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2\12\22.12\01-108-5749\"/>
    </mc:Choice>
  </mc:AlternateContent>
  <bookViews>
    <workbookView xWindow="0" yWindow="0" windowWidth="28800" windowHeight="12330"/>
  </bookViews>
  <sheets>
    <sheet name="таблица 3" sheetId="1" r:id="rId1"/>
    <sheet name="таблица 4" sheetId="2" r:id="rId2"/>
  </sheets>
  <definedNames>
    <definedName name="_xlnm.Print_Area" localSheetId="0">'таблица 3'!$A$1:$M$202</definedName>
    <definedName name="_xlnm.Print_Area" localSheetId="1">'таблица 4'!$A$1:$P$258</definedName>
  </definedNames>
  <calcPr calcId="162913" fullPrecision="0"/>
</workbook>
</file>

<file path=xl/calcChain.xml><?xml version="1.0" encoding="utf-8"?>
<calcChain xmlns="http://schemas.openxmlformats.org/spreadsheetml/2006/main">
  <c r="C242" i="2" l="1"/>
  <c r="D244" i="2"/>
  <c r="D243" i="2" s="1"/>
  <c r="E244" i="2"/>
  <c r="E243" i="2" s="1"/>
  <c r="F244" i="2"/>
  <c r="F243" i="2" s="1"/>
  <c r="G244" i="2"/>
  <c r="G243" i="2"/>
  <c r="C243" i="2"/>
  <c r="C244" i="2"/>
  <c r="C240" i="2" s="1"/>
  <c r="C238" i="2" s="1"/>
  <c r="D59" i="1" l="1"/>
  <c r="L64" i="1" l="1"/>
  <c r="K64" i="1"/>
  <c r="J64" i="1"/>
  <c r="I64" i="1"/>
  <c r="H64" i="1"/>
  <c r="G64" i="1"/>
  <c r="C140" i="2"/>
  <c r="C139" i="2"/>
  <c r="C142" i="2"/>
  <c r="C141" i="2"/>
  <c r="C144" i="2"/>
  <c r="C143" i="2"/>
  <c r="O244" i="2" l="1"/>
  <c r="N244" i="2"/>
  <c r="M244" i="2"/>
  <c r="L244" i="2"/>
  <c r="K244" i="2"/>
  <c r="J244" i="2"/>
  <c r="I244" i="2"/>
  <c r="H244" i="2"/>
  <c r="N243" i="2"/>
  <c r="N242" i="2"/>
  <c r="N240" i="2" s="1"/>
  <c r="N238" i="2" s="1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212" i="2" s="1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 s="1"/>
  <c r="C180" i="2"/>
  <c r="C179" i="2"/>
  <c r="C178" i="2"/>
  <c r="C177" i="2"/>
  <c r="C176" i="2"/>
  <c r="C171" i="2"/>
  <c r="C170" i="2"/>
  <c r="C169" i="2"/>
  <c r="C168" i="2"/>
  <c r="C167" i="2"/>
  <c r="C166" i="2"/>
  <c r="O164" i="2"/>
  <c r="N164" i="2"/>
  <c r="M164" i="2"/>
  <c r="L164" i="2"/>
  <c r="K164" i="2"/>
  <c r="J164" i="2"/>
  <c r="I164" i="2"/>
  <c r="I163" i="2" s="1"/>
  <c r="H164" i="2"/>
  <c r="G164" i="2"/>
  <c r="F164" i="2"/>
  <c r="E164" i="2"/>
  <c r="D164" i="2"/>
  <c r="C164" i="2"/>
  <c r="C162" i="2"/>
  <c r="O161" i="2"/>
  <c r="N161" i="2"/>
  <c r="M161" i="2"/>
  <c r="L161" i="2"/>
  <c r="K161" i="2"/>
  <c r="J161" i="2"/>
  <c r="I161" i="2"/>
  <c r="H161" i="2"/>
  <c r="G161" i="2"/>
  <c r="F161" i="2"/>
  <c r="E161" i="2"/>
  <c r="D161" i="2"/>
  <c r="C161" i="2" s="1"/>
  <c r="C160" i="2"/>
  <c r="O159" i="2"/>
  <c r="N159" i="2"/>
  <c r="M159" i="2"/>
  <c r="L159" i="2"/>
  <c r="K159" i="2"/>
  <c r="J159" i="2"/>
  <c r="I159" i="2"/>
  <c r="H159" i="2"/>
  <c r="G159" i="2"/>
  <c r="F159" i="2"/>
  <c r="C159" i="2" s="1"/>
  <c r="E159" i="2"/>
  <c r="D159" i="2"/>
  <c r="C158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C157" i="2" s="1"/>
  <c r="C156" i="2"/>
  <c r="O155" i="2"/>
  <c r="N155" i="2"/>
  <c r="M155" i="2"/>
  <c r="L155" i="2"/>
  <c r="K155" i="2"/>
  <c r="J155" i="2"/>
  <c r="I155" i="2"/>
  <c r="H155" i="2"/>
  <c r="G155" i="2"/>
  <c r="F155" i="2"/>
  <c r="E155" i="2"/>
  <c r="D155" i="2"/>
  <c r="C155" i="2" s="1"/>
  <c r="C154" i="2"/>
  <c r="O153" i="2"/>
  <c r="N153" i="2"/>
  <c r="M153" i="2"/>
  <c r="L153" i="2"/>
  <c r="K153" i="2"/>
  <c r="J153" i="2"/>
  <c r="I153" i="2"/>
  <c r="H153" i="2"/>
  <c r="G153" i="2"/>
  <c r="F153" i="2"/>
  <c r="E153" i="2"/>
  <c r="D153" i="2"/>
  <c r="C153" i="2" s="1"/>
  <c r="C152" i="2"/>
  <c r="O151" i="2"/>
  <c r="N151" i="2"/>
  <c r="M151" i="2"/>
  <c r="L151" i="2"/>
  <c r="K151" i="2"/>
  <c r="J151" i="2"/>
  <c r="I151" i="2"/>
  <c r="H151" i="2"/>
  <c r="G151" i="2"/>
  <c r="F151" i="2"/>
  <c r="C151" i="2" s="1"/>
  <c r="E151" i="2"/>
  <c r="D151" i="2"/>
  <c r="C150" i="2"/>
  <c r="C149" i="2" s="1"/>
  <c r="O149" i="2"/>
  <c r="N149" i="2"/>
  <c r="M149" i="2"/>
  <c r="L149" i="2"/>
  <c r="K149" i="2"/>
  <c r="J149" i="2"/>
  <c r="I149" i="2"/>
  <c r="H149" i="2"/>
  <c r="G149" i="2"/>
  <c r="F149" i="2"/>
  <c r="E149" i="2"/>
  <c r="D149" i="2"/>
  <c r="C148" i="2"/>
  <c r="O147" i="2"/>
  <c r="N147" i="2"/>
  <c r="M147" i="2"/>
  <c r="L147" i="2"/>
  <c r="K147" i="2"/>
  <c r="J147" i="2"/>
  <c r="I147" i="2"/>
  <c r="H147" i="2"/>
  <c r="G147" i="2"/>
  <c r="F147" i="2"/>
  <c r="E147" i="2"/>
  <c r="D147" i="2"/>
  <c r="C147" i="2"/>
  <c r="C146" i="2"/>
  <c r="C145" i="2" s="1"/>
  <c r="O145" i="2"/>
  <c r="O243" i="2" s="1"/>
  <c r="N145" i="2"/>
  <c r="M145" i="2"/>
  <c r="M243" i="2" s="1"/>
  <c r="L145" i="2"/>
  <c r="L243" i="2" s="1"/>
  <c r="K145" i="2"/>
  <c r="K243" i="2" s="1"/>
  <c r="J145" i="2"/>
  <c r="J243" i="2" s="1"/>
  <c r="I145" i="2"/>
  <c r="I243" i="2" s="1"/>
  <c r="H145" i="2"/>
  <c r="H243" i="2" s="1"/>
  <c r="G145" i="2"/>
  <c r="F145" i="2"/>
  <c r="E145" i="2"/>
  <c r="D145" i="2"/>
  <c r="O144" i="2"/>
  <c r="O143" i="2" s="1"/>
  <c r="N144" i="2"/>
  <c r="M144" i="2"/>
  <c r="M143" i="2" s="1"/>
  <c r="L144" i="2"/>
  <c r="K144" i="2"/>
  <c r="J144" i="2"/>
  <c r="I144" i="2"/>
  <c r="I143" i="2" s="1"/>
  <c r="H144" i="2"/>
  <c r="G144" i="2"/>
  <c r="G143" i="2" s="1"/>
  <c r="F144" i="2"/>
  <c r="F242" i="2" s="1"/>
  <c r="E144" i="2"/>
  <c r="E143" i="2" s="1"/>
  <c r="D144" i="2"/>
  <c r="N143" i="2"/>
  <c r="L143" i="2"/>
  <c r="K143" i="2"/>
  <c r="J143" i="2"/>
  <c r="H143" i="2"/>
  <c r="F143" i="2"/>
  <c r="D143" i="2"/>
  <c r="C138" i="2"/>
  <c r="C137" i="2" s="1"/>
  <c r="N137" i="2"/>
  <c r="M137" i="2"/>
  <c r="L137" i="2"/>
  <c r="K137" i="2"/>
  <c r="J137" i="2"/>
  <c r="I137" i="2"/>
  <c r="H137" i="2"/>
  <c r="G137" i="2"/>
  <c r="F137" i="2"/>
  <c r="C136" i="2"/>
  <c r="G135" i="2"/>
  <c r="F135" i="2"/>
  <c r="E135" i="2"/>
  <c r="D135" i="2"/>
  <c r="C135" i="2"/>
  <c r="C134" i="2"/>
  <c r="G133" i="2"/>
  <c r="F133" i="2"/>
  <c r="E133" i="2"/>
  <c r="D133" i="2"/>
  <c r="C133" i="2"/>
  <c r="C132" i="2"/>
  <c r="G131" i="2"/>
  <c r="F131" i="2"/>
  <c r="E131" i="2"/>
  <c r="D131" i="2"/>
  <c r="C131" i="2"/>
  <c r="C130" i="2"/>
  <c r="I129" i="2"/>
  <c r="H129" i="2"/>
  <c r="G129" i="2"/>
  <c r="F129" i="2"/>
  <c r="D129" i="2"/>
  <c r="C129" i="2"/>
  <c r="C128" i="2"/>
  <c r="C126" i="2" s="1"/>
  <c r="G127" i="2"/>
  <c r="F127" i="2"/>
  <c r="D127" i="2"/>
  <c r="C127" i="2"/>
  <c r="O126" i="2"/>
  <c r="O242" i="2" s="1"/>
  <c r="N126" i="2"/>
  <c r="N165" i="2" s="1"/>
  <c r="N163" i="2" s="1"/>
  <c r="M126" i="2"/>
  <c r="M242" i="2" s="1"/>
  <c r="L126" i="2"/>
  <c r="L125" i="2" s="1"/>
  <c r="K126" i="2"/>
  <c r="K242" i="2" s="1"/>
  <c r="J126" i="2"/>
  <c r="J125" i="2" s="1"/>
  <c r="I126" i="2"/>
  <c r="I165" i="2" s="1"/>
  <c r="H126" i="2"/>
  <c r="H165" i="2" s="1"/>
  <c r="H163" i="2" s="1"/>
  <c r="G126" i="2"/>
  <c r="G242" i="2" s="1"/>
  <c r="F126" i="2"/>
  <c r="F165" i="2" s="1"/>
  <c r="F163" i="2" s="1"/>
  <c r="E126" i="2"/>
  <c r="E242" i="2" s="1"/>
  <c r="E241" i="2" s="1"/>
  <c r="D126" i="2"/>
  <c r="D242" i="2" s="1"/>
  <c r="D241" i="2" s="1"/>
  <c r="O125" i="2"/>
  <c r="N125" i="2"/>
  <c r="M125" i="2"/>
  <c r="K125" i="2"/>
  <c r="I125" i="2"/>
  <c r="G125" i="2"/>
  <c r="F125" i="2"/>
  <c r="D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M240" i="2" l="1"/>
  <c r="M238" i="2" s="1"/>
  <c r="M241" i="2"/>
  <c r="O240" i="2"/>
  <c r="O238" i="2" s="1"/>
  <c r="O241" i="2"/>
  <c r="F240" i="2"/>
  <c r="F238" i="2" s="1"/>
  <c r="F241" i="2"/>
  <c r="G240" i="2"/>
  <c r="G238" i="2" s="1"/>
  <c r="G241" i="2"/>
  <c r="K241" i="2"/>
  <c r="K240" i="2"/>
  <c r="K238" i="2" s="1"/>
  <c r="M163" i="2"/>
  <c r="C125" i="2"/>
  <c r="C165" i="2"/>
  <c r="C163" i="2" s="1"/>
  <c r="O163" i="2"/>
  <c r="J165" i="2"/>
  <c r="J163" i="2" s="1"/>
  <c r="H242" i="2"/>
  <c r="H125" i="2"/>
  <c r="K165" i="2"/>
  <c r="K163" i="2" s="1"/>
  <c r="N241" i="2"/>
  <c r="I242" i="2"/>
  <c r="D165" i="2"/>
  <c r="D163" i="2" s="1"/>
  <c r="L165" i="2"/>
  <c r="L163" i="2" s="1"/>
  <c r="J242" i="2"/>
  <c r="E165" i="2"/>
  <c r="E163" i="2" s="1"/>
  <c r="M165" i="2"/>
  <c r="L242" i="2"/>
  <c r="G165" i="2"/>
  <c r="G163" i="2" s="1"/>
  <c r="O165" i="2"/>
  <c r="H240" i="2" l="1"/>
  <c r="H238" i="2" s="1"/>
  <c r="H241" i="2"/>
  <c r="J241" i="2"/>
  <c r="J240" i="2"/>
  <c r="J238" i="2" s="1"/>
  <c r="I240" i="2"/>
  <c r="I238" i="2" s="1"/>
  <c r="I241" i="2"/>
  <c r="C241" i="2"/>
  <c r="L241" i="2"/>
  <c r="L240" i="2"/>
  <c r="L238" i="2" s="1"/>
  <c r="G191" i="1" l="1"/>
  <c r="H191" i="1"/>
  <c r="I191" i="1"/>
  <c r="J191" i="1"/>
  <c r="K191" i="1"/>
  <c r="L191" i="1"/>
  <c r="F191" i="1"/>
  <c r="F190" i="1"/>
  <c r="G190" i="1"/>
  <c r="H190" i="1"/>
  <c r="I190" i="1"/>
  <c r="J190" i="1"/>
  <c r="K190" i="1"/>
  <c r="L190" i="1"/>
  <c r="E160" i="1" l="1"/>
  <c r="E155" i="1"/>
  <c r="D196" i="1"/>
  <c r="D190" i="1"/>
  <c r="E191" i="1"/>
  <c r="E150" i="1" l="1"/>
  <c r="E190" i="1" s="1"/>
  <c r="D151" i="1"/>
  <c r="D191" i="1" s="1"/>
  <c r="F146" i="1" l="1"/>
  <c r="D63" i="1" l="1"/>
  <c r="F156" i="1" l="1"/>
  <c r="F161" i="1"/>
  <c r="F118" i="1" l="1"/>
  <c r="E118" i="1"/>
  <c r="D118" i="1"/>
  <c r="F131" i="1" l="1"/>
  <c r="F89" i="1" l="1"/>
  <c r="E89" i="1"/>
  <c r="D89" i="1"/>
  <c r="D58" i="1" l="1"/>
  <c r="E58" i="1"/>
  <c r="F58" i="1"/>
  <c r="G58" i="1"/>
  <c r="H58" i="1"/>
  <c r="I58" i="1"/>
  <c r="J58" i="1"/>
  <c r="K58" i="1"/>
  <c r="L58" i="1"/>
  <c r="E57" i="1"/>
  <c r="D71" i="1"/>
  <c r="C71" i="1" s="1"/>
  <c r="C75" i="1"/>
  <c r="C74" i="1"/>
  <c r="C73" i="1"/>
  <c r="C72" i="1"/>
  <c r="E196" i="1" l="1"/>
  <c r="F196" i="1"/>
  <c r="G196" i="1"/>
  <c r="H196" i="1"/>
  <c r="I196" i="1"/>
  <c r="J196" i="1"/>
  <c r="K196" i="1"/>
  <c r="L196" i="1"/>
  <c r="G78" i="1" l="1"/>
  <c r="G108" i="1" s="1"/>
  <c r="H78" i="1"/>
  <c r="I78" i="1"/>
  <c r="J78" i="1"/>
  <c r="K78" i="1"/>
  <c r="L78" i="1"/>
  <c r="G79" i="1"/>
  <c r="G186" i="1" s="1"/>
  <c r="H79" i="1"/>
  <c r="H186" i="1" s="1"/>
  <c r="I79" i="1"/>
  <c r="I186" i="1" s="1"/>
  <c r="J79" i="1"/>
  <c r="J186" i="1" s="1"/>
  <c r="K79" i="1"/>
  <c r="K186" i="1" s="1"/>
  <c r="L79" i="1"/>
  <c r="D78" i="1" l="1"/>
  <c r="D108" i="1" s="1"/>
  <c r="E78" i="1"/>
  <c r="E108" i="1" s="1"/>
  <c r="F78" i="1"/>
  <c r="F108" i="1" s="1"/>
  <c r="F163" i="1"/>
  <c r="D153" i="1"/>
  <c r="F86" i="1" l="1"/>
  <c r="G86" i="1"/>
  <c r="H86" i="1"/>
  <c r="I86" i="1"/>
  <c r="J86" i="1"/>
  <c r="K86" i="1"/>
  <c r="L86" i="1"/>
  <c r="D23" i="1" l="1"/>
  <c r="E23" i="1"/>
  <c r="F23" i="1"/>
  <c r="G23" i="1"/>
  <c r="H23" i="1"/>
  <c r="D22" i="1"/>
  <c r="E22" i="1"/>
  <c r="F22" i="1"/>
  <c r="G22" i="1"/>
  <c r="H22" i="1"/>
  <c r="D21" i="1"/>
  <c r="E21" i="1"/>
  <c r="F21" i="1"/>
  <c r="G21" i="1"/>
  <c r="H21" i="1"/>
  <c r="C35" i="1"/>
  <c r="C33" i="1"/>
  <c r="C30" i="1"/>
  <c r="C31" i="1"/>
  <c r="C32" i="1"/>
  <c r="E163" i="1" l="1"/>
  <c r="C167" i="1"/>
  <c r="C166" i="1"/>
  <c r="C165" i="1"/>
  <c r="C164" i="1"/>
  <c r="D163" i="1"/>
  <c r="E86" i="1"/>
  <c r="C163" i="1" l="1"/>
  <c r="C105" i="1" l="1"/>
  <c r="C104" i="1"/>
  <c r="C103" i="1"/>
  <c r="C102" i="1"/>
  <c r="C15" i="1"/>
  <c r="D101" i="1"/>
  <c r="E101" i="1"/>
  <c r="F101" i="1"/>
  <c r="G101" i="1"/>
  <c r="H101" i="1"/>
  <c r="I101" i="1"/>
  <c r="J101" i="1"/>
  <c r="K101" i="1"/>
  <c r="C37" i="1"/>
  <c r="C101" i="1" l="1"/>
  <c r="D132" i="1" l="1"/>
  <c r="E132" i="1"/>
  <c r="F132" i="1"/>
  <c r="G132" i="1"/>
  <c r="H132" i="1"/>
  <c r="I132" i="1"/>
  <c r="J132" i="1"/>
  <c r="K132" i="1"/>
  <c r="L132" i="1"/>
  <c r="D130" i="1"/>
  <c r="E130" i="1"/>
  <c r="F130" i="1"/>
  <c r="G130" i="1"/>
  <c r="H130" i="1"/>
  <c r="I130" i="1"/>
  <c r="J130" i="1"/>
  <c r="K130" i="1"/>
  <c r="L130" i="1"/>
  <c r="D129" i="1"/>
  <c r="E129" i="1"/>
  <c r="F129" i="1"/>
  <c r="G129" i="1"/>
  <c r="H129" i="1"/>
  <c r="I129" i="1"/>
  <c r="J129" i="1"/>
  <c r="K129" i="1"/>
  <c r="L129" i="1"/>
  <c r="E131" i="1"/>
  <c r="G131" i="1"/>
  <c r="H131" i="1"/>
  <c r="I131" i="1"/>
  <c r="J131" i="1"/>
  <c r="K131" i="1"/>
  <c r="L131" i="1"/>
  <c r="D131" i="1"/>
  <c r="K143" i="1"/>
  <c r="L143" i="1"/>
  <c r="K153" i="1"/>
  <c r="L153" i="1"/>
  <c r="L148" i="1"/>
  <c r="C162" i="1"/>
  <c r="C161" i="1"/>
  <c r="C160" i="1"/>
  <c r="C159" i="1"/>
  <c r="C157" i="1"/>
  <c r="C156" i="1"/>
  <c r="C155" i="1"/>
  <c r="C154" i="1"/>
  <c r="C152" i="1"/>
  <c r="C151" i="1"/>
  <c r="C150" i="1"/>
  <c r="C149" i="1"/>
  <c r="C147" i="1"/>
  <c r="C145" i="1"/>
  <c r="C144" i="1"/>
  <c r="C146" i="1"/>
  <c r="K133" i="1"/>
  <c r="L133" i="1"/>
  <c r="C137" i="1"/>
  <c r="C135" i="1"/>
  <c r="C134" i="1"/>
  <c r="K158" i="1"/>
  <c r="L158" i="1"/>
  <c r="J158" i="1"/>
  <c r="I158" i="1"/>
  <c r="H158" i="1"/>
  <c r="G158" i="1"/>
  <c r="F158" i="1"/>
  <c r="E158" i="1"/>
  <c r="D158" i="1"/>
  <c r="J153" i="1"/>
  <c r="I153" i="1"/>
  <c r="H153" i="1"/>
  <c r="G153" i="1"/>
  <c r="F153" i="1"/>
  <c r="E153" i="1"/>
  <c r="K148" i="1"/>
  <c r="J148" i="1"/>
  <c r="I148" i="1"/>
  <c r="H148" i="1"/>
  <c r="G148" i="1"/>
  <c r="F148" i="1"/>
  <c r="E148" i="1"/>
  <c r="D148" i="1"/>
  <c r="J143" i="1"/>
  <c r="I143" i="1"/>
  <c r="H143" i="1"/>
  <c r="G143" i="1"/>
  <c r="F143" i="1"/>
  <c r="E143" i="1"/>
  <c r="D143" i="1"/>
  <c r="J133" i="1"/>
  <c r="I133" i="1"/>
  <c r="H133" i="1"/>
  <c r="G133" i="1"/>
  <c r="F133" i="1"/>
  <c r="E133" i="1"/>
  <c r="D133" i="1"/>
  <c r="C136" i="1"/>
  <c r="C124" i="1"/>
  <c r="I128" i="1" l="1"/>
  <c r="L128" i="1"/>
  <c r="H128" i="1"/>
  <c r="E128" i="1"/>
  <c r="J128" i="1"/>
  <c r="F128" i="1"/>
  <c r="D128" i="1"/>
  <c r="C130" i="1"/>
  <c r="C158" i="1"/>
  <c r="C131" i="1"/>
  <c r="C129" i="1"/>
  <c r="K128" i="1"/>
  <c r="G128" i="1"/>
  <c r="C132" i="1"/>
  <c r="C153" i="1"/>
  <c r="C148" i="1"/>
  <c r="C143" i="1"/>
  <c r="C133" i="1"/>
  <c r="C128" i="1" l="1"/>
  <c r="C84" i="1" l="1"/>
  <c r="C119" i="1" l="1"/>
  <c r="C120" i="1"/>
  <c r="C121" i="1"/>
  <c r="C122" i="1"/>
  <c r="C125" i="1"/>
  <c r="C126" i="1"/>
  <c r="C127" i="1"/>
  <c r="C123" i="1" l="1"/>
  <c r="C118" i="1"/>
  <c r="D187" i="1" l="1"/>
  <c r="E187" i="1"/>
  <c r="F187" i="1"/>
  <c r="G187" i="1"/>
  <c r="H187" i="1"/>
  <c r="I187" i="1"/>
  <c r="J187" i="1"/>
  <c r="K187" i="1"/>
  <c r="L187" i="1"/>
  <c r="C16" i="1" l="1"/>
  <c r="C14" i="1"/>
  <c r="C13" i="1"/>
  <c r="L12" i="1"/>
  <c r="K12" i="1"/>
  <c r="J12" i="1"/>
  <c r="I12" i="1"/>
  <c r="H12" i="1"/>
  <c r="G12" i="1"/>
  <c r="F12" i="1"/>
  <c r="E12" i="1"/>
  <c r="D12" i="1"/>
  <c r="C95" i="1"/>
  <c r="C94" i="1"/>
  <c r="C93" i="1"/>
  <c r="C92" i="1"/>
  <c r="L91" i="1"/>
  <c r="K91" i="1"/>
  <c r="J91" i="1"/>
  <c r="I91" i="1"/>
  <c r="H91" i="1"/>
  <c r="G91" i="1"/>
  <c r="F91" i="1"/>
  <c r="E91" i="1"/>
  <c r="D91" i="1"/>
  <c r="D79" i="1"/>
  <c r="D186" i="1" s="1"/>
  <c r="E79" i="1"/>
  <c r="E186" i="1" s="1"/>
  <c r="F79" i="1"/>
  <c r="F186" i="1" s="1"/>
  <c r="D44" i="1"/>
  <c r="E44" i="1"/>
  <c r="F44" i="1"/>
  <c r="G44" i="1"/>
  <c r="H44" i="1"/>
  <c r="I44" i="1"/>
  <c r="J44" i="1"/>
  <c r="K44" i="1"/>
  <c r="L44" i="1"/>
  <c r="C46" i="1"/>
  <c r="C45" i="1"/>
  <c r="C47" i="1"/>
  <c r="D109" i="1" l="1"/>
  <c r="C91" i="1"/>
  <c r="C89" i="1"/>
  <c r="C86" i="1" s="1"/>
  <c r="D86" i="1"/>
  <c r="C12" i="1"/>
  <c r="C44" i="1"/>
  <c r="L96" i="1" l="1"/>
  <c r="D96" i="1"/>
  <c r="E96" i="1"/>
  <c r="F96" i="1"/>
  <c r="G96" i="1"/>
  <c r="H96" i="1"/>
  <c r="I96" i="1"/>
  <c r="J96" i="1"/>
  <c r="K96" i="1"/>
  <c r="C96" i="1" l="1"/>
  <c r="C42" i="1" l="1"/>
  <c r="D189" i="1" l="1"/>
  <c r="E189" i="1"/>
  <c r="F189" i="1"/>
  <c r="G189" i="1"/>
  <c r="H189" i="1"/>
  <c r="I189" i="1"/>
  <c r="J189" i="1"/>
  <c r="K189" i="1"/>
  <c r="L189" i="1"/>
  <c r="D192" i="1"/>
  <c r="E192" i="1"/>
  <c r="F192" i="1"/>
  <c r="G192" i="1"/>
  <c r="H192" i="1"/>
  <c r="I192" i="1"/>
  <c r="J192" i="1"/>
  <c r="K192" i="1"/>
  <c r="L192" i="1"/>
  <c r="D172" i="1"/>
  <c r="E172" i="1"/>
  <c r="F172" i="1"/>
  <c r="G172" i="1"/>
  <c r="H172" i="1"/>
  <c r="I172" i="1"/>
  <c r="J172" i="1"/>
  <c r="K172" i="1"/>
  <c r="L172" i="1"/>
  <c r="D115" i="1"/>
  <c r="D170" i="1" s="1"/>
  <c r="E115" i="1"/>
  <c r="E170" i="1" s="1"/>
  <c r="F115" i="1"/>
  <c r="F170" i="1" s="1"/>
  <c r="G115" i="1"/>
  <c r="G170" i="1" s="1"/>
  <c r="H115" i="1"/>
  <c r="H170" i="1" s="1"/>
  <c r="I115" i="1"/>
  <c r="I170" i="1" s="1"/>
  <c r="J115" i="1"/>
  <c r="J170" i="1" s="1"/>
  <c r="K115" i="1"/>
  <c r="K170" i="1" s="1"/>
  <c r="L115" i="1"/>
  <c r="L170" i="1" s="1"/>
  <c r="D114" i="1"/>
  <c r="D169" i="1" s="1"/>
  <c r="E114" i="1"/>
  <c r="E169" i="1" s="1"/>
  <c r="F114" i="1"/>
  <c r="F169" i="1" s="1"/>
  <c r="G114" i="1"/>
  <c r="G169" i="1" s="1"/>
  <c r="H114" i="1"/>
  <c r="H169" i="1" s="1"/>
  <c r="I114" i="1"/>
  <c r="I169" i="1" s="1"/>
  <c r="J114" i="1"/>
  <c r="J169" i="1" s="1"/>
  <c r="K114" i="1"/>
  <c r="K169" i="1" s="1"/>
  <c r="L114" i="1"/>
  <c r="L169" i="1" s="1"/>
  <c r="D117" i="1"/>
  <c r="E117" i="1"/>
  <c r="F117" i="1"/>
  <c r="G117" i="1"/>
  <c r="H117" i="1"/>
  <c r="I117" i="1"/>
  <c r="J117" i="1"/>
  <c r="K117" i="1"/>
  <c r="L117" i="1"/>
  <c r="D116" i="1"/>
  <c r="D171" i="1" s="1"/>
  <c r="E116" i="1"/>
  <c r="E171" i="1" s="1"/>
  <c r="F116" i="1"/>
  <c r="F171" i="1" s="1"/>
  <c r="G116" i="1"/>
  <c r="G171" i="1" s="1"/>
  <c r="H116" i="1"/>
  <c r="H171" i="1" s="1"/>
  <c r="I116" i="1"/>
  <c r="I171" i="1" s="1"/>
  <c r="J116" i="1"/>
  <c r="J171" i="1" s="1"/>
  <c r="K116" i="1"/>
  <c r="K171" i="1" s="1"/>
  <c r="L116" i="1"/>
  <c r="L171" i="1" s="1"/>
  <c r="D60" i="1"/>
  <c r="E60" i="1"/>
  <c r="F60" i="1"/>
  <c r="G60" i="1"/>
  <c r="H60" i="1"/>
  <c r="I60" i="1"/>
  <c r="J60" i="1"/>
  <c r="K60" i="1"/>
  <c r="L60" i="1"/>
  <c r="E59" i="1"/>
  <c r="E109" i="1" s="1"/>
  <c r="F59" i="1"/>
  <c r="F109" i="1" s="1"/>
  <c r="G59" i="1"/>
  <c r="G109" i="1" s="1"/>
  <c r="H59" i="1"/>
  <c r="H109" i="1" s="1"/>
  <c r="I59" i="1"/>
  <c r="I109" i="1" s="1"/>
  <c r="J59" i="1"/>
  <c r="J109" i="1" s="1"/>
  <c r="K59" i="1"/>
  <c r="K109" i="1" s="1"/>
  <c r="H108" i="1"/>
  <c r="H185" i="1" s="1"/>
  <c r="I108" i="1"/>
  <c r="J108" i="1"/>
  <c r="K108" i="1"/>
  <c r="L108" i="1"/>
  <c r="D57" i="1"/>
  <c r="F57" i="1"/>
  <c r="G57" i="1"/>
  <c r="H57" i="1"/>
  <c r="I57" i="1"/>
  <c r="J57" i="1"/>
  <c r="K57" i="1"/>
  <c r="L57" i="1"/>
  <c r="D53" i="1"/>
  <c r="E53" i="1"/>
  <c r="F53" i="1"/>
  <c r="G53" i="1"/>
  <c r="I23" i="1"/>
  <c r="J23" i="1"/>
  <c r="J53" i="1" s="1"/>
  <c r="K23" i="1"/>
  <c r="K53" i="1" s="1"/>
  <c r="L23" i="1"/>
  <c r="L53" i="1" s="1"/>
  <c r="D52" i="1"/>
  <c r="E52" i="1"/>
  <c r="F52" i="1"/>
  <c r="G52" i="1"/>
  <c r="H52" i="1"/>
  <c r="I22" i="1"/>
  <c r="J22" i="1"/>
  <c r="J52" i="1" s="1"/>
  <c r="K22" i="1"/>
  <c r="K52" i="1" s="1"/>
  <c r="D51" i="1"/>
  <c r="D185" i="1" s="1"/>
  <c r="E51" i="1"/>
  <c r="E185" i="1" s="1"/>
  <c r="F51" i="1"/>
  <c r="F185" i="1" s="1"/>
  <c r="G51" i="1"/>
  <c r="G185" i="1" s="1"/>
  <c r="H51" i="1"/>
  <c r="I21" i="1"/>
  <c r="J21" i="1"/>
  <c r="J51" i="1" s="1"/>
  <c r="J185" i="1" s="1"/>
  <c r="K21" i="1"/>
  <c r="K51" i="1" s="1"/>
  <c r="K185" i="1" s="1"/>
  <c r="L21" i="1"/>
  <c r="L51" i="1" s="1"/>
  <c r="L185" i="1" s="1"/>
  <c r="D20" i="1"/>
  <c r="D50" i="1" s="1"/>
  <c r="E20" i="1"/>
  <c r="E50" i="1" s="1"/>
  <c r="F20" i="1"/>
  <c r="F50" i="1" s="1"/>
  <c r="G20" i="1"/>
  <c r="H20" i="1"/>
  <c r="H50" i="1" s="1"/>
  <c r="I20" i="1"/>
  <c r="I50" i="1" s="1"/>
  <c r="J20" i="1"/>
  <c r="K20" i="1"/>
  <c r="L20" i="1"/>
  <c r="L50" i="1" s="1"/>
  <c r="D56" i="1" l="1"/>
  <c r="G180" i="1"/>
  <c r="L180" i="1"/>
  <c r="K180" i="1"/>
  <c r="J180" i="1"/>
  <c r="H180" i="1"/>
  <c r="C20" i="1"/>
  <c r="I51" i="1"/>
  <c r="I185" i="1" s="1"/>
  <c r="C21" i="1"/>
  <c r="I53" i="1"/>
  <c r="C23" i="1"/>
  <c r="I52" i="1"/>
  <c r="C116" i="1"/>
  <c r="G19" i="1"/>
  <c r="K19" i="1"/>
  <c r="C60" i="1"/>
  <c r="C58" i="1"/>
  <c r="J19" i="1"/>
  <c r="H19" i="1"/>
  <c r="D19" i="1"/>
  <c r="K50" i="1"/>
  <c r="H53" i="1"/>
  <c r="F19" i="1"/>
  <c r="I19" i="1"/>
  <c r="E19" i="1"/>
  <c r="G50" i="1"/>
  <c r="J50" i="1"/>
  <c r="L27" i="1"/>
  <c r="L186" i="1" s="1"/>
  <c r="I180" i="1" l="1"/>
  <c r="C186" i="1"/>
  <c r="C64" i="1"/>
  <c r="L22" i="1"/>
  <c r="C27" i="1"/>
  <c r="L59" i="1"/>
  <c r="L109" i="1" s="1"/>
  <c r="L19" i="1" l="1"/>
  <c r="C22" i="1"/>
  <c r="D181" i="1"/>
  <c r="L52" i="1"/>
  <c r="C59" i="1"/>
  <c r="C97" i="1"/>
  <c r="C98" i="1"/>
  <c r="C99" i="1"/>
  <c r="C100" i="1"/>
  <c r="C109" i="1" l="1"/>
  <c r="C52" i="1"/>
  <c r="D194" i="1"/>
  <c r="E194" i="1"/>
  <c r="F194" i="1"/>
  <c r="G194" i="1"/>
  <c r="H194" i="1"/>
  <c r="I194" i="1"/>
  <c r="J194" i="1"/>
  <c r="K194" i="1"/>
  <c r="L194" i="1"/>
  <c r="D195" i="1"/>
  <c r="E195" i="1"/>
  <c r="F195" i="1"/>
  <c r="G195" i="1"/>
  <c r="H195" i="1"/>
  <c r="I195" i="1"/>
  <c r="J195" i="1"/>
  <c r="K195" i="1"/>
  <c r="L195" i="1"/>
  <c r="D197" i="1"/>
  <c r="E197" i="1"/>
  <c r="F197" i="1"/>
  <c r="G197" i="1"/>
  <c r="H197" i="1"/>
  <c r="I197" i="1"/>
  <c r="J197" i="1"/>
  <c r="K197" i="1"/>
  <c r="L197" i="1"/>
  <c r="C196" i="1" l="1"/>
  <c r="C38" i="1"/>
  <c r="C36" i="1"/>
  <c r="L34" i="1"/>
  <c r="K34" i="1"/>
  <c r="J34" i="1"/>
  <c r="I34" i="1"/>
  <c r="H34" i="1"/>
  <c r="G34" i="1"/>
  <c r="F34" i="1"/>
  <c r="E34" i="1"/>
  <c r="D34" i="1"/>
  <c r="L29" i="1"/>
  <c r="K29" i="1"/>
  <c r="J29" i="1"/>
  <c r="I29" i="1"/>
  <c r="H29" i="1"/>
  <c r="G29" i="1"/>
  <c r="F29" i="1"/>
  <c r="E29" i="1"/>
  <c r="D29" i="1"/>
  <c r="C28" i="1"/>
  <c r="C25" i="1"/>
  <c r="L24" i="1"/>
  <c r="K24" i="1"/>
  <c r="J24" i="1"/>
  <c r="I24" i="1"/>
  <c r="H24" i="1"/>
  <c r="G24" i="1"/>
  <c r="F24" i="1"/>
  <c r="E24" i="1"/>
  <c r="D24" i="1"/>
  <c r="C34" i="1" l="1"/>
  <c r="C26" i="1"/>
  <c r="C29" i="1"/>
  <c r="C24" i="1"/>
  <c r="C85" i="1" l="1"/>
  <c r="D180" i="1"/>
  <c r="C82" i="1"/>
  <c r="L80" i="1"/>
  <c r="L110" i="1" s="1"/>
  <c r="L182" i="1" s="1"/>
  <c r="K80" i="1"/>
  <c r="K110" i="1" s="1"/>
  <c r="K182" i="1" s="1"/>
  <c r="J80" i="1"/>
  <c r="J110" i="1" s="1"/>
  <c r="J182" i="1" s="1"/>
  <c r="I80" i="1"/>
  <c r="I110" i="1" s="1"/>
  <c r="I182" i="1" s="1"/>
  <c r="H80" i="1"/>
  <c r="H110" i="1" s="1"/>
  <c r="H182" i="1" s="1"/>
  <c r="G80" i="1"/>
  <c r="G110" i="1" s="1"/>
  <c r="G182" i="1" s="1"/>
  <c r="F80" i="1"/>
  <c r="F110" i="1" s="1"/>
  <c r="F182" i="1" s="1"/>
  <c r="E80" i="1"/>
  <c r="E110" i="1" s="1"/>
  <c r="E182" i="1" s="1"/>
  <c r="D80" i="1"/>
  <c r="L77" i="1"/>
  <c r="L184" i="1" s="1"/>
  <c r="K77" i="1"/>
  <c r="K184" i="1" s="1"/>
  <c r="J77" i="1"/>
  <c r="J184" i="1" s="1"/>
  <c r="I77" i="1"/>
  <c r="I184" i="1" s="1"/>
  <c r="H77" i="1"/>
  <c r="H184" i="1" s="1"/>
  <c r="G77" i="1"/>
  <c r="G184" i="1" s="1"/>
  <c r="F77" i="1"/>
  <c r="E77" i="1"/>
  <c r="D77" i="1"/>
  <c r="D107" i="1" s="1"/>
  <c r="C70" i="1"/>
  <c r="C197" i="1" s="1"/>
  <c r="C69" i="1"/>
  <c r="C68" i="1"/>
  <c r="C195" i="1" s="1"/>
  <c r="C67" i="1"/>
  <c r="C194" i="1" s="1"/>
  <c r="L66" i="1"/>
  <c r="K66" i="1"/>
  <c r="J66" i="1"/>
  <c r="I66" i="1"/>
  <c r="H66" i="1"/>
  <c r="G66" i="1"/>
  <c r="F66" i="1"/>
  <c r="E66" i="1"/>
  <c r="D66" i="1"/>
  <c r="C65" i="1"/>
  <c r="C63" i="1"/>
  <c r="C62" i="1"/>
  <c r="L61" i="1"/>
  <c r="K61" i="1"/>
  <c r="J61" i="1"/>
  <c r="I61" i="1"/>
  <c r="H61" i="1"/>
  <c r="G61" i="1"/>
  <c r="F61" i="1"/>
  <c r="E61" i="1"/>
  <c r="D61" i="1"/>
  <c r="C43" i="1"/>
  <c r="C41" i="1"/>
  <c r="C40" i="1"/>
  <c r="L39" i="1"/>
  <c r="L49" i="1" s="1"/>
  <c r="K39" i="1"/>
  <c r="K49" i="1" s="1"/>
  <c r="J39" i="1"/>
  <c r="J49" i="1" s="1"/>
  <c r="I39" i="1"/>
  <c r="I49" i="1" s="1"/>
  <c r="H39" i="1"/>
  <c r="H49" i="1" s="1"/>
  <c r="G39" i="1"/>
  <c r="G49" i="1" s="1"/>
  <c r="F39" i="1"/>
  <c r="F49" i="1" s="1"/>
  <c r="E39" i="1"/>
  <c r="E49" i="1" s="1"/>
  <c r="D39" i="1"/>
  <c r="D49" i="1" s="1"/>
  <c r="E107" i="1" l="1"/>
  <c r="E184" i="1"/>
  <c r="F107" i="1"/>
  <c r="F184" i="1"/>
  <c r="D110" i="1"/>
  <c r="D182" i="1" s="1"/>
  <c r="C182" i="1" s="1"/>
  <c r="G76" i="1"/>
  <c r="F180" i="1"/>
  <c r="C185" i="1"/>
  <c r="C193" i="1"/>
  <c r="E183" i="1"/>
  <c r="E179" i="1"/>
  <c r="I107" i="1"/>
  <c r="I179" i="1" s="1"/>
  <c r="F179" i="1"/>
  <c r="J107" i="1"/>
  <c r="J179" i="1" s="1"/>
  <c r="G107" i="1"/>
  <c r="G179" i="1" s="1"/>
  <c r="K107" i="1"/>
  <c r="K179" i="1" s="1"/>
  <c r="D184" i="1"/>
  <c r="D179" i="1"/>
  <c r="H107" i="1"/>
  <c r="H179" i="1" s="1"/>
  <c r="L107" i="1"/>
  <c r="L179" i="1" s="1"/>
  <c r="C187" i="1"/>
  <c r="D76" i="1"/>
  <c r="J76" i="1"/>
  <c r="F76" i="1"/>
  <c r="K76" i="1"/>
  <c r="L76" i="1"/>
  <c r="E180" i="1"/>
  <c r="E76" i="1"/>
  <c r="H76" i="1"/>
  <c r="C61" i="1"/>
  <c r="J181" i="1"/>
  <c r="G181" i="1"/>
  <c r="K181" i="1"/>
  <c r="D193" i="1"/>
  <c r="C114" i="1"/>
  <c r="I113" i="1"/>
  <c r="I188" i="1"/>
  <c r="D188" i="1"/>
  <c r="K188" i="1"/>
  <c r="E56" i="1"/>
  <c r="E81" i="1"/>
  <c r="J193" i="1"/>
  <c r="E193" i="1"/>
  <c r="I193" i="1"/>
  <c r="L193" i="1"/>
  <c r="G193" i="1"/>
  <c r="K193" i="1"/>
  <c r="G188" i="1"/>
  <c r="F188" i="1"/>
  <c r="I81" i="1"/>
  <c r="C66" i="1"/>
  <c r="F193" i="1"/>
  <c r="E113" i="1"/>
  <c r="J81" i="1"/>
  <c r="C57" i="1"/>
  <c r="C80" i="1"/>
  <c r="E188" i="1"/>
  <c r="H193" i="1"/>
  <c r="C39" i="1"/>
  <c r="G113" i="1"/>
  <c r="F81" i="1"/>
  <c r="K81" i="1"/>
  <c r="F113" i="1"/>
  <c r="D113" i="1"/>
  <c r="H113" i="1"/>
  <c r="L113" i="1"/>
  <c r="G81" i="1"/>
  <c r="C117" i="1"/>
  <c r="K113" i="1"/>
  <c r="C77" i="1"/>
  <c r="C83" i="1"/>
  <c r="J113" i="1"/>
  <c r="C115" i="1"/>
  <c r="H188" i="1"/>
  <c r="L188" i="1"/>
  <c r="D81" i="1"/>
  <c r="H81" i="1"/>
  <c r="L81" i="1"/>
  <c r="J188" i="1"/>
  <c r="C179" i="1" l="1"/>
  <c r="C113" i="1"/>
  <c r="C107" i="1"/>
  <c r="C184" i="1"/>
  <c r="C183" i="1" s="1"/>
  <c r="C189" i="1"/>
  <c r="C192" i="1"/>
  <c r="C190" i="1"/>
  <c r="C78" i="1"/>
  <c r="I76" i="1"/>
  <c r="I181" i="1"/>
  <c r="L181" i="1"/>
  <c r="F181" i="1"/>
  <c r="H181" i="1"/>
  <c r="E181" i="1"/>
  <c r="J183" i="1"/>
  <c r="D183" i="1"/>
  <c r="K183" i="1"/>
  <c r="G183" i="1"/>
  <c r="C171" i="1"/>
  <c r="H56" i="1"/>
  <c r="F168" i="1"/>
  <c r="F56" i="1"/>
  <c r="K168" i="1"/>
  <c r="J168" i="1"/>
  <c r="H168" i="1"/>
  <c r="C51" i="1"/>
  <c r="C172" i="1"/>
  <c r="F183" i="1"/>
  <c r="E168" i="1"/>
  <c r="C81" i="1"/>
  <c r="C50" i="1"/>
  <c r="I168" i="1"/>
  <c r="L168" i="1"/>
  <c r="L56" i="1"/>
  <c r="I183" i="1"/>
  <c r="C110" i="1"/>
  <c r="C53" i="1"/>
  <c r="I56" i="1"/>
  <c r="C170" i="1"/>
  <c r="C19" i="1"/>
  <c r="C79" i="1"/>
  <c r="D168" i="1"/>
  <c r="G168" i="1"/>
  <c r="H183" i="1"/>
  <c r="C169" i="1"/>
  <c r="L183" i="1"/>
  <c r="E178" i="1" l="1"/>
  <c r="C181" i="1"/>
  <c r="C76" i="1"/>
  <c r="C180" i="1"/>
  <c r="G56" i="1"/>
  <c r="G106" i="1"/>
  <c r="G178" i="1"/>
  <c r="H106" i="1"/>
  <c r="F106" i="1"/>
  <c r="C49" i="1"/>
  <c r="D178" i="1"/>
  <c r="J56" i="1"/>
  <c r="K178" i="1"/>
  <c r="C168" i="1"/>
  <c r="C56" i="1"/>
  <c r="K106" i="1"/>
  <c r="K56" i="1"/>
  <c r="E106" i="1"/>
  <c r="C178" i="1" l="1"/>
  <c r="C191" i="1"/>
  <c r="C188" i="1" s="1"/>
  <c r="I178" i="1"/>
  <c r="I106" i="1"/>
  <c r="H178" i="1"/>
  <c r="D106" i="1"/>
  <c r="F178" i="1"/>
  <c r="L178" i="1"/>
  <c r="J106" i="1"/>
  <c r="J178" i="1"/>
  <c r="C108" i="1"/>
  <c r="L106" i="1"/>
  <c r="C106" i="1" l="1"/>
</calcChain>
</file>

<file path=xl/sharedStrings.xml><?xml version="1.0" encoding="utf-8"?>
<sst xmlns="http://schemas.openxmlformats.org/spreadsheetml/2006/main" count="683" uniqueCount="144">
  <si>
    <t>Наименование</t>
  </si>
  <si>
    <t>ДГХ</t>
  </si>
  <si>
    <t>х</t>
  </si>
  <si>
    <t>ДАиГ</t>
  </si>
  <si>
    <t>Объем финансирования (всего, руб.)</t>
  </si>
  <si>
    <t>Задача 1. Повышение мотивации граждан к регулярным занятиям физической культурой и спортом и ведению здорового образа жизни</t>
  </si>
  <si>
    <t xml:space="preserve">за счет средств местного бюджета </t>
  </si>
  <si>
    <t>Задача 3. Совершенствование спортивной инфраструктуры города</t>
  </si>
  <si>
    <t>за счет межбюджетных трансфертов из федерального бюджета</t>
  </si>
  <si>
    <t xml:space="preserve">за счет межбюджетных трансфертов из окружного бюджета 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</si>
  <si>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</si>
  <si>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</si>
  <si>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</si>
  <si>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</si>
  <si>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</si>
  <si>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</si>
  <si>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</si>
  <si>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</si>
  <si>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</si>
  <si>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(администратор или соадминистратор)</t>
  </si>
  <si>
    <t>Источники финансирования</t>
  </si>
  <si>
    <t xml:space="preserve">за счет других источников </t>
  </si>
  <si>
    <t>всего, в том числе</t>
  </si>
  <si>
    <t>за счет межбюджетных трансфертов из окружного бюджета</t>
  </si>
  <si>
    <t>УФКиС</t>
  </si>
  <si>
    <t>Задача 2. Развитие системы подготовки спортивного резерва и выявление одаренных детей, подростков и молодежи</t>
  </si>
  <si>
    <t>Мероприятие 1.1.2. Обеспечение санитарно-эпидемиологических условий при проведении городских спортивно-массовых мероприятий</t>
  </si>
  <si>
    <t xml:space="preserve">Мероприятие 1.1.1. Обеспечение функционирования и развития учреждений, оказывающих муниципальные услуги (работы) по организации занятий физической культурой и массовым спортом </t>
  </si>
  <si>
    <r>
      <t>Мероприятие 2.1.1. Обеспечение функционирования и развития учреждений, оказывающих муниципальные услуги (работы) по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спортивной подготовке</t>
    </r>
  </si>
  <si>
    <t>Мероприятие 2.1.2. Организация выполнения отдельных функций по содержанию объектов муниципальных учреждений, оказывающих услуги (работы) по спортивной подготовке</t>
  </si>
  <si>
    <t>Всего по подпрограмме 2 «Развитие системы спортивной подготовки»</t>
  </si>
  <si>
    <t>Всего по подпрограмме 3 «Развитие инфраструктуры спорта»</t>
  </si>
  <si>
    <t>Подпрограмма 2.  «Развитие системы спортивной подготовки»</t>
  </si>
  <si>
    <t>Мероприятие 1.1.3. Организация выполнения отдельных функций по содержанию объектов муниципальных учреждений, курируемых управлением физической культуры и спорта</t>
  </si>
  <si>
    <t>Мероприятие 2.2.1.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</si>
  <si>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Объем финансирования администратора - УФКиС</t>
  </si>
  <si>
    <t>Объем финансирования соадминистратора - ДАиГ</t>
  </si>
  <si>
    <t>Объем финансирования соадминистратора - ДГХ</t>
  </si>
  <si>
    <t>Подпрограмма 3.  «Развитие инфраструктуры спорта»</t>
  </si>
  <si>
    <t xml:space="preserve">Общий объем финансирования программы – всего </t>
  </si>
  <si>
    <t>Мероприятие 3.1.2. Спортивное ядро в микрорайоне 
№ 35-А г. Сургута 3-й пусковой комплекс. Реконструкция</t>
  </si>
  <si>
    <t>Программные мероприятия, объем финансирования муниципальной программы «Развитие физической культуры и спорта в городе Сургуте на период до 2030 года»</t>
  </si>
  <si>
    <t xml:space="preserve"> Подпрограмма 1. «Организация занятий физической культурой и массовым спортом, создание условий для выполнения нормативов испытаний (тестов) Всероссийского физкультурно-спортивного комплекса «Готов к труду и обороне» (ГТО)»</t>
  </si>
  <si>
    <t>Цель программы: создание условий для занятий физической культурой и спортом, развитие массового спорта на территории города</t>
  </si>
  <si>
    <t>Мероприятие 3.1.1. 
Спортивное ядро в микрорайоне № 35-А г.Сургута. Спортивный центр с административно-бытовыми помещениями</t>
  </si>
  <si>
    <t xml:space="preserve">Основное мероприятие 2.6.  "Реализация общественной инициативы-победителя "Благоустройство футбольного поля на территории СК "Юность" (пос.Юность)" </t>
  </si>
  <si>
    <t>Всего  по подпрограмме 1 «Организация занятий физической культурой и массовым спортом, создание условий для выполнения нормативов испытаний (тестов) Всероссийского физкультурно-спортивного комплекса «Готов к труду и обороне» (ГТО)»</t>
  </si>
  <si>
    <t xml:space="preserve">Основное мероприятие Организационное обеспечение функционирования отрасли (показатель 1 из таблицы 1)
</t>
  </si>
  <si>
    <t>Основное мероприятие 2.3. 
Дополнительная мера социальной поддержки спортсменам муниципальных организаций физической культуры и спорта за достижение спортивных результатов в соревновательной деятельности (показатель 1 из таблицы 1)</t>
  </si>
  <si>
    <t>Основное мероприятие 2.4.  Создание условий для присвоения спортивных званий и разрядов, квалификационных категорий спортивных судей (показатель 3 из таблицы 2)</t>
  </si>
  <si>
    <t>Основное мероприятие 1.1. Реализация мероприятий  по развитию физической культуры и  массового спорта (показатели 1,2,3,4,5 из таблицы 1)</t>
  </si>
  <si>
    <t>в том числе по годам</t>
  </si>
  <si>
    <t>Основное мероприятие 1.2. Создание условий для выполнения нормативов испытаний (тестов)  Всероссийского физкультурно-спортивного комплекса «Готов к труду и обороне» (ГТО)» (показатель 6 из таблицы 1)</t>
  </si>
  <si>
    <t>Основное мероприятие 1.3.
Предоставление субсидии немуниципальным (коммерческим, некоммерческим) организациям на финансовое обеспечение (возмещение) затрат в связи с выполнением работ в сфере физической культуры и спорта (показатель 9 из таблицы 1)</t>
  </si>
  <si>
    <t>Основное мероприятие 2.5. "Региональный проект "Спорт-норма жизни" (показатели 1,8 из таблицы 1)</t>
  </si>
  <si>
    <t>Основное мероприятие 3.1. 
Развитие материально-технической базы муниципальных учреждений спорта (показатель 8 из таблицы 1)</t>
  </si>
  <si>
    <t>Основное мероприятие 3.2. Строительство быстровозводимых спортивных сооружений (показатель 8 из таблицы 1)</t>
  </si>
  <si>
    <t>Основное мероприятие 2.1.  Обеспечение функционирования и развития учреждений спортивной подготовки (показатель 7 из таблицы 1)</t>
  </si>
  <si>
    <t>Основное мероприятие 2.2. Реализация отдельных мероприятий государственной программы «Развитие физической культуры и спорта» (показатель 1 из таблицы 1)</t>
  </si>
  <si>
    <t>Мероприятие 2.1.3 Содействие трудоустройству незанятых инвалидов, в том числе инвалидов молодого возраста, на оборудованные (оснащенные) рабочие места (расходы в рамках государственной программы Ханты-Мансийского автономного округа - Югры "Поддержка занятости населения")</t>
  </si>
  <si>
    <t>Основное мероприятие 3.3. Развитие сети спортивных объектов шаговой доступности государственной программы «Развитие физической культуры и спорта" (показатель 1 из таблицы 1)</t>
  </si>
  <si>
    <t>Мероприятие 3.2.2. Спортивный комплекс с универсальным игровым залом 90 чел/час (мкр. А)</t>
  </si>
  <si>
    <t>Дополнительная потребность в объеме финансирования муниципальной программы «Развитие физической культуры и спорта в городе Сургуте на период до 2030 года»</t>
  </si>
  <si>
    <t>Объём финансирования (всего, руб.)</t>
  </si>
  <si>
    <t>В том числе по годам</t>
  </si>
  <si>
    <t>2018 год</t>
  </si>
  <si>
    <t>2019 год</t>
  </si>
  <si>
    <t>Цель муниципальной программы:  создание условий для занятий физической культурой и спортом, развитие массового спорта на территории города.</t>
  </si>
  <si>
    <t>Целевые показатели результатов реализации муниципальной программы</t>
  </si>
  <si>
    <t>1. Подпрограмма «Организация занятий физической культурой и массовым спортом».</t>
  </si>
  <si>
    <t xml:space="preserve">Цель подпрограммы: Вовлечение населения в систематические занятия физической культурой и спортом. </t>
  </si>
  <si>
    <t>Задача 1.1. Повышение мотивации граждан к регулярным занятиям физической культурой и спортом и ведению здорового образа жизни.</t>
  </si>
  <si>
    <t>Мероприятие 1.1.1.                                  Реализация мероприятий по развитию физической культуры и массового спорта</t>
  </si>
  <si>
    <t>Всего, в том числе:</t>
  </si>
  <si>
    <t>ДКМПиС, ДГХ</t>
  </si>
  <si>
    <t>- за счет межбюджетных трансфертов из федерального бюджета</t>
  </si>
  <si>
    <t xml:space="preserve"> - за счет межбюджетных трансфертов из окружного бюджета </t>
  </si>
  <si>
    <t xml:space="preserve">- за счет средств местного бюджета </t>
  </si>
  <si>
    <t xml:space="preserve"> - за счет других источников (расшифровать)</t>
  </si>
  <si>
    <t xml:space="preserve"> - мероприятия по развитию физической культуры и массового спорта</t>
  </si>
  <si>
    <t>Всего, в том числе</t>
  </si>
  <si>
    <t>ДКМПиС</t>
  </si>
  <si>
    <t xml:space="preserve"> - организация установки и обслуживания временных мобильных туалетов при проведении городских спортивных массовых мероприятий</t>
  </si>
  <si>
    <t xml:space="preserve">Мероприятие 1.1.2.
Обеспечение функционирования и развития учреждений, оказывающих муниципальную услугу «Организация занятий физической культурой и массовым спортом» </t>
  </si>
  <si>
    <t xml:space="preserve">- обеспечение функционирования и развития учреждений, оказывающих муниципальную услугу «Организация занятий физической культурой и массовым спортом» </t>
  </si>
  <si>
    <t xml:space="preserve"> - организация комплексного содержания объектов муниципальных учреждений, подведомственных департаменту культуры, молодёжной политики и спорта (предоставление коммунальных услуг, услуг по содержанию муниципального имущества) </t>
  </si>
  <si>
    <t>Итого по мероприятиям                                задачи 1.1.</t>
  </si>
  <si>
    <t xml:space="preserve"> - за счет межбюджетных трансфертов из окружного бюджета</t>
  </si>
  <si>
    <t>Всего по подпрограмме 1.</t>
  </si>
  <si>
    <t>2. Подпрограмма «Дополнительное образование в спортивных школах».</t>
  </si>
  <si>
    <t xml:space="preserve">Цель подпрограммы:  Привлечение детей, подростков,  и молодежи к занятиям физической культурой и спортом, направленным  на улучшение физического развития, повышение уровня физической подготовленности и спортивных результатов, включение  их в состав сборных команд  и  спортивный резерв  по видам спорта.  </t>
  </si>
  <si>
    <t>Задача 2.1. Развитие  системы подготовки спортивного резерва в учреждениях дополнительного образования.</t>
  </si>
  <si>
    <t>Мероприятие 2.1.1.                                            Реализация мероприятий с участием обучающихся спортивных школ и спортивного  резерва</t>
  </si>
  <si>
    <t>Мероприятие 2.1.2.                               Обеспечение функционирования и развития учреждений, оказывающих муниципальную услугу  «Дополнительное образование в спортивных школах»</t>
  </si>
  <si>
    <t xml:space="preserve"> - обеспечение функционирования и развития учреждений, оказывающих муниципальную услугу  «Дополнительное образование в спортивных школах»</t>
  </si>
  <si>
    <t>Мероприятие 2.1.3. Реализация мероприятий государственной программы «Развитие физической культуры и спорта в Ханты-Мансийском автономном округе – Югре на 2014-2020 годы» (субсидии муниципальным образованиям на софинансирование расходных обязательств по обеспечению учащихся спортивных школ спортивным оборудованием, экипировкой и инвентарем, проведению тренировочных сборов и участию в соревнованиях).</t>
  </si>
  <si>
    <t>Итого по мероприятиям                                задачи 2.1.</t>
  </si>
  <si>
    <t>Всего по подпрограмме 2.</t>
  </si>
  <si>
    <t xml:space="preserve">Мероприятие 3.1.1.
Строительство и реконструкция объектов физической культуры и спорта, выполняемые муниципальными учреждениями спортивной направленности, подведомственными ДКМПиС </t>
  </si>
  <si>
    <t>- выполнение работ по завершению строительства объекта "Спортивный городок "На Сайме"</t>
  </si>
  <si>
    <t>- выполнение работ по реконструкции объекта  "Помещение № 23 (балкон) в зал восточных единоборств в СОК "Энергетик"</t>
  </si>
  <si>
    <t>- выполнение работ по реконструкции объекта "Хоккейный корт "Виктория"</t>
  </si>
  <si>
    <t>- выполнение работ по реконструкции объекта "Хоккейный корт "Геолог"</t>
  </si>
  <si>
    <t>Основное мероприятие 3.1. 
Развитие материально-технической базы муниципальных учреждений спорта</t>
  </si>
  <si>
    <t>Мероприятие 3.1.2.
Крытый ледовый корт с трибунами на 72 посадочных места в г. Сургуте</t>
  </si>
  <si>
    <t>Мероприятие 3.1.3.
Спортивное ядро в микрорайоне № 35А г. Сургута 3-й пусковой комплекс. Реконструкция</t>
  </si>
  <si>
    <t>Мероприятие 3.1.4.
МБУ СП СШ "Виктория" ул. Московская, 34В, г. Сургут. Реконструкция</t>
  </si>
  <si>
    <t>Мероприятие 3.1.5.
Спортивный стадион в парке мкр. 43 г. Сургута</t>
  </si>
  <si>
    <t>Мероприятие 3.1.6.
МБУ СП СШОР №1, ул. Ивана Захарова, 25, г. Сургут. Капитальный ремонт кровли</t>
  </si>
  <si>
    <t>Мероприятие 3.1.7.  СК  «Олимпиец»</t>
  </si>
  <si>
    <t>Основное мероприятие 3.4.
Капитальный ремонт объектов физической культуры и спорта для обеспечения доступности людей с ограниченными возможностями здоровья</t>
  </si>
  <si>
    <t>Мероприятие 3.4.1.
МАУ «Ледовый дворец спорта» г. Сургут</t>
  </si>
  <si>
    <t>Мероприятие 3.4.2.
МБУ СП СШОР «Ермак", СОК «Энергетик", ул. Энергетиков, 47, г. Сургут</t>
  </si>
  <si>
    <t>Мероприятие 3.4.3.
МБУ СП СШ «Аверс», ул. 50 лет ВЛКСМ, 1А г. Сургут</t>
  </si>
  <si>
    <t>Мероприятие 3.4.4.
 МБУ ЦФП «Надежда», ШШК «Белая ладья», ул. Энтузиастов, 45</t>
  </si>
  <si>
    <t>Мероприятие 3.4.5.
МБУ СП СШ «Виктория», СК «Таежный», ул. Аэрофлотская</t>
  </si>
  <si>
    <t>Мероприятие 3.4.6.
МБУ СП СШОР «Югория» имени А.А. Пилояна, ул. Пушкина, 15/2</t>
  </si>
  <si>
    <t>Мероприятие 3.4.7.
МБУ СП СШ  «Виктория», ул. Московская, 34в</t>
  </si>
  <si>
    <t>Мероприятие 3.4.8.
МБУ СП СШОР №1 «Спортивный центр с универсальным игровым залом (№1)»</t>
  </si>
  <si>
    <t>Мероприятие 3.4.9.
МБУ СП СШОР «Кедр», Лыжная база «Кедр», п. Барсово</t>
  </si>
  <si>
    <t>Итого по задаче 3</t>
  </si>
  <si>
    <t>Всего по подпрограмме 3.</t>
  </si>
  <si>
    <t>4. Подпрограмма "Организация отдыха  детей и молодёжи в каникулярное время" (на базе учреждений физической культуры и спорта).</t>
  </si>
  <si>
    <t>Цель подпрограммы: обеспечение круглогодичного тренировочного процесса и рационального режима физической подготовки и отдыха занимающихся учреждений физической культуры и спорта.</t>
  </si>
  <si>
    <t xml:space="preserve">Задача 4.1. Сохранение объема предоставления услуги «Организация отдыха детей и молодежи в каникулярное время» (на базе учреждений физической культуры и спорта). </t>
  </si>
  <si>
    <t>Мероприятие 4.1.1.
Организация работы лагерей дневного пребывания, включая обеспечение питанием (на базе учреждений физической культуры и спорта)</t>
  </si>
  <si>
    <t xml:space="preserve"> - за счет других источников (плата потребителей)</t>
  </si>
  <si>
    <t>Всего по подпрограмме 4.</t>
  </si>
  <si>
    <t xml:space="preserve">Общий объем ассигнований на реализацию программы – всего, </t>
  </si>
  <si>
    <t xml:space="preserve"> - за счет других источников (плата потребителя)</t>
  </si>
  <si>
    <t>Объем ассигнований администратора - ДКМПиС</t>
  </si>
  <si>
    <t>Объем ассигнований соадминистратора - ДАиГ</t>
  </si>
  <si>
    <t>Объем ассигнований соадминистратора - ДГХ</t>
  </si>
  <si>
    <t xml:space="preserve">Общий объем финансирования программы </t>
  </si>
  <si>
    <t xml:space="preserve">Объем финансирования соадминистратора - департамента архитектуры и градостроительства </t>
  </si>
  <si>
    <t>Основное мероприятие 3.2. Строительство быстровозводимых спортивных сооружений</t>
  </si>
  <si>
    <t>Мероприятие 3.2.6. Спортивный комплекс с искусственным льдом (мкр.44)</t>
  </si>
  <si>
    <t>Приложение 1                                                               к постановлению                           Администрации города от  _______________ № __________</t>
  </si>
  <si>
    <t>Приложение 2                                                               к постановлению                           Администрации города от  _______________ № __________</t>
  </si>
  <si>
    <r>
      <t>Объем финансирования администратора - управление физич</t>
    </r>
    <r>
      <rPr>
        <sz val="12"/>
        <color rgb="FFFF0000"/>
        <rFont val="Times New Roman"/>
        <family val="1"/>
        <charset val="204"/>
      </rPr>
      <t>еско</t>
    </r>
    <r>
      <rPr>
        <sz val="12"/>
        <color indexed="8"/>
        <rFont val="Times New Roman"/>
        <family val="1"/>
        <charset val="204"/>
      </rPr>
      <t xml:space="preserve">й культуры и спорта </t>
    </r>
  </si>
  <si>
    <r>
      <t xml:space="preserve">Мероприятие 3.2.3.  </t>
    </r>
    <r>
      <rPr>
        <sz val="12"/>
        <color rgb="FFFF0000"/>
        <rFont val="Times New Roman"/>
        <family val="1"/>
        <charset val="204"/>
      </rPr>
      <t>Создание объекта «</t>
    </r>
    <r>
      <rPr>
        <sz val="12"/>
        <rFont val="Times New Roman"/>
        <family val="1"/>
        <charset val="204"/>
      </rPr>
      <t xml:space="preserve">Спортивный комплекс с универсальным игровым залом и дворец боевых искусств» в микрорайоне 30 А в муниципальном образовании городской округ Сургут Ханты-Мансийского автономного округа – Югры. II этап строительства. Спортивный комплекс с универсальным игровым залом» </t>
    </r>
    <r>
      <rPr>
        <sz val="12"/>
        <color rgb="FFFF0000"/>
        <rFont val="Times New Roman"/>
        <family val="1"/>
        <charset val="204"/>
      </rPr>
      <t xml:space="preserve">в рамках концессионного соглашения </t>
    </r>
  </si>
  <si>
    <r>
      <t xml:space="preserve">Мероприятие 3.2.4. </t>
    </r>
    <r>
      <rPr>
        <sz val="12"/>
        <color rgb="FFFF0000"/>
        <rFont val="Times New Roman"/>
        <family val="1"/>
        <charset val="204"/>
      </rPr>
      <t>Создание объекта «</t>
    </r>
    <r>
      <rPr>
        <sz val="12"/>
        <rFont val="Times New Roman"/>
        <family val="1"/>
        <charset val="204"/>
      </rPr>
      <t>Спортивный комплекс с универсальным игровым залом в мкр. Хоззона (по ул. Маяковского) в муниципальном образовании городской округ Сургут Ханты-Мансийского автономного округа – Югры</t>
    </r>
    <r>
      <rPr>
        <sz val="12"/>
        <color rgb="FFFF0000"/>
        <rFont val="Times New Roman"/>
        <family val="1"/>
        <charset val="204"/>
      </rPr>
      <t xml:space="preserve">» </t>
    </r>
  </si>
  <si>
    <r>
      <t xml:space="preserve">Мероприятие 3.2.5. </t>
    </r>
    <r>
      <rPr>
        <sz val="12"/>
        <color rgb="FFFF0000"/>
        <rFont val="Times New Roman"/>
        <family val="1"/>
        <charset val="204"/>
      </rPr>
      <t xml:space="preserve">Создание объекта </t>
    </r>
    <r>
      <rPr>
        <sz val="12"/>
        <rFont val="Times New Roman"/>
        <family val="1"/>
        <charset val="204"/>
      </rPr>
      <t>«Спортивный комплекс с универсальным игровым залом и дворец боевых искусств» в микрорайоне 30А в муниципальном образовании городской округ Сургут Ханты-Мансийского автономного округа - Югры. I этап строительства. Дворец боевых искусств</t>
    </r>
    <r>
      <rPr>
        <sz val="12"/>
        <color rgb="FFFF0000"/>
        <rFont val="Times New Roman"/>
        <family val="1"/>
        <charset val="204"/>
      </rPr>
      <t xml:space="preserve">» </t>
    </r>
  </si>
  <si>
    <r>
      <t xml:space="preserve">Мероприятие 3.2.1. Спортивный комплекс с искусственным льдом (хоз.зона) </t>
    </r>
    <r>
      <rPr>
        <sz val="12"/>
        <color rgb="FFFF0000"/>
        <rFont val="Times New Roman"/>
        <family val="1"/>
        <charset val="204"/>
      </rPr>
      <t>в рамках концессионного соглашения</t>
    </r>
    <r>
      <rPr>
        <sz val="12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</si>
</sst>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21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0" fontId="7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49" fontId="7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 wrapText="1"/>
    </xf>
    <xf numFmtId="4" fontId="4" fillId="2" borderId="0" xfId="0" applyNumberFormat="1" applyFont="1" applyFill="1"/>
    <xf numFmtId="164" fontId="1" fillId="2" borderId="1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Alignment="1">
      <alignment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0" fillId="2" borderId="0" xfId="0" applyFont="1" applyFill="1"/>
    <xf numFmtId="0" fontId="11" fillId="2" borderId="0" xfId="0" applyFont="1" applyFill="1" applyAlignment="1"/>
    <xf numFmtId="0" fontId="12" fillId="2" borderId="0" xfId="0" applyFont="1" applyFill="1"/>
    <xf numFmtId="0" fontId="13" fillId="2" borderId="0" xfId="0" applyFont="1" applyFill="1" applyAlignment="1">
      <alignment vertical="top" wrapText="1"/>
    </xf>
    <xf numFmtId="0" fontId="5" fillId="2" borderId="0" xfId="0" applyFont="1" applyFill="1"/>
    <xf numFmtId="0" fontId="15" fillId="2" borderId="1" xfId="0" applyFont="1" applyFill="1" applyBorder="1" applyAlignment="1">
      <alignment horizontal="center" vertical="top" wrapText="1"/>
    </xf>
    <xf numFmtId="0" fontId="17" fillId="2" borderId="0" xfId="0" applyFont="1" applyFill="1"/>
    <xf numFmtId="0" fontId="15" fillId="2" borderId="1" xfId="0" applyFont="1" applyFill="1" applyBorder="1" applyAlignment="1">
      <alignment vertical="top" wrapText="1"/>
    </xf>
    <xf numFmtId="3" fontId="15" fillId="2" borderId="1" xfId="0" applyNumberFormat="1" applyFont="1" applyFill="1" applyBorder="1" applyAlignment="1">
      <alignment vertical="top" wrapText="1"/>
    </xf>
    <xf numFmtId="0" fontId="0" fillId="2" borderId="0" xfId="0" applyFont="1" applyFill="1"/>
    <xf numFmtId="0" fontId="16" fillId="2" borderId="1" xfId="0" applyFont="1" applyFill="1" applyBorder="1" applyAlignment="1">
      <alignment vertical="top" wrapText="1"/>
    </xf>
    <xf numFmtId="3" fontId="16" fillId="2" borderId="1" xfId="0" applyNumberFormat="1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vertical="top" wrapText="1"/>
    </xf>
    <xf numFmtId="4" fontId="15" fillId="2" borderId="1" xfId="0" applyNumberFormat="1" applyFont="1" applyFill="1" applyBorder="1" applyAlignment="1">
      <alignment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4" fontId="15" fillId="2" borderId="2" xfId="0" applyNumberFormat="1" applyFont="1" applyFill="1" applyBorder="1" applyAlignment="1">
      <alignment horizontal="right" vertical="top" wrapText="1"/>
    </xf>
    <xf numFmtId="4" fontId="15" fillId="2" borderId="2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vertical="top" wrapText="1"/>
    </xf>
    <xf numFmtId="3" fontId="19" fillId="2" borderId="1" xfId="0" applyNumberFormat="1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center" vertical="top" wrapText="1"/>
    </xf>
    <xf numFmtId="0" fontId="20" fillId="2" borderId="0" xfId="0" applyFont="1" applyFill="1"/>
    <xf numFmtId="0" fontId="21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wrapText="1"/>
    </xf>
    <xf numFmtId="0" fontId="22" fillId="2" borderId="1" xfId="0" applyFont="1" applyFill="1" applyBorder="1" applyAlignment="1">
      <alignment horizontal="center" wrapText="1"/>
    </xf>
    <xf numFmtId="0" fontId="22" fillId="2" borderId="1" xfId="0" applyFont="1" applyFill="1" applyBorder="1"/>
    <xf numFmtId="3" fontId="22" fillId="2" borderId="1" xfId="0" applyNumberFormat="1" applyFont="1" applyFill="1" applyBorder="1"/>
    <xf numFmtId="0" fontId="22" fillId="2" borderId="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vertical="top"/>
    </xf>
    <xf numFmtId="0" fontId="15" fillId="2" borderId="1" xfId="0" applyFont="1" applyFill="1" applyBorder="1"/>
    <xf numFmtId="2" fontId="15" fillId="2" borderId="1" xfId="0" applyNumberFormat="1" applyFont="1" applyFill="1" applyBorder="1"/>
    <xf numFmtId="2" fontId="22" fillId="2" borderId="1" xfId="0" applyNumberFormat="1" applyFont="1" applyFill="1" applyBorder="1" applyAlignment="1"/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23" fillId="2" borderId="0" xfId="0" applyFont="1" applyFill="1" applyBorder="1"/>
    <xf numFmtId="0" fontId="10" fillId="2" borderId="0" xfId="0" applyFont="1" applyFill="1" applyAlignment="1">
      <alignment horizontal="center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0" fillId="2" borderId="0" xfId="0" applyFont="1" applyFill="1" applyBorder="1"/>
    <xf numFmtId="4" fontId="1" fillId="2" borderId="1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1" fillId="2" borderId="0" xfId="0" applyFont="1" applyFill="1" applyAlignment="1">
      <alignment vertical="top" wrapText="1"/>
    </xf>
    <xf numFmtId="4" fontId="15" fillId="2" borderId="2" xfId="0" applyNumberFormat="1" applyFont="1" applyFill="1" applyBorder="1" applyAlignment="1">
      <alignment vertical="top" wrapText="1"/>
    </xf>
    <xf numFmtId="0" fontId="24" fillId="2" borderId="3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4" fillId="2" borderId="0" xfId="0" applyFont="1" applyFill="1" applyAlignment="1">
      <alignment horizontal="center"/>
    </xf>
    <xf numFmtId="0" fontId="15" fillId="2" borderId="1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vertical="top" wrapText="1"/>
    </xf>
    <xf numFmtId="49" fontId="15" fillId="2" borderId="1" xfId="0" applyNumberFormat="1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top" wrapText="1"/>
    </xf>
    <xf numFmtId="0" fontId="11" fillId="2" borderId="0" xfId="0" applyFont="1" applyFill="1" applyAlignment="1">
      <alignment horizontal="left" wrapText="1"/>
    </xf>
    <xf numFmtId="0" fontId="15" fillId="2" borderId="3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2"/>
  <sheetViews>
    <sheetView tabSelected="1" zoomScale="75" zoomScaleNormal="75" zoomScaleSheetLayoutView="50" zoomScalePageLayoutView="50" workbookViewId="0">
      <pane xSplit="4" ySplit="13" topLeftCell="E212" activePane="bottomRight" state="frozen"/>
      <selection pane="topRight" activeCell="E1" sqref="E1"/>
      <selection pane="bottomLeft" activeCell="A14" sqref="A14"/>
      <selection pane="bottomRight" activeCell="A133" sqref="A133:A137"/>
    </sheetView>
  </sheetViews>
  <sheetFormatPr defaultColWidth="19.5703125" defaultRowHeight="44.25" customHeight="1" outlineLevelRow="3" x14ac:dyDescent="0.25"/>
  <cols>
    <col min="1" max="1" width="37.28515625" style="1" customWidth="1"/>
    <col min="2" max="2" width="25.5703125" style="1" customWidth="1"/>
    <col min="3" max="3" width="19.5703125" style="2" customWidth="1"/>
    <col min="4" max="4" width="18.28515625" style="2" customWidth="1"/>
    <col min="5" max="5" width="19.42578125" style="2" customWidth="1"/>
    <col min="6" max="6" width="18.42578125" style="2" customWidth="1"/>
    <col min="7" max="8" width="18.85546875" style="2" customWidth="1"/>
    <col min="9" max="9" width="18.28515625" style="2" customWidth="1"/>
    <col min="10" max="10" width="19.42578125" style="2" customWidth="1"/>
    <col min="11" max="11" width="18.28515625" style="2" customWidth="1"/>
    <col min="12" max="12" width="19.28515625" style="2" customWidth="1"/>
    <col min="13" max="13" width="36.28515625" style="1" customWidth="1"/>
    <col min="14" max="14" width="22.7109375" style="5" customWidth="1"/>
    <col min="15" max="16384" width="19.5703125" style="1"/>
  </cols>
  <sheetData>
    <row r="1" spans="1:18" s="9" customFormat="1" ht="19.5" customHeight="1" x14ac:dyDescent="0.35">
      <c r="A1" s="6"/>
      <c r="B1" s="6"/>
      <c r="C1" s="6"/>
      <c r="D1" s="6"/>
      <c r="E1" s="7"/>
      <c r="F1" s="6"/>
      <c r="G1" s="6"/>
      <c r="H1" s="6"/>
      <c r="I1" s="6"/>
      <c r="J1" s="6"/>
      <c r="K1" s="8"/>
      <c r="L1" s="81" t="s">
        <v>137</v>
      </c>
      <c r="M1" s="81"/>
      <c r="N1" s="24"/>
      <c r="O1" s="24"/>
      <c r="P1" s="24"/>
      <c r="Q1" s="24"/>
      <c r="R1" s="24"/>
    </row>
    <row r="2" spans="1:18" s="9" customFormat="1" ht="18.600000000000001" customHeight="1" x14ac:dyDescent="0.35">
      <c r="A2" s="10"/>
      <c r="B2" s="10"/>
      <c r="C2" s="11"/>
      <c r="D2" s="12"/>
      <c r="E2" s="12"/>
      <c r="F2" s="12"/>
      <c r="G2" s="12"/>
      <c r="H2" s="12"/>
      <c r="I2" s="12"/>
      <c r="J2" s="12"/>
      <c r="K2" s="23"/>
      <c r="L2" s="81"/>
      <c r="M2" s="81"/>
      <c r="N2" s="24"/>
      <c r="O2" s="24"/>
      <c r="P2" s="24"/>
      <c r="Q2" s="24"/>
      <c r="R2" s="24"/>
    </row>
    <row r="3" spans="1:18" s="9" customFormat="1" ht="25.9" customHeight="1" x14ac:dyDescent="0.35">
      <c r="A3" s="10"/>
      <c r="B3" s="10"/>
      <c r="C3" s="11"/>
      <c r="D3" s="12"/>
      <c r="E3" s="12"/>
      <c r="F3" s="12"/>
      <c r="G3" s="12"/>
      <c r="H3" s="12"/>
      <c r="I3" s="12"/>
      <c r="J3" s="12"/>
      <c r="K3" s="23"/>
      <c r="L3" s="81"/>
      <c r="M3" s="81"/>
      <c r="N3" s="24"/>
      <c r="O3" s="24"/>
      <c r="P3" s="24"/>
      <c r="Q3" s="24"/>
      <c r="R3" s="24"/>
    </row>
    <row r="4" spans="1:18" s="9" customFormat="1" ht="27" customHeight="1" x14ac:dyDescent="0.35">
      <c r="A4" s="10"/>
      <c r="B4" s="10"/>
      <c r="C4" s="11"/>
      <c r="D4" s="12"/>
      <c r="E4" s="12"/>
      <c r="F4" s="12"/>
      <c r="G4" s="12"/>
      <c r="H4" s="12"/>
      <c r="I4" s="12"/>
      <c r="J4" s="12"/>
      <c r="K4" s="14"/>
      <c r="L4" s="81"/>
      <c r="M4" s="81"/>
      <c r="N4" s="24"/>
      <c r="O4" s="24"/>
      <c r="P4" s="24"/>
      <c r="Q4" s="24"/>
      <c r="R4" s="24"/>
    </row>
    <row r="5" spans="1:18" s="9" customFormat="1" ht="21.75" customHeight="1" x14ac:dyDescent="0.35">
      <c r="A5" s="10"/>
      <c r="B5" s="10"/>
      <c r="C5" s="11"/>
      <c r="D5" s="12"/>
      <c r="E5" s="12"/>
      <c r="F5" s="12"/>
      <c r="G5" s="12"/>
      <c r="H5" s="12"/>
      <c r="I5" s="12"/>
      <c r="J5" s="12"/>
      <c r="K5" s="14"/>
      <c r="L5" s="81"/>
      <c r="M5" s="81"/>
      <c r="N5" s="13"/>
    </row>
    <row r="6" spans="1:18" s="9" customFormat="1" ht="138.75" hidden="1" customHeight="1" x14ac:dyDescent="0.35">
      <c r="A6" s="10"/>
      <c r="B6" s="10"/>
      <c r="C6" s="11"/>
      <c r="D6" s="12"/>
      <c r="E6" s="12"/>
      <c r="F6" s="12"/>
      <c r="G6" s="12"/>
      <c r="H6" s="12"/>
      <c r="I6" s="12"/>
      <c r="J6" s="12"/>
      <c r="K6" s="14"/>
      <c r="L6" s="81"/>
      <c r="M6" s="81"/>
      <c r="N6" s="13"/>
    </row>
    <row r="7" spans="1:18" s="9" customFormat="1" ht="43.5" customHeight="1" x14ac:dyDescent="0.35">
      <c r="A7" s="98" t="s">
        <v>41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5"/>
    </row>
    <row r="8" spans="1:18" ht="30.75" customHeight="1" x14ac:dyDescent="0.25">
      <c r="A8" s="100" t="s">
        <v>0</v>
      </c>
      <c r="B8" s="100" t="s">
        <v>20</v>
      </c>
      <c r="C8" s="100" t="s">
        <v>4</v>
      </c>
      <c r="D8" s="101" t="s">
        <v>51</v>
      </c>
      <c r="E8" s="101"/>
      <c r="F8" s="101"/>
      <c r="G8" s="101"/>
      <c r="H8" s="101"/>
      <c r="I8" s="101"/>
      <c r="J8" s="101"/>
      <c r="K8" s="101"/>
      <c r="L8" s="102"/>
      <c r="M8" s="100" t="s">
        <v>19</v>
      </c>
    </row>
    <row r="9" spans="1:18" ht="53.25" customHeight="1" x14ac:dyDescent="0.25">
      <c r="A9" s="100"/>
      <c r="B9" s="100"/>
      <c r="C9" s="100"/>
      <c r="D9" s="30" t="s">
        <v>10</v>
      </c>
      <c r="E9" s="30" t="s">
        <v>11</v>
      </c>
      <c r="F9" s="30" t="s">
        <v>12</v>
      </c>
      <c r="G9" s="30" t="s">
        <v>13</v>
      </c>
      <c r="H9" s="30" t="s">
        <v>14</v>
      </c>
      <c r="I9" s="30" t="s">
        <v>15</v>
      </c>
      <c r="J9" s="30" t="s">
        <v>16</v>
      </c>
      <c r="K9" s="30" t="s">
        <v>17</v>
      </c>
      <c r="L9" s="30" t="s">
        <v>18</v>
      </c>
      <c r="M9" s="100"/>
    </row>
    <row r="10" spans="1:18" s="2" customFormat="1" ht="18" customHeight="1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6"/>
    </row>
    <row r="11" spans="1:18" ht="28.5" customHeight="1" x14ac:dyDescent="0.25">
      <c r="A11" s="88" t="s">
        <v>43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</row>
    <row r="12" spans="1:18" ht="28.5" customHeight="1" x14ac:dyDescent="0.25">
      <c r="A12" s="95" t="s">
        <v>47</v>
      </c>
      <c r="B12" s="28" t="s">
        <v>22</v>
      </c>
      <c r="C12" s="3">
        <f t="shared" ref="C12:L12" si="0">SUM(C13:C16)</f>
        <v>239446792.46000001</v>
      </c>
      <c r="D12" s="3">
        <f t="shared" si="0"/>
        <v>29504979.859999999</v>
      </c>
      <c r="E12" s="3">
        <f t="shared" si="0"/>
        <v>27898725.239999998</v>
      </c>
      <c r="F12" s="3">
        <f t="shared" si="0"/>
        <v>27611535.899999999</v>
      </c>
      <c r="G12" s="3">
        <f t="shared" si="0"/>
        <v>25738591.91</v>
      </c>
      <c r="H12" s="3">
        <f t="shared" si="0"/>
        <v>25738591.91</v>
      </c>
      <c r="I12" s="3">
        <f t="shared" si="0"/>
        <v>25738591.91</v>
      </c>
      <c r="J12" s="3">
        <f t="shared" si="0"/>
        <v>25738591.91</v>
      </c>
      <c r="K12" s="3">
        <f t="shared" si="0"/>
        <v>25738591.91</v>
      </c>
      <c r="L12" s="3">
        <f t="shared" si="0"/>
        <v>25738591.91</v>
      </c>
      <c r="M12" s="85" t="s">
        <v>24</v>
      </c>
    </row>
    <row r="13" spans="1:18" ht="49.5" customHeight="1" x14ac:dyDescent="0.25">
      <c r="A13" s="96"/>
      <c r="B13" s="29" t="s">
        <v>8</v>
      </c>
      <c r="C13" s="3">
        <f>SUM(D13:L13)</f>
        <v>0</v>
      </c>
      <c r="D13" s="3">
        <v>0</v>
      </c>
      <c r="E13" s="3">
        <v>0</v>
      </c>
      <c r="F13" s="3">
        <v>0</v>
      </c>
      <c r="G13" s="3">
        <v>0</v>
      </c>
      <c r="H13" s="17">
        <v>0</v>
      </c>
      <c r="I13" s="3">
        <v>0</v>
      </c>
      <c r="J13" s="3">
        <v>0</v>
      </c>
      <c r="K13" s="3">
        <v>0</v>
      </c>
      <c r="L13" s="3">
        <v>0</v>
      </c>
      <c r="M13" s="86"/>
    </row>
    <row r="14" spans="1:18" ht="53.25" customHeight="1" x14ac:dyDescent="0.25">
      <c r="A14" s="96"/>
      <c r="B14" s="29" t="s">
        <v>9</v>
      </c>
      <c r="C14" s="3">
        <f>SUM(D14:L14)</f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86"/>
    </row>
    <row r="15" spans="1:18" ht="34.5" customHeight="1" x14ac:dyDescent="0.25">
      <c r="A15" s="96"/>
      <c r="B15" s="29" t="s">
        <v>6</v>
      </c>
      <c r="C15" s="3">
        <f>SUM(D15:L15)</f>
        <v>239446792.46000001</v>
      </c>
      <c r="D15" s="3">
        <v>29504979.859999999</v>
      </c>
      <c r="E15" s="3">
        <v>27898725.239999998</v>
      </c>
      <c r="F15" s="3">
        <v>27611535.899999999</v>
      </c>
      <c r="G15" s="3">
        <v>25738591.91</v>
      </c>
      <c r="H15" s="3">
        <v>25738591.91</v>
      </c>
      <c r="I15" s="3">
        <v>25738591.91</v>
      </c>
      <c r="J15" s="3">
        <v>25738591.91</v>
      </c>
      <c r="K15" s="3">
        <v>25738591.91</v>
      </c>
      <c r="L15" s="3">
        <v>25738591.91</v>
      </c>
      <c r="M15" s="86"/>
    </row>
    <row r="16" spans="1:18" ht="29.45" customHeight="1" x14ac:dyDescent="0.25">
      <c r="A16" s="97"/>
      <c r="B16" s="29" t="s">
        <v>21</v>
      </c>
      <c r="C16" s="3">
        <f>SUM(D16:L16)</f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87"/>
    </row>
    <row r="17" spans="1:14" ht="27.75" customHeight="1" x14ac:dyDescent="0.25">
      <c r="A17" s="88" t="s">
        <v>42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0"/>
      <c r="N17" s="1"/>
    </row>
    <row r="18" spans="1:14" ht="22.5" customHeight="1" outlineLevel="1" x14ac:dyDescent="0.25">
      <c r="A18" s="88" t="s">
        <v>5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  <c r="N18" s="1"/>
    </row>
    <row r="19" spans="1:14" ht="27.75" customHeight="1" outlineLevel="1" x14ac:dyDescent="0.25">
      <c r="A19" s="95" t="s">
        <v>50</v>
      </c>
      <c r="B19" s="28" t="s">
        <v>22</v>
      </c>
      <c r="C19" s="3">
        <f t="shared" ref="C19:C28" si="1">SUM(D19:L19)</f>
        <v>1882452922.3099999</v>
      </c>
      <c r="D19" s="3">
        <f t="shared" ref="D19:L19" si="2">SUM(D20:D23)</f>
        <v>168178981.25999999</v>
      </c>
      <c r="E19" s="3">
        <f t="shared" si="2"/>
        <v>163101781.09999999</v>
      </c>
      <c r="F19" s="3">
        <f t="shared" si="2"/>
        <v>173939988.19999999</v>
      </c>
      <c r="G19" s="3">
        <f t="shared" si="2"/>
        <v>166590969.94999999</v>
      </c>
      <c r="H19" s="3">
        <f t="shared" si="2"/>
        <v>176590971.03999999</v>
      </c>
      <c r="I19" s="3">
        <f t="shared" si="2"/>
        <v>186590971.03999999</v>
      </c>
      <c r="J19" s="3">
        <f t="shared" si="2"/>
        <v>196590971.03999999</v>
      </c>
      <c r="K19" s="3">
        <f t="shared" si="2"/>
        <v>306590971.04000002</v>
      </c>
      <c r="L19" s="3">
        <f t="shared" si="2"/>
        <v>344277317.63999999</v>
      </c>
      <c r="M19" s="85" t="s">
        <v>2</v>
      </c>
      <c r="N19" s="1"/>
    </row>
    <row r="20" spans="1:14" ht="54.75" customHeight="1" outlineLevel="1" x14ac:dyDescent="0.25">
      <c r="A20" s="96"/>
      <c r="B20" s="29" t="s">
        <v>8</v>
      </c>
      <c r="C20" s="3">
        <f t="shared" si="1"/>
        <v>0</v>
      </c>
      <c r="D20" s="3">
        <f t="shared" ref="D20:L20" si="3">D25+D30+D35</f>
        <v>0</v>
      </c>
      <c r="E20" s="3">
        <f t="shared" si="3"/>
        <v>0</v>
      </c>
      <c r="F20" s="3">
        <f t="shared" si="3"/>
        <v>0</v>
      </c>
      <c r="G20" s="3">
        <f t="shared" si="3"/>
        <v>0</v>
      </c>
      <c r="H20" s="3">
        <f t="shared" si="3"/>
        <v>0</v>
      </c>
      <c r="I20" s="3">
        <f t="shared" si="3"/>
        <v>0</v>
      </c>
      <c r="J20" s="3">
        <f t="shared" si="3"/>
        <v>0</v>
      </c>
      <c r="K20" s="3">
        <f t="shared" si="3"/>
        <v>0</v>
      </c>
      <c r="L20" s="3">
        <f t="shared" si="3"/>
        <v>0</v>
      </c>
      <c r="M20" s="86"/>
      <c r="N20" s="1"/>
    </row>
    <row r="21" spans="1:14" ht="54" customHeight="1" outlineLevel="1" x14ac:dyDescent="0.25">
      <c r="A21" s="96"/>
      <c r="B21" s="29" t="s">
        <v>9</v>
      </c>
      <c r="C21" s="3">
        <f t="shared" si="1"/>
        <v>0</v>
      </c>
      <c r="D21" s="3">
        <f t="shared" ref="D21:H21" si="4">D26+D31+D36</f>
        <v>0</v>
      </c>
      <c r="E21" s="3">
        <f t="shared" si="4"/>
        <v>0</v>
      </c>
      <c r="F21" s="3">
        <f t="shared" si="4"/>
        <v>0</v>
      </c>
      <c r="G21" s="3">
        <f t="shared" si="4"/>
        <v>0</v>
      </c>
      <c r="H21" s="3">
        <f t="shared" si="4"/>
        <v>0</v>
      </c>
      <c r="I21" s="3">
        <f t="shared" ref="I21:L23" si="5">I26+I31+I36</f>
        <v>0</v>
      </c>
      <c r="J21" s="3">
        <f t="shared" si="5"/>
        <v>0</v>
      </c>
      <c r="K21" s="3">
        <f t="shared" si="5"/>
        <v>0</v>
      </c>
      <c r="L21" s="3">
        <f t="shared" si="5"/>
        <v>0</v>
      </c>
      <c r="M21" s="86"/>
      <c r="N21" s="1"/>
    </row>
    <row r="22" spans="1:14" ht="36.75" customHeight="1" outlineLevel="1" x14ac:dyDescent="0.25">
      <c r="A22" s="96"/>
      <c r="B22" s="29" t="s">
        <v>6</v>
      </c>
      <c r="C22" s="3">
        <f t="shared" si="1"/>
        <v>1882452922.3099999</v>
      </c>
      <c r="D22" s="3">
        <f t="shared" ref="D22:H23" si="6">D27+D32+D37</f>
        <v>168178981.25999999</v>
      </c>
      <c r="E22" s="3">
        <f t="shared" si="6"/>
        <v>163101781.09999999</v>
      </c>
      <c r="F22" s="3">
        <f t="shared" si="6"/>
        <v>173939988.19999999</v>
      </c>
      <c r="G22" s="3">
        <f t="shared" si="6"/>
        <v>166590969.94999999</v>
      </c>
      <c r="H22" s="3">
        <f t="shared" si="6"/>
        <v>176590971.03999999</v>
      </c>
      <c r="I22" s="3">
        <f t="shared" si="5"/>
        <v>186590971.03999999</v>
      </c>
      <c r="J22" s="3">
        <f t="shared" si="5"/>
        <v>196590971.03999999</v>
      </c>
      <c r="K22" s="3">
        <f t="shared" si="5"/>
        <v>306590971.04000002</v>
      </c>
      <c r="L22" s="3">
        <f t="shared" si="5"/>
        <v>344277317.63999999</v>
      </c>
      <c r="M22" s="86"/>
      <c r="N22" s="1"/>
    </row>
    <row r="23" spans="1:14" ht="48.75" customHeight="1" outlineLevel="1" x14ac:dyDescent="0.25">
      <c r="A23" s="97"/>
      <c r="B23" s="29" t="s">
        <v>21</v>
      </c>
      <c r="C23" s="3">
        <f t="shared" si="1"/>
        <v>0</v>
      </c>
      <c r="D23" s="3">
        <f t="shared" si="6"/>
        <v>0</v>
      </c>
      <c r="E23" s="3">
        <f t="shared" si="6"/>
        <v>0</v>
      </c>
      <c r="F23" s="3">
        <f t="shared" si="6"/>
        <v>0</v>
      </c>
      <c r="G23" s="3">
        <f t="shared" si="6"/>
        <v>0</v>
      </c>
      <c r="H23" s="3">
        <f t="shared" si="6"/>
        <v>0</v>
      </c>
      <c r="I23" s="3">
        <f t="shared" si="5"/>
        <v>0</v>
      </c>
      <c r="J23" s="3">
        <f t="shared" si="5"/>
        <v>0</v>
      </c>
      <c r="K23" s="3">
        <f t="shared" si="5"/>
        <v>0</v>
      </c>
      <c r="L23" s="3">
        <f t="shared" si="5"/>
        <v>0</v>
      </c>
      <c r="M23" s="87"/>
      <c r="N23" s="1"/>
    </row>
    <row r="24" spans="1:14" ht="15.75" customHeight="1" outlineLevel="1" x14ac:dyDescent="0.25">
      <c r="A24" s="82" t="s">
        <v>27</v>
      </c>
      <c r="B24" s="28" t="s">
        <v>22</v>
      </c>
      <c r="C24" s="3">
        <f t="shared" si="1"/>
        <v>1811575384.2</v>
      </c>
      <c r="D24" s="3">
        <f t="shared" ref="D24:G24" si="7">SUM(D25:D28)</f>
        <v>153333212.22</v>
      </c>
      <c r="E24" s="3">
        <f t="shared" si="7"/>
        <v>144532390.06</v>
      </c>
      <c r="F24" s="3">
        <f t="shared" si="7"/>
        <v>142871694.61000001</v>
      </c>
      <c r="G24" s="3">
        <f t="shared" si="7"/>
        <v>165525289.21000001</v>
      </c>
      <c r="H24" s="3">
        <f>SUM(H25:H28)</f>
        <v>175525290.30000001</v>
      </c>
      <c r="I24" s="3">
        <f>SUM(I25:I28)</f>
        <v>185525290.30000001</v>
      </c>
      <c r="J24" s="3">
        <f>SUM(J25:J28)</f>
        <v>195525290.30000001</v>
      </c>
      <c r="K24" s="3">
        <f>SUM(K25:K28)</f>
        <v>305525290.30000001</v>
      </c>
      <c r="L24" s="3">
        <f>SUM(L25:L28)</f>
        <v>343211636.89999998</v>
      </c>
      <c r="M24" s="85" t="s">
        <v>24</v>
      </c>
      <c r="N24" s="1"/>
    </row>
    <row r="25" spans="1:14" ht="47.25" outlineLevel="1" x14ac:dyDescent="0.25">
      <c r="A25" s="83"/>
      <c r="B25" s="29" t="s">
        <v>8</v>
      </c>
      <c r="C25" s="3">
        <f t="shared" si="1"/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86"/>
      <c r="N25" s="1"/>
    </row>
    <row r="26" spans="1:14" ht="47.25" customHeight="1" outlineLevel="1" x14ac:dyDescent="0.25">
      <c r="A26" s="83"/>
      <c r="B26" s="29" t="s">
        <v>9</v>
      </c>
      <c r="C26" s="3">
        <f t="shared" si="1"/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86"/>
      <c r="N26" s="1"/>
    </row>
    <row r="27" spans="1:14" ht="31.5" outlineLevel="1" x14ac:dyDescent="0.25">
      <c r="A27" s="83"/>
      <c r="B27" s="29" t="s">
        <v>6</v>
      </c>
      <c r="C27" s="3">
        <f t="shared" si="1"/>
        <v>1811575384.2</v>
      </c>
      <c r="D27" s="3">
        <v>153333212.22</v>
      </c>
      <c r="E27" s="3">
        <v>144532390.06</v>
      </c>
      <c r="F27" s="3">
        <v>142871694.61000001</v>
      </c>
      <c r="G27" s="3">
        <v>165525289.21000001</v>
      </c>
      <c r="H27" s="3">
        <v>175525290.30000001</v>
      </c>
      <c r="I27" s="3">
        <v>185525290.30000001</v>
      </c>
      <c r="J27" s="3">
        <v>195525290.30000001</v>
      </c>
      <c r="K27" s="3">
        <v>305525290.30000001</v>
      </c>
      <c r="L27" s="3">
        <f>305525290.3+37686346.6</f>
        <v>343211636.89999998</v>
      </c>
      <c r="M27" s="86"/>
      <c r="N27" s="1"/>
    </row>
    <row r="28" spans="1:14" ht="35.25" customHeight="1" outlineLevel="1" x14ac:dyDescent="0.25">
      <c r="A28" s="84"/>
      <c r="B28" s="29" t="s">
        <v>21</v>
      </c>
      <c r="C28" s="3">
        <f t="shared" si="1"/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87"/>
      <c r="N28" s="1"/>
    </row>
    <row r="29" spans="1:14" ht="15.75" customHeight="1" outlineLevel="1" x14ac:dyDescent="0.25">
      <c r="A29" s="95" t="s">
        <v>26</v>
      </c>
      <c r="B29" s="28" t="s">
        <v>22</v>
      </c>
      <c r="C29" s="3">
        <f>SUM(C30:C33)</f>
        <v>1059090.8</v>
      </c>
      <c r="D29" s="3">
        <f t="shared" ref="D29:L29" si="8">SUM(D30:D33)</f>
        <v>213400</v>
      </c>
      <c r="E29" s="3">
        <f t="shared" si="8"/>
        <v>236000</v>
      </c>
      <c r="F29" s="3">
        <f t="shared" si="8"/>
        <v>236000</v>
      </c>
      <c r="G29" s="3">
        <f t="shared" si="8"/>
        <v>62281.8</v>
      </c>
      <c r="H29" s="3">
        <f t="shared" si="8"/>
        <v>62281.8</v>
      </c>
      <c r="I29" s="3">
        <f t="shared" si="8"/>
        <v>62281.8</v>
      </c>
      <c r="J29" s="3">
        <f t="shared" si="8"/>
        <v>62281.8</v>
      </c>
      <c r="K29" s="3">
        <f t="shared" si="8"/>
        <v>62281.8</v>
      </c>
      <c r="L29" s="3">
        <f t="shared" si="8"/>
        <v>62281.8</v>
      </c>
      <c r="M29" s="85" t="s">
        <v>1</v>
      </c>
      <c r="N29" s="1"/>
    </row>
    <row r="30" spans="1:14" ht="47.25" outlineLevel="1" x14ac:dyDescent="0.25">
      <c r="A30" s="96"/>
      <c r="B30" s="29" t="s">
        <v>8</v>
      </c>
      <c r="C30" s="3">
        <f t="shared" ref="C30:C47" si="9">SUM(D30:L30)</f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86"/>
      <c r="N30" s="1"/>
    </row>
    <row r="31" spans="1:14" ht="47.25" outlineLevel="1" x14ac:dyDescent="0.25">
      <c r="A31" s="96"/>
      <c r="B31" s="29" t="s">
        <v>9</v>
      </c>
      <c r="C31" s="3">
        <f t="shared" si="9"/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86"/>
      <c r="N31" s="1"/>
    </row>
    <row r="32" spans="1:14" ht="31.5" outlineLevel="1" x14ac:dyDescent="0.25">
      <c r="A32" s="96"/>
      <c r="B32" s="29" t="s">
        <v>6</v>
      </c>
      <c r="C32" s="3">
        <f t="shared" si="9"/>
        <v>1059090.8</v>
      </c>
      <c r="D32" s="3">
        <v>213400</v>
      </c>
      <c r="E32" s="3">
        <v>236000</v>
      </c>
      <c r="F32" s="3">
        <v>236000</v>
      </c>
      <c r="G32" s="3">
        <v>62281.8</v>
      </c>
      <c r="H32" s="3">
        <v>62281.8</v>
      </c>
      <c r="I32" s="3">
        <v>62281.8</v>
      </c>
      <c r="J32" s="3">
        <v>62281.8</v>
      </c>
      <c r="K32" s="3">
        <v>62281.8</v>
      </c>
      <c r="L32" s="3">
        <v>62281.8</v>
      </c>
      <c r="M32" s="86"/>
      <c r="N32" s="1"/>
    </row>
    <row r="33" spans="1:14" ht="31.5" outlineLevel="1" x14ac:dyDescent="0.25">
      <c r="A33" s="97"/>
      <c r="B33" s="29" t="s">
        <v>21</v>
      </c>
      <c r="C33" s="3">
        <f t="shared" si="9"/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87"/>
      <c r="N33" s="1"/>
    </row>
    <row r="34" spans="1:14" ht="15.75" customHeight="1" outlineLevel="1" x14ac:dyDescent="0.25">
      <c r="A34" s="95" t="s">
        <v>33</v>
      </c>
      <c r="B34" s="28" t="s">
        <v>22</v>
      </c>
      <c r="C34" s="3">
        <f t="shared" si="9"/>
        <v>69818447.310000002</v>
      </c>
      <c r="D34" s="3">
        <f t="shared" ref="D34:G34" si="10">SUM(D35:D38)</f>
        <v>14632369.039999999</v>
      </c>
      <c r="E34" s="3">
        <f t="shared" si="10"/>
        <v>18333391.039999999</v>
      </c>
      <c r="F34" s="3">
        <f t="shared" si="10"/>
        <v>30832293.59</v>
      </c>
      <c r="G34" s="3">
        <f t="shared" si="10"/>
        <v>1003398.94</v>
      </c>
      <c r="H34" s="3">
        <f>SUM(H35:H38)</f>
        <v>1003398.94</v>
      </c>
      <c r="I34" s="3">
        <f>SUM(I35:I38)</f>
        <v>1003398.94</v>
      </c>
      <c r="J34" s="3">
        <f>SUM(J35:J38)</f>
        <v>1003398.94</v>
      </c>
      <c r="K34" s="3">
        <f>SUM(K35:K38)</f>
        <v>1003398.94</v>
      </c>
      <c r="L34" s="3">
        <f>SUM(L35:L38)</f>
        <v>1003398.94</v>
      </c>
      <c r="M34" s="75" t="s">
        <v>3</v>
      </c>
      <c r="N34" s="1"/>
    </row>
    <row r="35" spans="1:14" ht="47.25" outlineLevel="1" x14ac:dyDescent="0.25">
      <c r="A35" s="96"/>
      <c r="B35" s="29" t="s">
        <v>8</v>
      </c>
      <c r="C35" s="3">
        <f t="shared" si="9"/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76"/>
      <c r="N35" s="1"/>
    </row>
    <row r="36" spans="1:14" ht="47.25" outlineLevel="1" x14ac:dyDescent="0.25">
      <c r="A36" s="96"/>
      <c r="B36" s="29" t="s">
        <v>9</v>
      </c>
      <c r="C36" s="3">
        <f t="shared" si="9"/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76"/>
      <c r="N36" s="1"/>
    </row>
    <row r="37" spans="1:14" ht="31.5" outlineLevel="1" x14ac:dyDescent="0.25">
      <c r="A37" s="96"/>
      <c r="B37" s="29" t="s">
        <v>6</v>
      </c>
      <c r="C37" s="3">
        <f t="shared" si="9"/>
        <v>69818447.310000002</v>
      </c>
      <c r="D37" s="74">
        <v>14632369.039999999</v>
      </c>
      <c r="E37" s="74">
        <v>18333391.039999999</v>
      </c>
      <c r="F37" s="74">
        <v>30832293.59</v>
      </c>
      <c r="G37" s="74">
        <v>1003398.94</v>
      </c>
      <c r="H37" s="74">
        <v>1003398.94</v>
      </c>
      <c r="I37" s="74">
        <v>1003398.94</v>
      </c>
      <c r="J37" s="74">
        <v>1003398.94</v>
      </c>
      <c r="K37" s="74">
        <v>1003398.94</v>
      </c>
      <c r="L37" s="74">
        <v>1003398.94</v>
      </c>
      <c r="M37" s="76"/>
      <c r="N37" s="1"/>
    </row>
    <row r="38" spans="1:14" ht="31.5" outlineLevel="1" x14ac:dyDescent="0.25">
      <c r="A38" s="97"/>
      <c r="B38" s="29" t="s">
        <v>21</v>
      </c>
      <c r="C38" s="3">
        <f t="shared" si="9"/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77"/>
      <c r="N38" s="1"/>
    </row>
    <row r="39" spans="1:14" ht="21" customHeight="1" outlineLevel="1" x14ac:dyDescent="0.25">
      <c r="A39" s="99" t="s">
        <v>52</v>
      </c>
      <c r="B39" s="28" t="s">
        <v>22</v>
      </c>
      <c r="C39" s="3">
        <f t="shared" si="9"/>
        <v>209775489.53999999</v>
      </c>
      <c r="D39" s="3">
        <f t="shared" ref="D39:K39" si="11">SUM(D40:D43)</f>
        <v>24727471.550000001</v>
      </c>
      <c r="E39" s="3">
        <f t="shared" si="11"/>
        <v>23210069.84</v>
      </c>
      <c r="F39" s="3">
        <f t="shared" si="11"/>
        <v>22715859.530000001</v>
      </c>
      <c r="G39" s="3">
        <f t="shared" si="11"/>
        <v>23187014.77</v>
      </c>
      <c r="H39" s="3">
        <f t="shared" si="11"/>
        <v>23187014.77</v>
      </c>
      <c r="I39" s="3">
        <f t="shared" si="11"/>
        <v>23187014.77</v>
      </c>
      <c r="J39" s="3">
        <f t="shared" si="11"/>
        <v>23187014.77</v>
      </c>
      <c r="K39" s="3">
        <f t="shared" si="11"/>
        <v>23187014.77</v>
      </c>
      <c r="L39" s="3">
        <f>SUM(L40:L43)</f>
        <v>23187014.77</v>
      </c>
      <c r="M39" s="85" t="s">
        <v>24</v>
      </c>
    </row>
    <row r="40" spans="1:14" ht="54" customHeight="1" outlineLevel="1" x14ac:dyDescent="0.25">
      <c r="A40" s="99"/>
      <c r="B40" s="29" t="s">
        <v>8</v>
      </c>
      <c r="C40" s="3">
        <f t="shared" si="9"/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86"/>
    </row>
    <row r="41" spans="1:14" ht="51.75" customHeight="1" outlineLevel="1" x14ac:dyDescent="0.25">
      <c r="A41" s="99"/>
      <c r="B41" s="29" t="s">
        <v>9</v>
      </c>
      <c r="C41" s="3">
        <f t="shared" si="9"/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86"/>
    </row>
    <row r="42" spans="1:14" ht="34.5" customHeight="1" outlineLevel="1" x14ac:dyDescent="0.25">
      <c r="A42" s="99"/>
      <c r="B42" s="29" t="s">
        <v>6</v>
      </c>
      <c r="C42" s="3">
        <f t="shared" si="9"/>
        <v>209775489.53999999</v>
      </c>
      <c r="D42" s="3">
        <v>24727471.550000001</v>
      </c>
      <c r="E42" s="3">
        <v>23210069.84</v>
      </c>
      <c r="F42" s="3">
        <v>22715859.530000001</v>
      </c>
      <c r="G42" s="3">
        <v>23187014.77</v>
      </c>
      <c r="H42" s="3">
        <v>23187014.77</v>
      </c>
      <c r="I42" s="3">
        <v>23187014.77</v>
      </c>
      <c r="J42" s="3">
        <v>23187014.77</v>
      </c>
      <c r="K42" s="3">
        <v>23187014.77</v>
      </c>
      <c r="L42" s="3">
        <v>23187014.77</v>
      </c>
      <c r="M42" s="86"/>
    </row>
    <row r="43" spans="1:14" ht="34.5" customHeight="1" outlineLevel="1" x14ac:dyDescent="0.25">
      <c r="A43" s="99"/>
      <c r="B43" s="29" t="s">
        <v>21</v>
      </c>
      <c r="C43" s="3">
        <f t="shared" si="9"/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87"/>
    </row>
    <row r="44" spans="1:14" ht="34.5" customHeight="1" outlineLevel="1" x14ac:dyDescent="0.25">
      <c r="A44" s="95" t="s">
        <v>53</v>
      </c>
      <c r="B44" s="28" t="s">
        <v>22</v>
      </c>
      <c r="C44" s="3">
        <f t="shared" si="9"/>
        <v>54015799.409999996</v>
      </c>
      <c r="D44" s="3">
        <f t="shared" ref="D44:L44" si="12">SUM(D45:D48)</f>
        <v>6001755.4900000002</v>
      </c>
      <c r="E44" s="3">
        <f t="shared" si="12"/>
        <v>6001755.4900000002</v>
      </c>
      <c r="F44" s="3">
        <f t="shared" si="12"/>
        <v>6001755.4900000002</v>
      </c>
      <c r="G44" s="3">
        <f t="shared" si="12"/>
        <v>6001755.4900000002</v>
      </c>
      <c r="H44" s="3">
        <f t="shared" si="12"/>
        <v>6001755.4900000002</v>
      </c>
      <c r="I44" s="3">
        <f t="shared" si="12"/>
        <v>6001755.4900000002</v>
      </c>
      <c r="J44" s="3">
        <f t="shared" si="12"/>
        <v>6001755.4900000002</v>
      </c>
      <c r="K44" s="3">
        <f t="shared" si="12"/>
        <v>6001755.4900000002</v>
      </c>
      <c r="L44" s="3">
        <f t="shared" si="12"/>
        <v>6001755.4900000002</v>
      </c>
      <c r="M44" s="85" t="s">
        <v>24</v>
      </c>
    </row>
    <row r="45" spans="1:14" ht="56.25" customHeight="1" outlineLevel="1" x14ac:dyDescent="0.25">
      <c r="A45" s="96"/>
      <c r="B45" s="18" t="s">
        <v>8</v>
      </c>
      <c r="C45" s="3">
        <f t="shared" si="9"/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86"/>
    </row>
    <row r="46" spans="1:14" ht="50.25" customHeight="1" outlineLevel="1" x14ac:dyDescent="0.25">
      <c r="A46" s="96"/>
      <c r="B46" s="18" t="s">
        <v>9</v>
      </c>
      <c r="C46" s="3">
        <f t="shared" si="9"/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86"/>
    </row>
    <row r="47" spans="1:14" ht="34.5" customHeight="1" outlineLevel="1" x14ac:dyDescent="0.25">
      <c r="A47" s="96"/>
      <c r="B47" s="18" t="s">
        <v>6</v>
      </c>
      <c r="C47" s="3">
        <f t="shared" si="9"/>
        <v>54015799.409999996</v>
      </c>
      <c r="D47" s="3">
        <v>6001755.4900000002</v>
      </c>
      <c r="E47" s="3">
        <v>6001755.4900000002</v>
      </c>
      <c r="F47" s="3">
        <v>6001755.4900000002</v>
      </c>
      <c r="G47" s="3">
        <v>6001755.4900000002</v>
      </c>
      <c r="H47" s="3">
        <v>6001755.4900000002</v>
      </c>
      <c r="I47" s="3">
        <v>6001755.4900000002</v>
      </c>
      <c r="J47" s="3">
        <v>6001755.4900000002</v>
      </c>
      <c r="K47" s="3">
        <v>6001755.4900000002</v>
      </c>
      <c r="L47" s="3">
        <v>6001755.4900000002</v>
      </c>
      <c r="M47" s="86"/>
    </row>
    <row r="48" spans="1:14" ht="34.5" customHeight="1" outlineLevel="1" x14ac:dyDescent="0.25">
      <c r="A48" s="97"/>
      <c r="B48" s="29" t="s">
        <v>21</v>
      </c>
      <c r="C48" s="3"/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87"/>
    </row>
    <row r="49" spans="1:14" ht="26.25" customHeight="1" x14ac:dyDescent="0.25">
      <c r="A49" s="95" t="s">
        <v>46</v>
      </c>
      <c r="B49" s="28" t="s">
        <v>22</v>
      </c>
      <c r="C49" s="3">
        <f>SUM(C50:C53)</f>
        <v>2146244211.26</v>
      </c>
      <c r="D49" s="3">
        <f t="shared" ref="D49:L49" si="13">D19+D39+D44</f>
        <v>198908208.30000001</v>
      </c>
      <c r="E49" s="3">
        <f t="shared" si="13"/>
        <v>192313606.43000001</v>
      </c>
      <c r="F49" s="3">
        <f t="shared" si="13"/>
        <v>202657603.22</v>
      </c>
      <c r="G49" s="3">
        <f t="shared" si="13"/>
        <v>195779740.21000001</v>
      </c>
      <c r="H49" s="3">
        <f t="shared" si="13"/>
        <v>205779741.30000001</v>
      </c>
      <c r="I49" s="3">
        <f t="shared" si="13"/>
        <v>215779741.30000001</v>
      </c>
      <c r="J49" s="3">
        <f t="shared" si="13"/>
        <v>225779741.30000001</v>
      </c>
      <c r="K49" s="3">
        <f t="shared" si="13"/>
        <v>335779741.30000001</v>
      </c>
      <c r="L49" s="3">
        <f t="shared" si="13"/>
        <v>373466087.89999998</v>
      </c>
      <c r="M49" s="30" t="s">
        <v>2</v>
      </c>
    </row>
    <row r="50" spans="1:14" ht="51.75" customHeight="1" x14ac:dyDescent="0.25">
      <c r="A50" s="96"/>
      <c r="B50" s="18" t="s">
        <v>8</v>
      </c>
      <c r="C50" s="3">
        <f>SUM(D50:L50)</f>
        <v>0</v>
      </c>
      <c r="D50" s="3">
        <f t="shared" ref="D50:L50" si="14">D20+D40</f>
        <v>0</v>
      </c>
      <c r="E50" s="3">
        <f t="shared" si="14"/>
        <v>0</v>
      </c>
      <c r="F50" s="3">
        <f t="shared" si="14"/>
        <v>0</v>
      </c>
      <c r="G50" s="3">
        <f t="shared" si="14"/>
        <v>0</v>
      </c>
      <c r="H50" s="3">
        <f t="shared" si="14"/>
        <v>0</v>
      </c>
      <c r="I50" s="3">
        <f t="shared" si="14"/>
        <v>0</v>
      </c>
      <c r="J50" s="3">
        <f t="shared" si="14"/>
        <v>0</v>
      </c>
      <c r="K50" s="3">
        <f t="shared" si="14"/>
        <v>0</v>
      </c>
      <c r="L50" s="3">
        <f t="shared" si="14"/>
        <v>0</v>
      </c>
      <c r="M50" s="30" t="s">
        <v>2</v>
      </c>
    </row>
    <row r="51" spans="1:14" ht="51" customHeight="1" x14ac:dyDescent="0.25">
      <c r="A51" s="96"/>
      <c r="B51" s="18" t="s">
        <v>9</v>
      </c>
      <c r="C51" s="3">
        <f>SUM(D51:L51)</f>
        <v>0</v>
      </c>
      <c r="D51" s="3">
        <f t="shared" ref="D51:L51" si="15">D21+D41</f>
        <v>0</v>
      </c>
      <c r="E51" s="3">
        <f t="shared" si="15"/>
        <v>0</v>
      </c>
      <c r="F51" s="3">
        <f t="shared" si="15"/>
        <v>0</v>
      </c>
      <c r="G51" s="3">
        <f t="shared" si="15"/>
        <v>0</v>
      </c>
      <c r="H51" s="3">
        <f t="shared" si="15"/>
        <v>0</v>
      </c>
      <c r="I51" s="3">
        <f t="shared" si="15"/>
        <v>0</v>
      </c>
      <c r="J51" s="3">
        <f t="shared" si="15"/>
        <v>0</v>
      </c>
      <c r="K51" s="3">
        <f t="shared" si="15"/>
        <v>0</v>
      </c>
      <c r="L51" s="3">
        <f t="shared" si="15"/>
        <v>0</v>
      </c>
      <c r="M51" s="27" t="s">
        <v>2</v>
      </c>
    </row>
    <row r="52" spans="1:14" ht="36" customHeight="1" x14ac:dyDescent="0.25">
      <c r="A52" s="96"/>
      <c r="B52" s="18" t="s">
        <v>6</v>
      </c>
      <c r="C52" s="3">
        <f>SUM(D52:L52)</f>
        <v>2146244211.26</v>
      </c>
      <c r="D52" s="3">
        <f t="shared" ref="D52:L52" si="16">D22+D42+D47</f>
        <v>198908208.30000001</v>
      </c>
      <c r="E52" s="3">
        <f t="shared" si="16"/>
        <v>192313606.43000001</v>
      </c>
      <c r="F52" s="3">
        <f t="shared" si="16"/>
        <v>202657603.22</v>
      </c>
      <c r="G52" s="3">
        <f t="shared" si="16"/>
        <v>195779740.21000001</v>
      </c>
      <c r="H52" s="3">
        <f t="shared" si="16"/>
        <v>205779741.30000001</v>
      </c>
      <c r="I52" s="3">
        <f t="shared" si="16"/>
        <v>215779741.30000001</v>
      </c>
      <c r="J52" s="3">
        <f t="shared" si="16"/>
        <v>225779741.30000001</v>
      </c>
      <c r="K52" s="3">
        <f t="shared" si="16"/>
        <v>335779741.30000001</v>
      </c>
      <c r="L52" s="3">
        <f t="shared" si="16"/>
        <v>373466087.89999998</v>
      </c>
      <c r="M52" s="30" t="s">
        <v>2</v>
      </c>
    </row>
    <row r="53" spans="1:14" ht="35.25" customHeight="1" x14ac:dyDescent="0.25">
      <c r="A53" s="97"/>
      <c r="B53" s="29" t="s">
        <v>21</v>
      </c>
      <c r="C53" s="3">
        <f>SUM(D53:L53)</f>
        <v>0</v>
      </c>
      <c r="D53" s="3">
        <f t="shared" ref="D53:L53" si="17">D23+D43</f>
        <v>0</v>
      </c>
      <c r="E53" s="3">
        <f t="shared" si="17"/>
        <v>0</v>
      </c>
      <c r="F53" s="3">
        <f t="shared" si="17"/>
        <v>0</v>
      </c>
      <c r="G53" s="3">
        <f t="shared" si="17"/>
        <v>0</v>
      </c>
      <c r="H53" s="3">
        <f t="shared" si="17"/>
        <v>0</v>
      </c>
      <c r="I53" s="3">
        <f t="shared" si="17"/>
        <v>0</v>
      </c>
      <c r="J53" s="3">
        <f t="shared" si="17"/>
        <v>0</v>
      </c>
      <c r="K53" s="3">
        <f t="shared" si="17"/>
        <v>0</v>
      </c>
      <c r="L53" s="3">
        <f t="shared" si="17"/>
        <v>0</v>
      </c>
      <c r="M53" s="30" t="s">
        <v>2</v>
      </c>
      <c r="N53" s="1"/>
    </row>
    <row r="54" spans="1:14" ht="26.25" customHeight="1" x14ac:dyDescent="0.25">
      <c r="A54" s="88" t="s">
        <v>32</v>
      </c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90"/>
      <c r="N54" s="1"/>
    </row>
    <row r="55" spans="1:14" ht="23.25" customHeight="1" outlineLevel="1" x14ac:dyDescent="0.25">
      <c r="A55" s="88" t="s">
        <v>25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90"/>
      <c r="N55" s="1"/>
    </row>
    <row r="56" spans="1:14" ht="39" customHeight="1" outlineLevel="1" x14ac:dyDescent="0.25">
      <c r="A56" s="94" t="s">
        <v>57</v>
      </c>
      <c r="B56" s="28" t="s">
        <v>22</v>
      </c>
      <c r="C56" s="3">
        <f t="shared" ref="C56:K56" si="18">SUM(C57:C60)</f>
        <v>9186919221.5699997</v>
      </c>
      <c r="D56" s="3">
        <f>SUM(D57:D60)</f>
        <v>1041093629.13</v>
      </c>
      <c r="E56" s="3">
        <f t="shared" si="18"/>
        <v>966132437.03999996</v>
      </c>
      <c r="F56" s="3">
        <f t="shared" si="18"/>
        <v>962152866.13999999</v>
      </c>
      <c r="G56" s="3">
        <f t="shared" si="18"/>
        <v>896276765.79999995</v>
      </c>
      <c r="H56" s="3">
        <f t="shared" si="18"/>
        <v>935829204.47000003</v>
      </c>
      <c r="I56" s="3">
        <f t="shared" si="18"/>
        <v>1058045267.0700001</v>
      </c>
      <c r="J56" s="3">
        <f t="shared" si="18"/>
        <v>1138465996.1800001</v>
      </c>
      <c r="K56" s="3">
        <f t="shared" si="18"/>
        <v>1084199390.6199999</v>
      </c>
      <c r="L56" s="3">
        <f>SUM(L57:L60)</f>
        <v>1104723665.1199999</v>
      </c>
      <c r="M56" s="85" t="s">
        <v>2</v>
      </c>
      <c r="N56" s="1"/>
    </row>
    <row r="57" spans="1:14" ht="60" customHeight="1" outlineLevel="1" x14ac:dyDescent="0.25">
      <c r="A57" s="94"/>
      <c r="B57" s="29" t="s">
        <v>8</v>
      </c>
      <c r="C57" s="3">
        <f t="shared" ref="C57:C75" si="19">SUM(D57:L57)</f>
        <v>0</v>
      </c>
      <c r="D57" s="3">
        <f t="shared" ref="D57:L57" si="20">D62+D67</f>
        <v>0</v>
      </c>
      <c r="E57" s="3">
        <f t="shared" ref="D57:L60" si="21">E62+E67</f>
        <v>0</v>
      </c>
      <c r="F57" s="3">
        <f t="shared" si="20"/>
        <v>0</v>
      </c>
      <c r="G57" s="3">
        <f t="shared" si="20"/>
        <v>0</v>
      </c>
      <c r="H57" s="3">
        <f t="shared" si="20"/>
        <v>0</v>
      </c>
      <c r="I57" s="3">
        <f t="shared" si="20"/>
        <v>0</v>
      </c>
      <c r="J57" s="3">
        <f t="shared" si="20"/>
        <v>0</v>
      </c>
      <c r="K57" s="3">
        <f t="shared" si="20"/>
        <v>0</v>
      </c>
      <c r="L57" s="3">
        <f t="shared" si="20"/>
        <v>0</v>
      </c>
      <c r="M57" s="86"/>
      <c r="N57" s="19"/>
    </row>
    <row r="58" spans="1:14" ht="52.5" customHeight="1" outlineLevel="1" x14ac:dyDescent="0.25">
      <c r="A58" s="94"/>
      <c r="B58" s="29" t="s">
        <v>9</v>
      </c>
      <c r="C58" s="3">
        <f t="shared" si="19"/>
        <v>3142700</v>
      </c>
      <c r="D58" s="3">
        <f>D63+D68+D73</f>
        <v>3142700</v>
      </c>
      <c r="E58" s="3">
        <f t="shared" si="21"/>
        <v>0</v>
      </c>
      <c r="F58" s="3">
        <f t="shared" ref="F58:L58" si="22">F63+F68</f>
        <v>0</v>
      </c>
      <c r="G58" s="3">
        <f t="shared" si="22"/>
        <v>0</v>
      </c>
      <c r="H58" s="3">
        <f t="shared" si="22"/>
        <v>0</v>
      </c>
      <c r="I58" s="3">
        <f t="shared" si="22"/>
        <v>0</v>
      </c>
      <c r="J58" s="3">
        <f t="shared" si="22"/>
        <v>0</v>
      </c>
      <c r="K58" s="3">
        <f t="shared" si="22"/>
        <v>0</v>
      </c>
      <c r="L58" s="3">
        <f t="shared" si="22"/>
        <v>0</v>
      </c>
      <c r="M58" s="86"/>
      <c r="N58" s="1"/>
    </row>
    <row r="59" spans="1:14" ht="40.5" customHeight="1" outlineLevel="1" x14ac:dyDescent="0.25">
      <c r="A59" s="94"/>
      <c r="B59" s="29" t="s">
        <v>6</v>
      </c>
      <c r="C59" s="3">
        <f t="shared" si="19"/>
        <v>9183776521.5699997</v>
      </c>
      <c r="D59" s="3">
        <f>D64+D69</f>
        <v>1037950929.13</v>
      </c>
      <c r="E59" s="3">
        <f t="shared" si="21"/>
        <v>966132437.03999996</v>
      </c>
      <c r="F59" s="3">
        <f t="shared" si="21"/>
        <v>962152866.13999999</v>
      </c>
      <c r="G59" s="3">
        <f t="shared" si="21"/>
        <v>896276765.79999995</v>
      </c>
      <c r="H59" s="3">
        <f t="shared" si="21"/>
        <v>935829204.47000003</v>
      </c>
      <c r="I59" s="3">
        <f t="shared" si="21"/>
        <v>1058045267.0700001</v>
      </c>
      <c r="J59" s="3">
        <f t="shared" si="21"/>
        <v>1138465996.1800001</v>
      </c>
      <c r="K59" s="3">
        <f t="shared" si="21"/>
        <v>1084199390.6199999</v>
      </c>
      <c r="L59" s="3">
        <f t="shared" si="21"/>
        <v>1104723665.1199999</v>
      </c>
      <c r="M59" s="86"/>
      <c r="N59" s="1"/>
    </row>
    <row r="60" spans="1:14" ht="31.5" customHeight="1" outlineLevel="1" x14ac:dyDescent="0.25">
      <c r="A60" s="94"/>
      <c r="B60" s="29" t="s">
        <v>21</v>
      </c>
      <c r="C60" s="3">
        <f t="shared" si="19"/>
        <v>0</v>
      </c>
      <c r="D60" s="3">
        <f t="shared" si="21"/>
        <v>0</v>
      </c>
      <c r="E60" s="3">
        <f t="shared" si="21"/>
        <v>0</v>
      </c>
      <c r="F60" s="3">
        <f t="shared" si="21"/>
        <v>0</v>
      </c>
      <c r="G60" s="3">
        <f t="shared" si="21"/>
        <v>0</v>
      </c>
      <c r="H60" s="3">
        <f t="shared" si="21"/>
        <v>0</v>
      </c>
      <c r="I60" s="3">
        <f t="shared" si="21"/>
        <v>0</v>
      </c>
      <c r="J60" s="3">
        <f t="shared" si="21"/>
        <v>0</v>
      </c>
      <c r="K60" s="3">
        <f t="shared" si="21"/>
        <v>0</v>
      </c>
      <c r="L60" s="3">
        <f t="shared" si="21"/>
        <v>0</v>
      </c>
      <c r="M60" s="87"/>
      <c r="N60" s="1"/>
    </row>
    <row r="61" spans="1:14" ht="32.25" customHeight="1" outlineLevel="1" x14ac:dyDescent="0.25">
      <c r="A61" s="95" t="s">
        <v>28</v>
      </c>
      <c r="B61" s="28" t="s">
        <v>22</v>
      </c>
      <c r="C61" s="3">
        <f t="shared" si="19"/>
        <v>8966654044.4599991</v>
      </c>
      <c r="D61" s="3">
        <f t="shared" ref="D61:G61" si="23">SUM(D62:D65)</f>
        <v>1025149023.76</v>
      </c>
      <c r="E61" s="3">
        <f t="shared" si="23"/>
        <v>951517055.34000003</v>
      </c>
      <c r="F61" s="3">
        <f t="shared" si="23"/>
        <v>926137339.38</v>
      </c>
      <c r="G61" s="3">
        <f t="shared" si="23"/>
        <v>870661821.91999996</v>
      </c>
      <c r="H61" s="3">
        <f>SUM(H62:H65)</f>
        <v>910214260.59000003</v>
      </c>
      <c r="I61" s="3">
        <f>SUM(I62:I65)</f>
        <v>1032430323.1900001</v>
      </c>
      <c r="J61" s="3">
        <f>SUM(J62:J65)</f>
        <v>1112851052.3</v>
      </c>
      <c r="K61" s="3">
        <f>SUM(K62:K65)</f>
        <v>1058584446.74</v>
      </c>
      <c r="L61" s="3">
        <f>SUM(L62:L65)</f>
        <v>1079108721.24</v>
      </c>
      <c r="M61" s="85" t="s">
        <v>24</v>
      </c>
      <c r="N61" s="1"/>
    </row>
    <row r="62" spans="1:14" ht="52.5" customHeight="1" outlineLevel="1" x14ac:dyDescent="0.25">
      <c r="A62" s="96"/>
      <c r="B62" s="29" t="s">
        <v>8</v>
      </c>
      <c r="C62" s="3">
        <f t="shared" si="19"/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86"/>
      <c r="N62" s="1"/>
    </row>
    <row r="63" spans="1:14" ht="53.25" customHeight="1" outlineLevel="1" x14ac:dyDescent="0.25">
      <c r="A63" s="96"/>
      <c r="B63" s="29" t="s">
        <v>9</v>
      </c>
      <c r="C63" s="3">
        <f t="shared" si="19"/>
        <v>3070000</v>
      </c>
      <c r="D63" s="3">
        <f>2270000+800000</f>
        <v>3070000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86"/>
      <c r="N63" s="1"/>
    </row>
    <row r="64" spans="1:14" ht="39" customHeight="1" outlineLevel="1" x14ac:dyDescent="0.25">
      <c r="A64" s="96"/>
      <c r="B64" s="29" t="s">
        <v>6</v>
      </c>
      <c r="C64" s="3">
        <f t="shared" si="19"/>
        <v>8963584044.4599991</v>
      </c>
      <c r="D64" s="3">
        <v>1022079023.76</v>
      </c>
      <c r="E64" s="3">
        <v>951517055.34000003</v>
      </c>
      <c r="F64" s="3">
        <v>926137339.38</v>
      </c>
      <c r="G64" s="3">
        <f>904421184.79+141255862.42-175015225.29</f>
        <v>870661821.91999996</v>
      </c>
      <c r="H64" s="3">
        <f>906217238.6+11213945.1+170095868.42-177312791.53</f>
        <v>910214260.59000003</v>
      </c>
      <c r="I64" s="3">
        <f>916217238.6+12373945.1+202855868.42-99016728.93</f>
        <v>1032430323.1900001</v>
      </c>
      <c r="J64" s="3">
        <f>926217238.83+11703944.87+239595868.42-64665999.82</f>
        <v>1112851052.3</v>
      </c>
      <c r="K64" s="3">
        <f>1036217238.6+18153945.1+71465868.42-67252605.38</f>
        <v>1058584446.74</v>
      </c>
      <c r="L64" s="3">
        <f>1136217238.6-6799800+18157398.5+1225868.42-69691984.28</f>
        <v>1079108721.24</v>
      </c>
      <c r="M64" s="86"/>
      <c r="N64" s="1"/>
    </row>
    <row r="65" spans="1:14" ht="36.75" customHeight="1" outlineLevel="1" x14ac:dyDescent="0.25">
      <c r="A65" s="97"/>
      <c r="B65" s="29" t="s">
        <v>21</v>
      </c>
      <c r="C65" s="3">
        <f t="shared" si="19"/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87"/>
      <c r="N65" s="1"/>
    </row>
    <row r="66" spans="1:14" ht="28.5" customHeight="1" outlineLevel="1" x14ac:dyDescent="0.25">
      <c r="A66" s="94" t="s">
        <v>29</v>
      </c>
      <c r="B66" s="28" t="s">
        <v>22</v>
      </c>
      <c r="C66" s="3">
        <f t="shared" si="19"/>
        <v>220192477.11000001</v>
      </c>
      <c r="D66" s="3">
        <f t="shared" ref="D66:G66" si="24">SUM(D67:D70)</f>
        <v>15871905.369999999</v>
      </c>
      <c r="E66" s="3">
        <f t="shared" si="24"/>
        <v>14615381.699999999</v>
      </c>
      <c r="F66" s="3">
        <f t="shared" si="24"/>
        <v>36015526.759999998</v>
      </c>
      <c r="G66" s="3">
        <f t="shared" si="24"/>
        <v>25614943.879999999</v>
      </c>
      <c r="H66" s="3">
        <f>SUM(H67:H70)</f>
        <v>25614943.879999999</v>
      </c>
      <c r="I66" s="3">
        <f>SUM(I67:I70)</f>
        <v>25614943.879999999</v>
      </c>
      <c r="J66" s="3">
        <f>SUM(J67:J70)</f>
        <v>25614943.879999999</v>
      </c>
      <c r="K66" s="3">
        <f>SUM(K67:K70)</f>
        <v>25614943.879999999</v>
      </c>
      <c r="L66" s="3">
        <f>SUM(L67:L70)</f>
        <v>25614943.879999999</v>
      </c>
      <c r="M66" s="85" t="s">
        <v>3</v>
      </c>
      <c r="N66" s="1"/>
    </row>
    <row r="67" spans="1:14" ht="50.25" customHeight="1" outlineLevel="1" x14ac:dyDescent="0.25">
      <c r="A67" s="94"/>
      <c r="B67" s="29" t="s">
        <v>8</v>
      </c>
      <c r="C67" s="3">
        <f t="shared" si="19"/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86"/>
      <c r="N67" s="1"/>
    </row>
    <row r="68" spans="1:14" ht="50.25" customHeight="1" outlineLevel="1" x14ac:dyDescent="0.25">
      <c r="A68" s="94"/>
      <c r="B68" s="29" t="s">
        <v>9</v>
      </c>
      <c r="C68" s="3">
        <f t="shared" si="19"/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86"/>
      <c r="N68" s="1"/>
    </row>
    <row r="69" spans="1:14" ht="35.25" customHeight="1" outlineLevel="1" x14ac:dyDescent="0.25">
      <c r="A69" s="94"/>
      <c r="B69" s="29" t="s">
        <v>6</v>
      </c>
      <c r="C69" s="3">
        <f t="shared" si="19"/>
        <v>220192477.11000001</v>
      </c>
      <c r="D69" s="74">
        <v>15871905.369999999</v>
      </c>
      <c r="E69" s="74">
        <v>14615381.699999999</v>
      </c>
      <c r="F69" s="74">
        <v>36015526.759999998</v>
      </c>
      <c r="G69" s="74">
        <v>25614943.879999999</v>
      </c>
      <c r="H69" s="74">
        <v>25614943.879999999</v>
      </c>
      <c r="I69" s="74">
        <v>25614943.879999999</v>
      </c>
      <c r="J69" s="74">
        <v>25614943.879999999</v>
      </c>
      <c r="K69" s="74">
        <v>25614943.879999999</v>
      </c>
      <c r="L69" s="74">
        <v>25614943.879999999</v>
      </c>
      <c r="M69" s="86"/>
      <c r="N69" s="1"/>
    </row>
    <row r="70" spans="1:14" ht="35.25" customHeight="1" outlineLevel="1" x14ac:dyDescent="0.25">
      <c r="A70" s="94"/>
      <c r="B70" s="29" t="s">
        <v>21</v>
      </c>
      <c r="C70" s="3">
        <f t="shared" si="19"/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87"/>
      <c r="N70" s="1"/>
    </row>
    <row r="71" spans="1:14" ht="30" customHeight="1" outlineLevel="1" x14ac:dyDescent="0.25">
      <c r="A71" s="95" t="s">
        <v>59</v>
      </c>
      <c r="B71" s="28" t="s">
        <v>22</v>
      </c>
      <c r="C71" s="3">
        <f t="shared" si="19"/>
        <v>72700</v>
      </c>
      <c r="D71" s="3">
        <f>D72+D73+D74+D75</f>
        <v>72700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26"/>
      <c r="N71" s="1"/>
    </row>
    <row r="72" spans="1:14" ht="36" customHeight="1" outlineLevel="1" x14ac:dyDescent="0.25">
      <c r="A72" s="96"/>
      <c r="B72" s="29" t="s">
        <v>8</v>
      </c>
      <c r="C72" s="3">
        <f t="shared" si="19"/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26"/>
      <c r="N72" s="1"/>
    </row>
    <row r="73" spans="1:14" ht="43.15" customHeight="1" outlineLevel="1" x14ac:dyDescent="0.25">
      <c r="A73" s="96"/>
      <c r="B73" s="29" t="s">
        <v>9</v>
      </c>
      <c r="C73" s="3">
        <f t="shared" si="19"/>
        <v>72700</v>
      </c>
      <c r="D73" s="3">
        <v>72700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26" t="s">
        <v>24</v>
      </c>
      <c r="N73" s="1"/>
    </row>
    <row r="74" spans="1:14" ht="38.450000000000003" customHeight="1" outlineLevel="1" x14ac:dyDescent="0.25">
      <c r="A74" s="96"/>
      <c r="B74" s="29" t="s">
        <v>6</v>
      </c>
      <c r="C74" s="3">
        <f t="shared" si="19"/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26"/>
      <c r="N74" s="1"/>
    </row>
    <row r="75" spans="1:14" ht="32.450000000000003" customHeight="1" outlineLevel="1" x14ac:dyDescent="0.25">
      <c r="A75" s="97"/>
      <c r="B75" s="29" t="s">
        <v>21</v>
      </c>
      <c r="C75" s="3">
        <f t="shared" si="19"/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26"/>
      <c r="N75" s="1"/>
    </row>
    <row r="76" spans="1:14" ht="30.75" customHeight="1" outlineLevel="1" x14ac:dyDescent="0.25">
      <c r="A76" s="91" t="s">
        <v>58</v>
      </c>
      <c r="B76" s="28" t="s">
        <v>22</v>
      </c>
      <c r="C76" s="20">
        <f>SUM(C77:C80)</f>
        <v>464223042.12</v>
      </c>
      <c r="D76" s="20">
        <f t="shared" ref="D76:L76" si="25">SUM(D77:D80)</f>
        <v>39032000.009999998</v>
      </c>
      <c r="E76" s="20">
        <f t="shared" si="25"/>
        <v>58278631.579999998</v>
      </c>
      <c r="F76" s="20">
        <f t="shared" si="25"/>
        <v>86640315.790000007</v>
      </c>
      <c r="G76" s="20">
        <f t="shared" si="25"/>
        <v>46712015.789999999</v>
      </c>
      <c r="H76" s="20">
        <f t="shared" si="25"/>
        <v>46712015.789999999</v>
      </c>
      <c r="I76" s="20">
        <f t="shared" si="25"/>
        <v>46712015.789999999</v>
      </c>
      <c r="J76" s="20">
        <f t="shared" si="25"/>
        <v>46712015.789999999</v>
      </c>
      <c r="K76" s="20">
        <f t="shared" si="25"/>
        <v>46712015.789999999</v>
      </c>
      <c r="L76" s="20">
        <f t="shared" si="25"/>
        <v>46712015.789999999</v>
      </c>
      <c r="M76" s="85" t="s">
        <v>24</v>
      </c>
      <c r="N76" s="21"/>
    </row>
    <row r="77" spans="1:14" ht="52.5" customHeight="1" outlineLevel="1" x14ac:dyDescent="0.25">
      <c r="A77" s="92"/>
      <c r="B77" s="29" t="s">
        <v>8</v>
      </c>
      <c r="C77" s="20">
        <f t="shared" ref="C77:C85" si="26">SUM(D77:L77)</f>
        <v>0</v>
      </c>
      <c r="D77" s="20">
        <f t="shared" ref="D77:L77" si="27">SUM(D82)</f>
        <v>0</v>
      </c>
      <c r="E77" s="20">
        <f t="shared" si="27"/>
        <v>0</v>
      </c>
      <c r="F77" s="20">
        <f t="shared" si="27"/>
        <v>0</v>
      </c>
      <c r="G77" s="20">
        <f t="shared" si="27"/>
        <v>0</v>
      </c>
      <c r="H77" s="20">
        <f t="shared" si="27"/>
        <v>0</v>
      </c>
      <c r="I77" s="20">
        <f t="shared" si="27"/>
        <v>0</v>
      </c>
      <c r="J77" s="20">
        <f t="shared" si="27"/>
        <v>0</v>
      </c>
      <c r="K77" s="20">
        <f t="shared" si="27"/>
        <v>0</v>
      </c>
      <c r="L77" s="20">
        <f t="shared" si="27"/>
        <v>0</v>
      </c>
      <c r="M77" s="86"/>
      <c r="N77" s="21"/>
    </row>
    <row r="78" spans="1:14" ht="51" customHeight="1" outlineLevel="1" x14ac:dyDescent="0.25">
      <c r="A78" s="92"/>
      <c r="B78" s="28" t="s">
        <v>23</v>
      </c>
      <c r="C78" s="20">
        <f t="shared" si="26"/>
        <v>429033400</v>
      </c>
      <c r="D78" s="20">
        <f t="shared" ref="D78" si="28">SUM(D83)</f>
        <v>37080400</v>
      </c>
      <c r="E78" s="20">
        <f t="shared" ref="E78:L78" si="29">SUM(E83)</f>
        <v>55364700</v>
      </c>
      <c r="F78" s="20">
        <f t="shared" si="29"/>
        <v>82308300</v>
      </c>
      <c r="G78" s="20">
        <f>SUM(G83)</f>
        <v>42380000</v>
      </c>
      <c r="H78" s="20">
        <f t="shared" si="29"/>
        <v>42380000</v>
      </c>
      <c r="I78" s="20">
        <f t="shared" si="29"/>
        <v>42380000</v>
      </c>
      <c r="J78" s="20">
        <f t="shared" si="29"/>
        <v>42380000</v>
      </c>
      <c r="K78" s="20">
        <f t="shared" si="29"/>
        <v>42380000</v>
      </c>
      <c r="L78" s="20">
        <f t="shared" si="29"/>
        <v>42380000</v>
      </c>
      <c r="M78" s="86"/>
      <c r="N78" s="21"/>
    </row>
    <row r="79" spans="1:14" ht="34.5" customHeight="1" outlineLevel="1" x14ac:dyDescent="0.25">
      <c r="A79" s="92"/>
      <c r="B79" s="28" t="s">
        <v>6</v>
      </c>
      <c r="C79" s="20">
        <f t="shared" si="26"/>
        <v>35189642.119999997</v>
      </c>
      <c r="D79" s="20">
        <f t="shared" ref="D79:L79" si="30">SUM(D84)</f>
        <v>1951600.01</v>
      </c>
      <c r="E79" s="20">
        <f t="shared" si="30"/>
        <v>2913931.58</v>
      </c>
      <c r="F79" s="20">
        <f t="shared" si="30"/>
        <v>4332015.79</v>
      </c>
      <c r="G79" s="20">
        <f t="shared" si="30"/>
        <v>4332015.79</v>
      </c>
      <c r="H79" s="20">
        <f t="shared" si="30"/>
        <v>4332015.79</v>
      </c>
      <c r="I79" s="20">
        <f t="shared" si="30"/>
        <v>4332015.79</v>
      </c>
      <c r="J79" s="20">
        <f t="shared" si="30"/>
        <v>4332015.79</v>
      </c>
      <c r="K79" s="20">
        <f t="shared" si="30"/>
        <v>4332015.79</v>
      </c>
      <c r="L79" s="20">
        <f t="shared" si="30"/>
        <v>4332015.79</v>
      </c>
      <c r="M79" s="86"/>
      <c r="N79" s="21"/>
    </row>
    <row r="80" spans="1:14" ht="34.5" customHeight="1" outlineLevel="1" x14ac:dyDescent="0.25">
      <c r="A80" s="93"/>
      <c r="B80" s="28" t="s">
        <v>21</v>
      </c>
      <c r="C80" s="20">
        <f t="shared" si="26"/>
        <v>0</v>
      </c>
      <c r="D80" s="20">
        <f t="shared" ref="D80:L80" si="31">SUM(D85)</f>
        <v>0</v>
      </c>
      <c r="E80" s="20">
        <f t="shared" si="31"/>
        <v>0</v>
      </c>
      <c r="F80" s="20">
        <f t="shared" si="31"/>
        <v>0</v>
      </c>
      <c r="G80" s="20">
        <f t="shared" si="31"/>
        <v>0</v>
      </c>
      <c r="H80" s="20">
        <f t="shared" si="31"/>
        <v>0</v>
      </c>
      <c r="I80" s="20">
        <f t="shared" si="31"/>
        <v>0</v>
      </c>
      <c r="J80" s="20">
        <f t="shared" si="31"/>
        <v>0</v>
      </c>
      <c r="K80" s="20">
        <f t="shared" si="31"/>
        <v>0</v>
      </c>
      <c r="L80" s="20">
        <f t="shared" si="31"/>
        <v>0</v>
      </c>
      <c r="M80" s="87"/>
      <c r="N80" s="21"/>
    </row>
    <row r="81" spans="1:14" ht="24.75" customHeight="1" outlineLevel="1" x14ac:dyDescent="0.25">
      <c r="A81" s="94" t="s">
        <v>34</v>
      </c>
      <c r="B81" s="28" t="s">
        <v>22</v>
      </c>
      <c r="C81" s="20">
        <f t="shared" si="26"/>
        <v>464223042.12</v>
      </c>
      <c r="D81" s="20">
        <f t="shared" ref="D81:L81" si="32">SUM(D82:D85)</f>
        <v>39032000.009999998</v>
      </c>
      <c r="E81" s="20">
        <f t="shared" si="32"/>
        <v>58278631.579999998</v>
      </c>
      <c r="F81" s="20">
        <f t="shared" si="32"/>
        <v>86640315.790000007</v>
      </c>
      <c r="G81" s="20">
        <f t="shared" si="32"/>
        <v>46712015.789999999</v>
      </c>
      <c r="H81" s="20">
        <f t="shared" si="32"/>
        <v>46712015.789999999</v>
      </c>
      <c r="I81" s="20">
        <f t="shared" si="32"/>
        <v>46712015.789999999</v>
      </c>
      <c r="J81" s="20">
        <f t="shared" si="32"/>
        <v>46712015.789999999</v>
      </c>
      <c r="K81" s="20">
        <f t="shared" si="32"/>
        <v>46712015.789999999</v>
      </c>
      <c r="L81" s="20">
        <f t="shared" si="32"/>
        <v>46712015.789999999</v>
      </c>
      <c r="M81" s="85" t="s">
        <v>24</v>
      </c>
      <c r="N81" s="21"/>
    </row>
    <row r="82" spans="1:14" ht="48.75" customHeight="1" outlineLevel="1" x14ac:dyDescent="0.25">
      <c r="A82" s="94"/>
      <c r="B82" s="28" t="s">
        <v>8</v>
      </c>
      <c r="C82" s="20">
        <f t="shared" si="26"/>
        <v>0</v>
      </c>
      <c r="D82" s="20">
        <v>0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>
        <v>0</v>
      </c>
      <c r="L82" s="20">
        <v>0</v>
      </c>
      <c r="M82" s="86"/>
      <c r="N82" s="21"/>
    </row>
    <row r="83" spans="1:14" ht="48.75" customHeight="1" outlineLevel="1" x14ac:dyDescent="0.25">
      <c r="A83" s="94"/>
      <c r="B83" s="28" t="s">
        <v>23</v>
      </c>
      <c r="C83" s="20">
        <f t="shared" si="26"/>
        <v>429033400</v>
      </c>
      <c r="D83" s="20">
        <v>37080400</v>
      </c>
      <c r="E83" s="20">
        <v>55364700</v>
      </c>
      <c r="F83" s="20">
        <v>82308300</v>
      </c>
      <c r="G83" s="20">
        <v>42380000</v>
      </c>
      <c r="H83" s="20">
        <v>42380000</v>
      </c>
      <c r="I83" s="20">
        <v>42380000</v>
      </c>
      <c r="J83" s="20">
        <v>42380000</v>
      </c>
      <c r="K83" s="20">
        <v>42380000</v>
      </c>
      <c r="L83" s="20">
        <v>42380000</v>
      </c>
      <c r="M83" s="86"/>
      <c r="N83" s="21"/>
    </row>
    <row r="84" spans="1:14" ht="33" customHeight="1" outlineLevel="1" x14ac:dyDescent="0.25">
      <c r="A84" s="94"/>
      <c r="B84" s="28" t="s">
        <v>6</v>
      </c>
      <c r="C84" s="20">
        <f t="shared" si="26"/>
        <v>35189642.119999997</v>
      </c>
      <c r="D84" s="20">
        <v>1951600.01</v>
      </c>
      <c r="E84" s="20">
        <v>2913931.58</v>
      </c>
      <c r="F84" s="20">
        <v>4332015.79</v>
      </c>
      <c r="G84" s="20">
        <v>4332015.79</v>
      </c>
      <c r="H84" s="20">
        <v>4332015.79</v>
      </c>
      <c r="I84" s="20">
        <v>4332015.79</v>
      </c>
      <c r="J84" s="20">
        <v>4332015.79</v>
      </c>
      <c r="K84" s="20">
        <v>4332015.79</v>
      </c>
      <c r="L84" s="20">
        <v>4332015.79</v>
      </c>
      <c r="M84" s="86"/>
      <c r="N84" s="21"/>
    </row>
    <row r="85" spans="1:14" ht="33" customHeight="1" outlineLevel="1" x14ac:dyDescent="0.25">
      <c r="A85" s="94"/>
      <c r="B85" s="28" t="s">
        <v>21</v>
      </c>
      <c r="C85" s="20">
        <f t="shared" si="26"/>
        <v>0</v>
      </c>
      <c r="D85" s="20">
        <v>0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87"/>
      <c r="N85" s="21"/>
    </row>
    <row r="86" spans="1:14" ht="33" customHeight="1" outlineLevel="1" x14ac:dyDescent="0.25">
      <c r="A86" s="95" t="s">
        <v>48</v>
      </c>
      <c r="B86" s="28" t="s">
        <v>22</v>
      </c>
      <c r="C86" s="3">
        <f>SUM(C87:C90)</f>
        <v>13547964</v>
      </c>
      <c r="D86" s="3">
        <f t="shared" ref="D86:L86" si="33">D89</f>
        <v>2280700</v>
      </c>
      <c r="E86" s="3">
        <f t="shared" si="33"/>
        <v>2280700</v>
      </c>
      <c r="F86" s="3">
        <f t="shared" si="33"/>
        <v>2280700</v>
      </c>
      <c r="G86" s="3">
        <f t="shared" si="33"/>
        <v>1117644</v>
      </c>
      <c r="H86" s="3">
        <f t="shared" si="33"/>
        <v>1117644</v>
      </c>
      <c r="I86" s="3">
        <f t="shared" si="33"/>
        <v>1117644</v>
      </c>
      <c r="J86" s="3">
        <f t="shared" si="33"/>
        <v>1117644</v>
      </c>
      <c r="K86" s="3">
        <f t="shared" si="33"/>
        <v>1117644</v>
      </c>
      <c r="L86" s="3">
        <f t="shared" si="33"/>
        <v>1117644</v>
      </c>
      <c r="M86" s="85" t="s">
        <v>24</v>
      </c>
      <c r="N86" s="21"/>
    </row>
    <row r="87" spans="1:14" ht="52.15" customHeight="1" outlineLevel="1" x14ac:dyDescent="0.25">
      <c r="A87" s="96"/>
      <c r="B87" s="28" t="s">
        <v>8</v>
      </c>
      <c r="C87" s="3"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86"/>
      <c r="N87" s="21"/>
    </row>
    <row r="88" spans="1:14" ht="54" customHeight="1" outlineLevel="1" x14ac:dyDescent="0.25">
      <c r="A88" s="96"/>
      <c r="B88" s="28" t="s">
        <v>23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86"/>
      <c r="N88" s="21"/>
    </row>
    <row r="89" spans="1:14" ht="33" customHeight="1" outlineLevel="1" x14ac:dyDescent="0.25">
      <c r="A89" s="96"/>
      <c r="B89" s="28" t="s">
        <v>6</v>
      </c>
      <c r="C89" s="20">
        <f>SUM(D89:L89)</f>
        <v>13547964</v>
      </c>
      <c r="D89" s="3">
        <f>1117644+579936+583120</f>
        <v>2280700</v>
      </c>
      <c r="E89" s="3">
        <f t="shared" ref="E89:F89" si="34">1117644+579936+583120</f>
        <v>2280700</v>
      </c>
      <c r="F89" s="3">
        <f t="shared" si="34"/>
        <v>2280700</v>
      </c>
      <c r="G89" s="3">
        <v>1117644</v>
      </c>
      <c r="H89" s="3">
        <v>1117644</v>
      </c>
      <c r="I89" s="3">
        <v>1117644</v>
      </c>
      <c r="J89" s="3">
        <v>1117644</v>
      </c>
      <c r="K89" s="3">
        <v>1117644</v>
      </c>
      <c r="L89" s="3">
        <v>1117644</v>
      </c>
      <c r="M89" s="86"/>
      <c r="N89" s="21"/>
    </row>
    <row r="90" spans="1:14" ht="33" customHeight="1" outlineLevel="1" x14ac:dyDescent="0.25">
      <c r="A90" s="97"/>
      <c r="B90" s="28" t="s">
        <v>21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87"/>
      <c r="N90" s="21"/>
    </row>
    <row r="91" spans="1:14" ht="33" customHeight="1" outlineLevel="1" x14ac:dyDescent="0.25">
      <c r="A91" s="95" t="s">
        <v>49</v>
      </c>
      <c r="B91" s="28" t="s">
        <v>22</v>
      </c>
      <c r="C91" s="3">
        <f>SUM(C92:C95)</f>
        <v>900099</v>
      </c>
      <c r="D91" s="3">
        <f t="shared" ref="D91:L91" si="35">SUM(D92:D95)</f>
        <v>100011</v>
      </c>
      <c r="E91" s="3">
        <f t="shared" si="35"/>
        <v>100011</v>
      </c>
      <c r="F91" s="3">
        <f t="shared" si="35"/>
        <v>100011</v>
      </c>
      <c r="G91" s="3">
        <f t="shared" si="35"/>
        <v>100011</v>
      </c>
      <c r="H91" s="3">
        <f t="shared" si="35"/>
        <v>100011</v>
      </c>
      <c r="I91" s="3">
        <f t="shared" si="35"/>
        <v>100011</v>
      </c>
      <c r="J91" s="3">
        <f t="shared" si="35"/>
        <v>100011</v>
      </c>
      <c r="K91" s="3">
        <f t="shared" si="35"/>
        <v>100011</v>
      </c>
      <c r="L91" s="3">
        <f t="shared" si="35"/>
        <v>100011</v>
      </c>
      <c r="M91" s="85" t="s">
        <v>24</v>
      </c>
      <c r="N91" s="21"/>
    </row>
    <row r="92" spans="1:14" ht="55.5" customHeight="1" outlineLevel="1" x14ac:dyDescent="0.25">
      <c r="A92" s="96"/>
      <c r="B92" s="28" t="s">
        <v>8</v>
      </c>
      <c r="C92" s="3">
        <f t="shared" ref="C92:C110" si="36">SUM(D92:L92)</f>
        <v>0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2">
        <v>0</v>
      </c>
      <c r="M92" s="86"/>
      <c r="N92" s="21"/>
    </row>
    <row r="93" spans="1:14" ht="54" customHeight="1" outlineLevel="1" x14ac:dyDescent="0.25">
      <c r="A93" s="96"/>
      <c r="B93" s="28" t="s">
        <v>23</v>
      </c>
      <c r="C93" s="3">
        <f t="shared" si="36"/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86"/>
      <c r="N93" s="21"/>
    </row>
    <row r="94" spans="1:14" ht="33" customHeight="1" outlineLevel="1" x14ac:dyDescent="0.25">
      <c r="A94" s="96"/>
      <c r="B94" s="28" t="s">
        <v>6</v>
      </c>
      <c r="C94" s="3">
        <f t="shared" si="36"/>
        <v>900099</v>
      </c>
      <c r="D94" s="3">
        <v>100011</v>
      </c>
      <c r="E94" s="3">
        <v>100011</v>
      </c>
      <c r="F94" s="3">
        <v>100011</v>
      </c>
      <c r="G94" s="3">
        <v>100011</v>
      </c>
      <c r="H94" s="3">
        <v>100011</v>
      </c>
      <c r="I94" s="3">
        <v>100011</v>
      </c>
      <c r="J94" s="3">
        <v>100011</v>
      </c>
      <c r="K94" s="3">
        <v>100011</v>
      </c>
      <c r="L94" s="3">
        <v>100011</v>
      </c>
      <c r="M94" s="86"/>
      <c r="N94" s="21"/>
    </row>
    <row r="95" spans="1:14" ht="33" customHeight="1" outlineLevel="1" x14ac:dyDescent="0.25">
      <c r="A95" s="97"/>
      <c r="B95" s="28" t="s">
        <v>21</v>
      </c>
      <c r="C95" s="3">
        <f t="shared" si="36"/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87"/>
      <c r="N95" s="21"/>
    </row>
    <row r="96" spans="1:14" ht="21" customHeight="1" outlineLevel="1" x14ac:dyDescent="0.25">
      <c r="A96" s="95" t="s">
        <v>54</v>
      </c>
      <c r="B96" s="28" t="s">
        <v>22</v>
      </c>
      <c r="C96" s="20">
        <f t="shared" si="36"/>
        <v>14446421.99</v>
      </c>
      <c r="D96" s="20">
        <f t="shared" ref="D96:K96" si="37">D97+D98+D99+D100</f>
        <v>4568842.12</v>
      </c>
      <c r="E96" s="20">
        <f t="shared" si="37"/>
        <v>4568842.13</v>
      </c>
      <c r="F96" s="20">
        <f t="shared" si="37"/>
        <v>5308737.74</v>
      </c>
      <c r="G96" s="20">
        <f t="shared" si="37"/>
        <v>0</v>
      </c>
      <c r="H96" s="20">
        <f t="shared" si="37"/>
        <v>0</v>
      </c>
      <c r="I96" s="20">
        <f t="shared" si="37"/>
        <v>0</v>
      </c>
      <c r="J96" s="20">
        <f t="shared" si="37"/>
        <v>0</v>
      </c>
      <c r="K96" s="20">
        <f t="shared" si="37"/>
        <v>0</v>
      </c>
      <c r="L96" s="20">
        <f>L97+L98+L99+L100</f>
        <v>0</v>
      </c>
      <c r="M96" s="85" t="s">
        <v>24</v>
      </c>
      <c r="N96" s="21"/>
    </row>
    <row r="97" spans="1:14" ht="53.25" customHeight="1" outlineLevel="1" x14ac:dyDescent="0.25">
      <c r="A97" s="96"/>
      <c r="B97" s="28" t="s">
        <v>8</v>
      </c>
      <c r="C97" s="20">
        <f t="shared" si="36"/>
        <v>6175868.79</v>
      </c>
      <c r="D97" s="20">
        <v>1953168.79</v>
      </c>
      <c r="E97" s="20">
        <v>1953200</v>
      </c>
      <c r="F97" s="20">
        <v>2269500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86"/>
      <c r="N97" s="21"/>
    </row>
    <row r="98" spans="1:14" ht="54.75" customHeight="1" outlineLevel="1" x14ac:dyDescent="0.25">
      <c r="A98" s="96"/>
      <c r="B98" s="28" t="s">
        <v>23</v>
      </c>
      <c r="C98" s="20">
        <f t="shared" si="36"/>
        <v>7548231.21</v>
      </c>
      <c r="D98" s="20">
        <v>2387231.21</v>
      </c>
      <c r="E98" s="20">
        <v>2387200</v>
      </c>
      <c r="F98" s="20">
        <v>2773800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86"/>
      <c r="N98" s="21"/>
    </row>
    <row r="99" spans="1:14" ht="33" customHeight="1" outlineLevel="1" x14ac:dyDescent="0.25">
      <c r="A99" s="96"/>
      <c r="B99" s="28" t="s">
        <v>6</v>
      </c>
      <c r="C99" s="20">
        <f t="shared" si="36"/>
        <v>722321.99</v>
      </c>
      <c r="D99" s="20">
        <v>228442.12</v>
      </c>
      <c r="E99" s="20">
        <v>228442.13</v>
      </c>
      <c r="F99" s="20">
        <v>265437.74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86"/>
      <c r="N99" s="21"/>
    </row>
    <row r="100" spans="1:14" ht="30" customHeight="1" outlineLevel="1" x14ac:dyDescent="0.25">
      <c r="A100" s="97"/>
      <c r="B100" s="28" t="s">
        <v>21</v>
      </c>
      <c r="C100" s="20">
        <f t="shared" si="36"/>
        <v>0</v>
      </c>
      <c r="D100" s="20">
        <v>0</v>
      </c>
      <c r="E100" s="20">
        <v>0</v>
      </c>
      <c r="F100" s="20">
        <v>0</v>
      </c>
      <c r="G100" s="20">
        <v>0</v>
      </c>
      <c r="H100" s="20">
        <v>0</v>
      </c>
      <c r="I100" s="20">
        <v>0</v>
      </c>
      <c r="J100" s="20">
        <v>0</v>
      </c>
      <c r="K100" s="20">
        <v>0</v>
      </c>
      <c r="L100" s="20">
        <v>0</v>
      </c>
      <c r="M100" s="87"/>
      <c r="N100" s="21"/>
    </row>
    <row r="101" spans="1:14" ht="33" hidden="1" customHeight="1" outlineLevel="1" x14ac:dyDescent="0.25">
      <c r="A101" s="95" t="s">
        <v>45</v>
      </c>
      <c r="B101" s="28" t="s">
        <v>22</v>
      </c>
      <c r="C101" s="3">
        <f t="shared" si="36"/>
        <v>0</v>
      </c>
      <c r="D101" s="20">
        <f t="shared" ref="D101:K101" si="38">D102+D103+D104+D105</f>
        <v>0</v>
      </c>
      <c r="E101" s="20">
        <f t="shared" si="38"/>
        <v>0</v>
      </c>
      <c r="F101" s="20">
        <f t="shared" si="38"/>
        <v>0</v>
      </c>
      <c r="G101" s="20">
        <f t="shared" si="38"/>
        <v>0</v>
      </c>
      <c r="H101" s="20">
        <f t="shared" si="38"/>
        <v>0</v>
      </c>
      <c r="I101" s="20">
        <f t="shared" si="38"/>
        <v>0</v>
      </c>
      <c r="J101" s="20">
        <f t="shared" si="38"/>
        <v>0</v>
      </c>
      <c r="K101" s="20">
        <f t="shared" si="38"/>
        <v>0</v>
      </c>
      <c r="L101" s="20"/>
      <c r="M101" s="85" t="s">
        <v>1</v>
      </c>
      <c r="N101" s="21"/>
    </row>
    <row r="102" spans="1:14" ht="47.45" hidden="1" customHeight="1" outlineLevel="1" x14ac:dyDescent="0.25">
      <c r="A102" s="96"/>
      <c r="B102" s="28" t="s">
        <v>8</v>
      </c>
      <c r="C102" s="3">
        <f t="shared" si="36"/>
        <v>0</v>
      </c>
      <c r="D102" s="20">
        <v>0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86"/>
      <c r="N102" s="21"/>
    </row>
    <row r="103" spans="1:14" ht="46.15" hidden="1" customHeight="1" outlineLevel="1" x14ac:dyDescent="0.25">
      <c r="A103" s="96"/>
      <c r="B103" s="28" t="s">
        <v>23</v>
      </c>
      <c r="C103" s="3">
        <f t="shared" si="36"/>
        <v>0</v>
      </c>
      <c r="D103" s="20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86"/>
      <c r="N103" s="21"/>
    </row>
    <row r="104" spans="1:14" ht="33" hidden="1" customHeight="1" outlineLevel="1" x14ac:dyDescent="0.25">
      <c r="A104" s="96"/>
      <c r="B104" s="28" t="s">
        <v>6</v>
      </c>
      <c r="C104" s="3">
        <f t="shared" si="36"/>
        <v>0</v>
      </c>
      <c r="D104" s="20">
        <v>0</v>
      </c>
      <c r="E104" s="20">
        <v>0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0</v>
      </c>
      <c r="L104" s="20">
        <v>0</v>
      </c>
      <c r="M104" s="86"/>
      <c r="N104" s="21"/>
    </row>
    <row r="105" spans="1:14" ht="33" hidden="1" customHeight="1" outlineLevel="1" x14ac:dyDescent="0.25">
      <c r="A105" s="97"/>
      <c r="B105" s="28" t="s">
        <v>21</v>
      </c>
      <c r="C105" s="3">
        <f t="shared" si="36"/>
        <v>0</v>
      </c>
      <c r="D105" s="20">
        <v>0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87"/>
      <c r="N105" s="21"/>
    </row>
    <row r="106" spans="1:14" ht="21" customHeight="1" collapsed="1" x14ac:dyDescent="0.25">
      <c r="A106" s="95" t="s">
        <v>30</v>
      </c>
      <c r="B106" s="28" t="s">
        <v>22</v>
      </c>
      <c r="C106" s="3">
        <f t="shared" si="36"/>
        <v>9680036748.6800003</v>
      </c>
      <c r="D106" s="3">
        <f t="shared" ref="D106:L106" si="39">SUM(D107:D110)</f>
        <v>1087075182.26</v>
      </c>
      <c r="E106" s="3">
        <f t="shared" si="39"/>
        <v>1031360621.75</v>
      </c>
      <c r="F106" s="3">
        <f t="shared" si="39"/>
        <v>1056482630.67</v>
      </c>
      <c r="G106" s="3">
        <f t="shared" si="39"/>
        <v>944206436.59000003</v>
      </c>
      <c r="H106" s="3">
        <f t="shared" si="39"/>
        <v>983758875.25999999</v>
      </c>
      <c r="I106" s="3">
        <f t="shared" si="39"/>
        <v>1105974937.8599999</v>
      </c>
      <c r="J106" s="3">
        <f t="shared" si="39"/>
        <v>1186395666.97</v>
      </c>
      <c r="K106" s="3">
        <f t="shared" si="39"/>
        <v>1132129061.4100001</v>
      </c>
      <c r="L106" s="3">
        <f t="shared" si="39"/>
        <v>1152653335.9100001</v>
      </c>
      <c r="M106" s="30" t="s">
        <v>2</v>
      </c>
    </row>
    <row r="107" spans="1:14" ht="50.25" customHeight="1" x14ac:dyDescent="0.25">
      <c r="A107" s="96"/>
      <c r="B107" s="29" t="s">
        <v>8</v>
      </c>
      <c r="C107" s="3">
        <f t="shared" si="36"/>
        <v>6175868.79</v>
      </c>
      <c r="D107" s="3">
        <f t="shared" ref="D107:F109" si="40">D57+D77+D87+D92+D97</f>
        <v>1953168.79</v>
      </c>
      <c r="E107" s="3">
        <f t="shared" si="40"/>
        <v>1953200</v>
      </c>
      <c r="F107" s="3">
        <f t="shared" si="40"/>
        <v>2269500</v>
      </c>
      <c r="G107" s="3">
        <f t="shared" ref="G107:L107" si="41">G77+G57+G97</f>
        <v>0</v>
      </c>
      <c r="H107" s="3">
        <f t="shared" si="41"/>
        <v>0</v>
      </c>
      <c r="I107" s="3">
        <f t="shared" si="41"/>
        <v>0</v>
      </c>
      <c r="J107" s="3">
        <f t="shared" si="41"/>
        <v>0</v>
      </c>
      <c r="K107" s="3">
        <f t="shared" si="41"/>
        <v>0</v>
      </c>
      <c r="L107" s="3">
        <f t="shared" si="41"/>
        <v>0</v>
      </c>
      <c r="M107" s="30" t="s">
        <v>2</v>
      </c>
    </row>
    <row r="108" spans="1:14" ht="50.25" customHeight="1" x14ac:dyDescent="0.25">
      <c r="A108" s="96"/>
      <c r="B108" s="29" t="s">
        <v>9</v>
      </c>
      <c r="C108" s="3">
        <f t="shared" si="36"/>
        <v>439724331.20999998</v>
      </c>
      <c r="D108" s="3">
        <f t="shared" si="40"/>
        <v>42610331.210000001</v>
      </c>
      <c r="E108" s="3">
        <f t="shared" si="40"/>
        <v>57751900</v>
      </c>
      <c r="F108" s="3">
        <f t="shared" si="40"/>
        <v>85082100</v>
      </c>
      <c r="G108" s="3">
        <f>G78+G58+G98</f>
        <v>42380000</v>
      </c>
      <c r="H108" s="3">
        <f t="shared" ref="H108:L108" si="42">H78+H58+H98</f>
        <v>42380000</v>
      </c>
      <c r="I108" s="3">
        <f t="shared" si="42"/>
        <v>42380000</v>
      </c>
      <c r="J108" s="3">
        <f t="shared" si="42"/>
        <v>42380000</v>
      </c>
      <c r="K108" s="3">
        <f t="shared" si="42"/>
        <v>42380000</v>
      </c>
      <c r="L108" s="3">
        <f t="shared" si="42"/>
        <v>42380000</v>
      </c>
      <c r="M108" s="3" t="s">
        <v>2</v>
      </c>
    </row>
    <row r="109" spans="1:14" ht="35.25" customHeight="1" x14ac:dyDescent="0.25">
      <c r="A109" s="96"/>
      <c r="B109" s="29" t="s">
        <v>6</v>
      </c>
      <c r="C109" s="3">
        <f t="shared" si="36"/>
        <v>9234136548.6800003</v>
      </c>
      <c r="D109" s="3">
        <f t="shared" si="40"/>
        <v>1042511682.26</v>
      </c>
      <c r="E109" s="3">
        <f t="shared" si="40"/>
        <v>971655521.75</v>
      </c>
      <c r="F109" s="3">
        <f t="shared" si="40"/>
        <v>969131030.66999996</v>
      </c>
      <c r="G109" s="3">
        <f t="shared" ref="G109:L109" si="43">G79+G94+G89+G59+G99</f>
        <v>901826436.59000003</v>
      </c>
      <c r="H109" s="3">
        <f t="shared" si="43"/>
        <v>941378875.25999999</v>
      </c>
      <c r="I109" s="3">
        <f t="shared" si="43"/>
        <v>1063594937.86</v>
      </c>
      <c r="J109" s="3">
        <f t="shared" si="43"/>
        <v>1144015666.97</v>
      </c>
      <c r="K109" s="3">
        <f t="shared" si="43"/>
        <v>1089749061.4100001</v>
      </c>
      <c r="L109" s="3">
        <f t="shared" si="43"/>
        <v>1110273335.9100001</v>
      </c>
      <c r="M109" s="30" t="s">
        <v>2</v>
      </c>
    </row>
    <row r="110" spans="1:14" ht="33.75" customHeight="1" x14ac:dyDescent="0.25">
      <c r="A110" s="97"/>
      <c r="B110" s="29" t="s">
        <v>21</v>
      </c>
      <c r="C110" s="3">
        <f t="shared" si="36"/>
        <v>0</v>
      </c>
      <c r="D110" s="3">
        <f>D60+D80+D90+D95+D100</f>
        <v>0</v>
      </c>
      <c r="E110" s="3">
        <f t="shared" ref="E110:L110" si="44">E80+E60+E100</f>
        <v>0</v>
      </c>
      <c r="F110" s="3">
        <f t="shared" si="44"/>
        <v>0</v>
      </c>
      <c r="G110" s="3">
        <f t="shared" si="44"/>
        <v>0</v>
      </c>
      <c r="H110" s="3">
        <f t="shared" si="44"/>
        <v>0</v>
      </c>
      <c r="I110" s="3">
        <f t="shared" si="44"/>
        <v>0</v>
      </c>
      <c r="J110" s="3">
        <f t="shared" si="44"/>
        <v>0</v>
      </c>
      <c r="K110" s="3">
        <f t="shared" si="44"/>
        <v>0</v>
      </c>
      <c r="L110" s="3">
        <f t="shared" si="44"/>
        <v>0</v>
      </c>
      <c r="M110" s="30" t="s">
        <v>2</v>
      </c>
    </row>
    <row r="111" spans="1:14" ht="24" customHeight="1" x14ac:dyDescent="0.25">
      <c r="A111" s="88" t="s">
        <v>38</v>
      </c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90"/>
    </row>
    <row r="112" spans="1:14" ht="28.5" customHeight="1" outlineLevel="1" x14ac:dyDescent="0.25">
      <c r="A112" s="88" t="s">
        <v>7</v>
      </c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90"/>
    </row>
    <row r="113" spans="1:14" ht="18.75" customHeight="1" outlineLevel="1" x14ac:dyDescent="0.25">
      <c r="A113" s="94" t="s">
        <v>55</v>
      </c>
      <c r="B113" s="28" t="s">
        <v>22</v>
      </c>
      <c r="C113" s="3">
        <f>SUM(C114:C117)</f>
        <v>113935152.3</v>
      </c>
      <c r="D113" s="3">
        <f t="shared" ref="D113:K113" si="45">SUM(D114:D117)</f>
        <v>0</v>
      </c>
      <c r="E113" s="3">
        <f t="shared" si="45"/>
        <v>0</v>
      </c>
      <c r="F113" s="3">
        <f t="shared" si="45"/>
        <v>113935152.3</v>
      </c>
      <c r="G113" s="3">
        <f t="shared" si="45"/>
        <v>0</v>
      </c>
      <c r="H113" s="3">
        <f t="shared" si="45"/>
        <v>0</v>
      </c>
      <c r="I113" s="3">
        <f t="shared" si="45"/>
        <v>0</v>
      </c>
      <c r="J113" s="3">
        <f t="shared" si="45"/>
        <v>0</v>
      </c>
      <c r="K113" s="3">
        <f t="shared" si="45"/>
        <v>0</v>
      </c>
      <c r="L113" s="3">
        <f>SUM(L114:L117)</f>
        <v>0</v>
      </c>
      <c r="M113" s="85" t="s">
        <v>2</v>
      </c>
    </row>
    <row r="114" spans="1:14" ht="48.75" customHeight="1" outlineLevel="1" x14ac:dyDescent="0.25">
      <c r="A114" s="94"/>
      <c r="B114" s="29" t="s">
        <v>8</v>
      </c>
      <c r="C114" s="3">
        <f>SUM(D114:L114)</f>
        <v>0</v>
      </c>
      <c r="D114" s="3">
        <f t="shared" ref="D114:L114" si="46">D119</f>
        <v>0</v>
      </c>
      <c r="E114" s="3">
        <f t="shared" si="46"/>
        <v>0</v>
      </c>
      <c r="F114" s="3">
        <f t="shared" si="46"/>
        <v>0</v>
      </c>
      <c r="G114" s="3">
        <f t="shared" si="46"/>
        <v>0</v>
      </c>
      <c r="H114" s="3">
        <f t="shared" si="46"/>
        <v>0</v>
      </c>
      <c r="I114" s="3">
        <f t="shared" si="46"/>
        <v>0</v>
      </c>
      <c r="J114" s="3">
        <f t="shared" si="46"/>
        <v>0</v>
      </c>
      <c r="K114" s="3">
        <f t="shared" si="46"/>
        <v>0</v>
      </c>
      <c r="L114" s="3">
        <f t="shared" si="46"/>
        <v>0</v>
      </c>
      <c r="M114" s="86"/>
    </row>
    <row r="115" spans="1:14" ht="55.5" customHeight="1" outlineLevel="1" x14ac:dyDescent="0.25">
      <c r="A115" s="94"/>
      <c r="B115" s="29" t="s">
        <v>9</v>
      </c>
      <c r="C115" s="3">
        <f>SUM(D115:L115)</f>
        <v>0</v>
      </c>
      <c r="D115" s="3">
        <f t="shared" ref="D115:L115" si="47">D120</f>
        <v>0</v>
      </c>
      <c r="E115" s="3">
        <f t="shared" si="47"/>
        <v>0</v>
      </c>
      <c r="F115" s="3">
        <f t="shared" si="47"/>
        <v>0</v>
      </c>
      <c r="G115" s="3">
        <f t="shared" si="47"/>
        <v>0</v>
      </c>
      <c r="H115" s="3">
        <f t="shared" si="47"/>
        <v>0</v>
      </c>
      <c r="I115" s="3">
        <f t="shared" si="47"/>
        <v>0</v>
      </c>
      <c r="J115" s="3">
        <f t="shared" si="47"/>
        <v>0</v>
      </c>
      <c r="K115" s="3">
        <f t="shared" si="47"/>
        <v>0</v>
      </c>
      <c r="L115" s="3">
        <f t="shared" si="47"/>
        <v>0</v>
      </c>
      <c r="M115" s="86"/>
      <c r="N115" s="1"/>
    </row>
    <row r="116" spans="1:14" ht="42" customHeight="1" outlineLevel="1" x14ac:dyDescent="0.25">
      <c r="A116" s="94"/>
      <c r="B116" s="29" t="s">
        <v>6</v>
      </c>
      <c r="C116" s="3">
        <f>SUM(D116:L116)</f>
        <v>113935152.3</v>
      </c>
      <c r="D116" s="3">
        <f t="shared" ref="D116:L116" si="48">D121</f>
        <v>0</v>
      </c>
      <c r="E116" s="3">
        <f t="shared" si="48"/>
        <v>0</v>
      </c>
      <c r="F116" s="3">
        <f t="shared" si="48"/>
        <v>113935152.3</v>
      </c>
      <c r="G116" s="3">
        <f t="shared" si="48"/>
        <v>0</v>
      </c>
      <c r="H116" s="3">
        <f t="shared" si="48"/>
        <v>0</v>
      </c>
      <c r="I116" s="3">
        <f t="shared" si="48"/>
        <v>0</v>
      </c>
      <c r="J116" s="3">
        <f t="shared" si="48"/>
        <v>0</v>
      </c>
      <c r="K116" s="3">
        <f t="shared" si="48"/>
        <v>0</v>
      </c>
      <c r="L116" s="3">
        <f t="shared" si="48"/>
        <v>0</v>
      </c>
      <c r="M116" s="86"/>
      <c r="N116" s="1"/>
    </row>
    <row r="117" spans="1:14" ht="39" customHeight="1" outlineLevel="1" x14ac:dyDescent="0.25">
      <c r="A117" s="94"/>
      <c r="B117" s="29" t="s">
        <v>21</v>
      </c>
      <c r="C117" s="3">
        <f>SUM(D117:L117)</f>
        <v>0</v>
      </c>
      <c r="D117" s="3">
        <f t="shared" ref="D117:L117" si="49">D122</f>
        <v>0</v>
      </c>
      <c r="E117" s="3">
        <f t="shared" si="49"/>
        <v>0</v>
      </c>
      <c r="F117" s="3">
        <f t="shared" si="49"/>
        <v>0</v>
      </c>
      <c r="G117" s="3">
        <f t="shared" si="49"/>
        <v>0</v>
      </c>
      <c r="H117" s="3">
        <f t="shared" si="49"/>
        <v>0</v>
      </c>
      <c r="I117" s="3">
        <f t="shared" si="49"/>
        <v>0</v>
      </c>
      <c r="J117" s="3">
        <f t="shared" si="49"/>
        <v>0</v>
      </c>
      <c r="K117" s="3">
        <f t="shared" si="49"/>
        <v>0</v>
      </c>
      <c r="L117" s="3">
        <f t="shared" si="49"/>
        <v>0</v>
      </c>
      <c r="M117" s="87"/>
      <c r="N117" s="1"/>
    </row>
    <row r="118" spans="1:14" ht="19.5" customHeight="1" outlineLevel="1" x14ac:dyDescent="0.25">
      <c r="A118" s="82" t="s">
        <v>44</v>
      </c>
      <c r="B118" s="28" t="s">
        <v>22</v>
      </c>
      <c r="C118" s="3">
        <f>SUM(C119:C122)</f>
        <v>113935152.3</v>
      </c>
      <c r="D118" s="3">
        <f>D119+D120+D121</f>
        <v>0</v>
      </c>
      <c r="E118" s="3">
        <f t="shared" ref="E118:F118" si="50">E119+E120+E121</f>
        <v>0</v>
      </c>
      <c r="F118" s="3">
        <f t="shared" si="50"/>
        <v>113935152.3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25" t="s">
        <v>3</v>
      </c>
      <c r="N118" s="1"/>
    </row>
    <row r="119" spans="1:14" ht="48.75" customHeight="1" outlineLevel="1" x14ac:dyDescent="0.25">
      <c r="A119" s="83"/>
      <c r="B119" s="29" t="s">
        <v>8</v>
      </c>
      <c r="C119" s="3">
        <f>SUM(D119:L119)</f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26"/>
      <c r="N119" s="1"/>
    </row>
    <row r="120" spans="1:14" ht="50.25" customHeight="1" outlineLevel="1" x14ac:dyDescent="0.25">
      <c r="A120" s="83"/>
      <c r="B120" s="29" t="s">
        <v>9</v>
      </c>
      <c r="C120" s="3">
        <f>SUM(D120:L120)</f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26"/>
      <c r="N120" s="1"/>
    </row>
    <row r="121" spans="1:14" ht="34.5" customHeight="1" outlineLevel="1" x14ac:dyDescent="0.25">
      <c r="A121" s="83"/>
      <c r="B121" s="29" t="s">
        <v>6</v>
      </c>
      <c r="C121" s="3">
        <f>SUM(D121:L121)</f>
        <v>113935152.3</v>
      </c>
      <c r="D121" s="3">
        <v>0</v>
      </c>
      <c r="E121" s="3">
        <v>0</v>
      </c>
      <c r="F121" s="3">
        <v>113935152.3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26"/>
      <c r="N121" s="1"/>
    </row>
    <row r="122" spans="1:14" ht="34.5" customHeight="1" outlineLevel="1" x14ac:dyDescent="0.25">
      <c r="A122" s="84"/>
      <c r="B122" s="29" t="s">
        <v>21</v>
      </c>
      <c r="C122" s="3">
        <f>SUM(D122:L122)</f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27"/>
      <c r="N122" s="1"/>
    </row>
    <row r="123" spans="1:14" ht="34.5" hidden="1" customHeight="1" outlineLevel="3" x14ac:dyDescent="0.25">
      <c r="A123" s="82" t="s">
        <v>40</v>
      </c>
      <c r="B123" s="28" t="s">
        <v>22</v>
      </c>
      <c r="C123" s="3">
        <f>SUM(C124:C127)</f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26" t="s">
        <v>3</v>
      </c>
      <c r="N123" s="1"/>
    </row>
    <row r="124" spans="1:14" ht="51.75" hidden="1" customHeight="1" outlineLevel="3" x14ac:dyDescent="0.25">
      <c r="A124" s="83"/>
      <c r="B124" s="29" t="s">
        <v>8</v>
      </c>
      <c r="C124" s="3">
        <f>SUM(D124:L124)</f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26"/>
      <c r="N124" s="1"/>
    </row>
    <row r="125" spans="1:14" ht="54.75" hidden="1" customHeight="1" outlineLevel="3" x14ac:dyDescent="0.25">
      <c r="A125" s="83"/>
      <c r="B125" s="29" t="s">
        <v>9</v>
      </c>
      <c r="C125" s="3">
        <f>SUM(D125:L125)</f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26"/>
      <c r="N125" s="1"/>
    </row>
    <row r="126" spans="1:14" ht="34.5" hidden="1" customHeight="1" outlineLevel="3" x14ac:dyDescent="0.25">
      <c r="A126" s="83"/>
      <c r="B126" s="29" t="s">
        <v>6</v>
      </c>
      <c r="C126" s="3">
        <f>SUM(D126:L126)</f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26"/>
      <c r="N126" s="1"/>
    </row>
    <row r="127" spans="1:14" ht="34.5" hidden="1" customHeight="1" outlineLevel="3" x14ac:dyDescent="0.25">
      <c r="A127" s="84"/>
      <c r="B127" s="29" t="s">
        <v>21</v>
      </c>
      <c r="C127" s="3">
        <f>SUM(D127:L127)</f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26"/>
      <c r="N127" s="1"/>
    </row>
    <row r="128" spans="1:14" ht="34.5" customHeight="1" outlineLevel="2" collapsed="1" x14ac:dyDescent="0.25">
      <c r="A128" s="82" t="s">
        <v>56</v>
      </c>
      <c r="B128" s="28" t="s">
        <v>22</v>
      </c>
      <c r="C128" s="3">
        <f>SUM(C129:C132)</f>
        <v>1499774231.5899999</v>
      </c>
      <c r="D128" s="3">
        <f>SUM(D129:D132)</f>
        <v>239097200</v>
      </c>
      <c r="E128" s="3">
        <f t="shared" ref="E128:L128" si="51">SUM(E129:E132)</f>
        <v>484128000</v>
      </c>
      <c r="F128" s="3">
        <f t="shared" si="51"/>
        <v>123593696.36</v>
      </c>
      <c r="G128" s="3">
        <f t="shared" si="51"/>
        <v>175015225.28999999</v>
      </c>
      <c r="H128" s="3">
        <f t="shared" si="51"/>
        <v>177312791.53</v>
      </c>
      <c r="I128" s="3">
        <f t="shared" si="51"/>
        <v>99016728.930000007</v>
      </c>
      <c r="J128" s="3">
        <f t="shared" si="51"/>
        <v>64665999.82</v>
      </c>
      <c r="K128" s="3">
        <f t="shared" si="51"/>
        <v>67252605.379999995</v>
      </c>
      <c r="L128" s="3">
        <f t="shared" si="51"/>
        <v>69691984.280000001</v>
      </c>
      <c r="M128" s="85" t="s">
        <v>3</v>
      </c>
      <c r="N128" s="1"/>
    </row>
    <row r="129" spans="1:14" ht="47.45" customHeight="1" outlineLevel="2" x14ac:dyDescent="0.25">
      <c r="A129" s="83"/>
      <c r="B129" s="29" t="s">
        <v>8</v>
      </c>
      <c r="C129" s="3">
        <f>SUM(D129:L129)</f>
        <v>0</v>
      </c>
      <c r="D129" s="3">
        <f t="shared" ref="D129:L129" si="52">D134+D139+D144+D149+D154+D159</f>
        <v>0</v>
      </c>
      <c r="E129" s="3">
        <f t="shared" si="52"/>
        <v>0</v>
      </c>
      <c r="F129" s="3">
        <f t="shared" si="52"/>
        <v>0</v>
      </c>
      <c r="G129" s="3">
        <f t="shared" si="52"/>
        <v>0</v>
      </c>
      <c r="H129" s="3">
        <f t="shared" si="52"/>
        <v>0</v>
      </c>
      <c r="I129" s="3">
        <f t="shared" si="52"/>
        <v>0</v>
      </c>
      <c r="J129" s="3">
        <f t="shared" si="52"/>
        <v>0</v>
      </c>
      <c r="K129" s="3">
        <f t="shared" si="52"/>
        <v>0</v>
      </c>
      <c r="L129" s="3">
        <f t="shared" si="52"/>
        <v>0</v>
      </c>
      <c r="M129" s="86"/>
      <c r="N129" s="1"/>
    </row>
    <row r="130" spans="1:14" ht="47.45" customHeight="1" outlineLevel="2" x14ac:dyDescent="0.25">
      <c r="A130" s="83"/>
      <c r="B130" s="29" t="s">
        <v>9</v>
      </c>
      <c r="C130" s="3">
        <f>SUM(D130:L130)</f>
        <v>669900800</v>
      </c>
      <c r="D130" s="3">
        <f t="shared" ref="D130:L130" si="53">D135+D140+D145+D150+D155+D160</f>
        <v>209979300</v>
      </c>
      <c r="E130" s="3">
        <f t="shared" si="53"/>
        <v>459921500</v>
      </c>
      <c r="F130" s="3">
        <f t="shared" si="53"/>
        <v>0</v>
      </c>
      <c r="G130" s="3">
        <f t="shared" si="53"/>
        <v>0</v>
      </c>
      <c r="H130" s="3">
        <f t="shared" si="53"/>
        <v>0</v>
      </c>
      <c r="I130" s="3">
        <f t="shared" si="53"/>
        <v>0</v>
      </c>
      <c r="J130" s="3">
        <f t="shared" si="53"/>
        <v>0</v>
      </c>
      <c r="K130" s="3">
        <f t="shared" si="53"/>
        <v>0</v>
      </c>
      <c r="L130" s="3">
        <f t="shared" si="53"/>
        <v>0</v>
      </c>
      <c r="M130" s="86"/>
      <c r="N130" s="1"/>
    </row>
    <row r="131" spans="1:14" ht="34.5" customHeight="1" outlineLevel="2" x14ac:dyDescent="0.25">
      <c r="A131" s="83"/>
      <c r="B131" s="29" t="s">
        <v>6</v>
      </c>
      <c r="C131" s="3">
        <f>SUM(D131:L131)</f>
        <v>829873431.59000003</v>
      </c>
      <c r="D131" s="3">
        <f>D136+D141+D146+D151+D156+D161</f>
        <v>29117900</v>
      </c>
      <c r="E131" s="3">
        <f t="shared" ref="E131:L131" si="54">E136+E141+E146+E151+E156+E161</f>
        <v>24206500</v>
      </c>
      <c r="F131" s="3">
        <f>F136+F141+F146+F151+F156+F161</f>
        <v>123593696.36</v>
      </c>
      <c r="G131" s="3">
        <f t="shared" si="54"/>
        <v>175015225.28999999</v>
      </c>
      <c r="H131" s="3">
        <f t="shared" si="54"/>
        <v>177312791.53</v>
      </c>
      <c r="I131" s="3">
        <f t="shared" si="54"/>
        <v>99016728.930000007</v>
      </c>
      <c r="J131" s="3">
        <f t="shared" si="54"/>
        <v>64665999.82</v>
      </c>
      <c r="K131" s="3">
        <f t="shared" si="54"/>
        <v>67252605.379999995</v>
      </c>
      <c r="L131" s="3">
        <f t="shared" si="54"/>
        <v>69691984.280000001</v>
      </c>
      <c r="M131" s="86"/>
      <c r="N131" s="1"/>
    </row>
    <row r="132" spans="1:14" ht="34.5" customHeight="1" outlineLevel="2" x14ac:dyDescent="0.25">
      <c r="A132" s="84"/>
      <c r="B132" s="29" t="s">
        <v>21</v>
      </c>
      <c r="C132" s="3">
        <f>SUM(D132:L132)</f>
        <v>0</v>
      </c>
      <c r="D132" s="3">
        <f t="shared" ref="D132:L132" si="55">D137+D142+D147+D152+D157+D162</f>
        <v>0</v>
      </c>
      <c r="E132" s="3">
        <f t="shared" si="55"/>
        <v>0</v>
      </c>
      <c r="F132" s="3">
        <f t="shared" si="55"/>
        <v>0</v>
      </c>
      <c r="G132" s="3">
        <f t="shared" si="55"/>
        <v>0</v>
      </c>
      <c r="H132" s="3">
        <f t="shared" si="55"/>
        <v>0</v>
      </c>
      <c r="I132" s="3">
        <f t="shared" si="55"/>
        <v>0</v>
      </c>
      <c r="J132" s="3">
        <f t="shared" si="55"/>
        <v>0</v>
      </c>
      <c r="K132" s="3">
        <f t="shared" si="55"/>
        <v>0</v>
      </c>
      <c r="L132" s="3">
        <f t="shared" si="55"/>
        <v>0</v>
      </c>
      <c r="M132" s="87"/>
      <c r="N132" s="1"/>
    </row>
    <row r="133" spans="1:14" ht="34.5" customHeight="1" outlineLevel="2" x14ac:dyDescent="0.25">
      <c r="A133" s="82" t="s">
        <v>143</v>
      </c>
      <c r="B133" s="28" t="s">
        <v>22</v>
      </c>
      <c r="C133" s="3">
        <f>SUM(C134:C137)</f>
        <v>514137564.86000001</v>
      </c>
      <c r="D133" s="3">
        <f t="shared" ref="D133:J133" si="56">D134+D135+D136+D137</f>
        <v>221030900</v>
      </c>
      <c r="E133" s="3">
        <f t="shared" si="56"/>
        <v>0</v>
      </c>
      <c r="F133" s="3">
        <f t="shared" si="56"/>
        <v>10964755.960000001</v>
      </c>
      <c r="G133" s="3">
        <f t="shared" si="56"/>
        <v>62730146.810000002</v>
      </c>
      <c r="H133" s="3">
        <f t="shared" si="56"/>
        <v>63765809.700000003</v>
      </c>
      <c r="I133" s="3">
        <f t="shared" si="56"/>
        <v>64842006.75</v>
      </c>
      <c r="J133" s="3">
        <f t="shared" si="56"/>
        <v>29124298.84</v>
      </c>
      <c r="K133" s="3">
        <f t="shared" ref="K133" si="57">K134+K135+K136+K137</f>
        <v>30289259.84</v>
      </c>
      <c r="L133" s="3">
        <f t="shared" ref="L133" si="58">L134+L135+L136+L137</f>
        <v>31390386.960000001</v>
      </c>
      <c r="M133" s="85" t="s">
        <v>3</v>
      </c>
      <c r="N133" s="1"/>
    </row>
    <row r="134" spans="1:14" ht="51" customHeight="1" outlineLevel="2" x14ac:dyDescent="0.25">
      <c r="A134" s="83"/>
      <c r="B134" s="29" t="s">
        <v>8</v>
      </c>
      <c r="C134" s="3">
        <f>SUM(D134:L134)</f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86"/>
      <c r="N134" s="1"/>
    </row>
    <row r="135" spans="1:14" ht="55.9" customHeight="1" outlineLevel="2" x14ac:dyDescent="0.25">
      <c r="A135" s="83"/>
      <c r="B135" s="29" t="s">
        <v>9</v>
      </c>
      <c r="C135" s="3">
        <f>SUM(D135:L135)</f>
        <v>209979300</v>
      </c>
      <c r="D135" s="3">
        <v>209979300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86"/>
      <c r="N135" s="1"/>
    </row>
    <row r="136" spans="1:14" ht="34.5" customHeight="1" outlineLevel="2" x14ac:dyDescent="0.25">
      <c r="A136" s="83"/>
      <c r="B136" s="29" t="s">
        <v>6</v>
      </c>
      <c r="C136" s="3">
        <f>SUM(D136:L136)</f>
        <v>304158264.86000001</v>
      </c>
      <c r="D136" s="3">
        <v>11051600</v>
      </c>
      <c r="E136" s="3">
        <v>0</v>
      </c>
      <c r="F136" s="3">
        <v>10964755.960000001</v>
      </c>
      <c r="G136" s="3">
        <v>62730146.810000002</v>
      </c>
      <c r="H136" s="3">
        <v>63765809.700000003</v>
      </c>
      <c r="I136" s="3">
        <v>64842006.75</v>
      </c>
      <c r="J136" s="3">
        <v>29124298.84</v>
      </c>
      <c r="K136" s="3">
        <v>30289259.84</v>
      </c>
      <c r="L136" s="3">
        <v>31390386.960000001</v>
      </c>
      <c r="M136" s="86"/>
      <c r="N136" s="1"/>
    </row>
    <row r="137" spans="1:14" ht="33" customHeight="1" outlineLevel="2" x14ac:dyDescent="0.25">
      <c r="A137" s="84"/>
      <c r="B137" s="29" t="s">
        <v>21</v>
      </c>
      <c r="C137" s="3">
        <f>SUM(D137:L137)</f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87"/>
      <c r="N137" s="1"/>
    </row>
    <row r="138" spans="1:14" ht="3" hidden="1" customHeight="1" outlineLevel="2" x14ac:dyDescent="0.25">
      <c r="A138" s="82"/>
      <c r="B138" s="28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85"/>
      <c r="N138" s="1"/>
    </row>
    <row r="139" spans="1:14" ht="57" hidden="1" customHeight="1" outlineLevel="2" x14ac:dyDescent="0.25">
      <c r="A139" s="83"/>
      <c r="B139" s="29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86"/>
      <c r="N139" s="1"/>
    </row>
    <row r="140" spans="1:14" ht="55.5" hidden="1" customHeight="1" outlineLevel="2" x14ac:dyDescent="0.25">
      <c r="A140" s="83"/>
      <c r="B140" s="29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86"/>
      <c r="N140" s="1"/>
    </row>
    <row r="141" spans="1:14" ht="34.5" hidden="1" customHeight="1" outlineLevel="2" x14ac:dyDescent="0.25">
      <c r="A141" s="83"/>
      <c r="B141" s="29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86"/>
      <c r="N141" s="1"/>
    </row>
    <row r="142" spans="1:14" ht="34.5" hidden="1" customHeight="1" outlineLevel="2" x14ac:dyDescent="0.25">
      <c r="A142" s="84"/>
      <c r="B142" s="29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87"/>
      <c r="N142" s="1"/>
    </row>
    <row r="143" spans="1:14" ht="34.5" customHeight="1" outlineLevel="2" x14ac:dyDescent="0.25">
      <c r="A143" s="82" t="s">
        <v>61</v>
      </c>
      <c r="B143" s="28" t="s">
        <v>22</v>
      </c>
      <c r="C143" s="3">
        <f>SUM(C144:C147)</f>
        <v>215672015.69999999</v>
      </c>
      <c r="D143" s="3">
        <f t="shared" ref="D143:J143" si="59">D144+D145+D146+D147</f>
        <v>0</v>
      </c>
      <c r="E143" s="3">
        <f t="shared" si="59"/>
        <v>122803500</v>
      </c>
      <c r="F143" s="3">
        <f t="shared" si="59"/>
        <v>24631292.379999999</v>
      </c>
      <c r="G143" s="3">
        <f t="shared" si="59"/>
        <v>24586482.940000001</v>
      </c>
      <c r="H143" s="3">
        <f t="shared" si="59"/>
        <v>24750747.239999998</v>
      </c>
      <c r="I143" s="3">
        <f t="shared" si="59"/>
        <v>4455185.92</v>
      </c>
      <c r="J143" s="3">
        <f t="shared" si="59"/>
        <v>4633381.5999999996</v>
      </c>
      <c r="K143" s="3">
        <f t="shared" ref="K143" si="60">K144+K145+K146+K147</f>
        <v>4818711.5199999996</v>
      </c>
      <c r="L143" s="3">
        <f t="shared" ref="L143" si="61">L144+L145+L146+L147</f>
        <v>4992714.0999999996</v>
      </c>
      <c r="M143" s="85" t="s">
        <v>3</v>
      </c>
      <c r="N143" s="1"/>
    </row>
    <row r="144" spans="1:14" ht="49.9" customHeight="1" outlineLevel="2" x14ac:dyDescent="0.25">
      <c r="A144" s="83"/>
      <c r="B144" s="29" t="s">
        <v>8</v>
      </c>
      <c r="C144" s="3">
        <f>SUM(D144:L144)</f>
        <v>0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86"/>
      <c r="N144" s="1"/>
    </row>
    <row r="145" spans="1:14" ht="53.45" customHeight="1" outlineLevel="2" x14ac:dyDescent="0.25">
      <c r="A145" s="83"/>
      <c r="B145" s="29" t="s">
        <v>9</v>
      </c>
      <c r="C145" s="3">
        <f>SUM(D145:L145)</f>
        <v>116663300</v>
      </c>
      <c r="D145" s="3">
        <v>0</v>
      </c>
      <c r="E145" s="3">
        <v>116663300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86"/>
      <c r="N145" s="1"/>
    </row>
    <row r="146" spans="1:14" ht="34.5" customHeight="1" outlineLevel="2" x14ac:dyDescent="0.25">
      <c r="A146" s="83"/>
      <c r="B146" s="29" t="s">
        <v>6</v>
      </c>
      <c r="C146" s="3">
        <f>SUM(D146:L146)</f>
        <v>99008715.700000003</v>
      </c>
      <c r="D146" s="3">
        <v>0</v>
      </c>
      <c r="E146" s="3">
        <v>6140200</v>
      </c>
      <c r="F146" s="3">
        <f>4163884.48+20467407.9</f>
        <v>24631292.379999999</v>
      </c>
      <c r="G146" s="3">
        <v>24586482.940000001</v>
      </c>
      <c r="H146" s="3">
        <v>24750747.239999998</v>
      </c>
      <c r="I146" s="3">
        <v>4455185.92</v>
      </c>
      <c r="J146" s="3">
        <v>4633381.5999999996</v>
      </c>
      <c r="K146" s="3">
        <v>4818711.5199999996</v>
      </c>
      <c r="L146" s="3">
        <v>4992714.0999999996</v>
      </c>
      <c r="M146" s="86"/>
      <c r="N146" s="1"/>
    </row>
    <row r="147" spans="1:14" ht="34.5" customHeight="1" outlineLevel="2" x14ac:dyDescent="0.25">
      <c r="A147" s="84"/>
      <c r="B147" s="29" t="s">
        <v>21</v>
      </c>
      <c r="C147" s="3">
        <f>SUM(D147:L147)</f>
        <v>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87"/>
      <c r="N147" s="1"/>
    </row>
    <row r="148" spans="1:14" ht="34.5" customHeight="1" outlineLevel="2" x14ac:dyDescent="0.25">
      <c r="A148" s="82" t="s">
        <v>140</v>
      </c>
      <c r="B148" s="28" t="s">
        <v>22</v>
      </c>
      <c r="C148" s="3">
        <f>SUM(C149:C152)</f>
        <v>190345432.47999999</v>
      </c>
      <c r="D148" s="3">
        <f t="shared" ref="D148" si="62">D149+D150+D151+D152</f>
        <v>6140200</v>
      </c>
      <c r="E148" s="3">
        <f t="shared" ref="E148" si="63">E149+E150+E151+E152</f>
        <v>122803500</v>
      </c>
      <c r="F148" s="3">
        <f t="shared" ref="F148" si="64">F149+F150+F151+F152</f>
        <v>20467407.899999999</v>
      </c>
      <c r="G148" s="3">
        <f t="shared" ref="G148" si="65">G149+G150+G151+G152</f>
        <v>20467407.899999999</v>
      </c>
      <c r="H148" s="3">
        <f t="shared" ref="H148" si="66">H149+H150+H151+H152</f>
        <v>20466916.68</v>
      </c>
      <c r="I148" s="3">
        <f t="shared" ref="I148" si="67">I149+I150+I151+I152</f>
        <v>0</v>
      </c>
      <c r="J148" s="3">
        <f t="shared" ref="J148" si="68">J149+J150+J151+J152</f>
        <v>0</v>
      </c>
      <c r="K148" s="3">
        <f t="shared" ref="K148:L148" si="69">K149+K150+K151+K152</f>
        <v>0</v>
      </c>
      <c r="L148" s="3">
        <f t="shared" si="69"/>
        <v>0</v>
      </c>
      <c r="M148" s="85" t="s">
        <v>3</v>
      </c>
      <c r="N148" s="1"/>
    </row>
    <row r="149" spans="1:14" ht="46.15" customHeight="1" outlineLevel="2" x14ac:dyDescent="0.25">
      <c r="A149" s="83"/>
      <c r="B149" s="29" t="s">
        <v>8</v>
      </c>
      <c r="C149" s="3">
        <f>SUM(D149:L149)</f>
        <v>0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86"/>
      <c r="N149" s="1"/>
    </row>
    <row r="150" spans="1:14" ht="49.9" customHeight="1" outlineLevel="2" x14ac:dyDescent="0.25">
      <c r="A150" s="83"/>
      <c r="B150" s="29" t="s">
        <v>9</v>
      </c>
      <c r="C150" s="3">
        <f>SUM(D150:L150)</f>
        <v>116663300</v>
      </c>
      <c r="D150" s="3">
        <v>0</v>
      </c>
      <c r="E150" s="3">
        <f>54560300+62103000</f>
        <v>116663300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86"/>
      <c r="N150" s="1"/>
    </row>
    <row r="151" spans="1:14" ht="34.5" customHeight="1" outlineLevel="2" x14ac:dyDescent="0.25">
      <c r="A151" s="83"/>
      <c r="B151" s="29" t="s">
        <v>6</v>
      </c>
      <c r="C151" s="3">
        <f>SUM(D151:L151)</f>
        <v>73682132.480000004</v>
      </c>
      <c r="D151" s="3">
        <f>3268600+2871600</f>
        <v>6140200</v>
      </c>
      <c r="E151" s="3">
        <v>6140200</v>
      </c>
      <c r="F151" s="3">
        <v>20467407.899999999</v>
      </c>
      <c r="G151" s="3">
        <v>20467407.899999999</v>
      </c>
      <c r="H151" s="3">
        <v>20466916.68</v>
      </c>
      <c r="I151" s="3">
        <v>0</v>
      </c>
      <c r="J151" s="3">
        <v>0</v>
      </c>
      <c r="K151" s="3">
        <v>0</v>
      </c>
      <c r="L151" s="3">
        <v>0</v>
      </c>
      <c r="M151" s="86"/>
      <c r="N151" s="1"/>
    </row>
    <row r="152" spans="1:14" ht="34.5" customHeight="1" outlineLevel="2" x14ac:dyDescent="0.25">
      <c r="A152" s="84"/>
      <c r="B152" s="29" t="s">
        <v>21</v>
      </c>
      <c r="C152" s="3">
        <f>SUM(D152:L152)</f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87"/>
      <c r="N152" s="1"/>
    </row>
    <row r="153" spans="1:14" ht="34.5" customHeight="1" outlineLevel="2" x14ac:dyDescent="0.25">
      <c r="A153" s="82" t="s">
        <v>141</v>
      </c>
      <c r="B153" s="28" t="s">
        <v>22</v>
      </c>
      <c r="C153" s="3">
        <f>SUM(C154:C157)</f>
        <v>323095603.76999998</v>
      </c>
      <c r="D153" s="3">
        <f>D154+D155+D156+D157</f>
        <v>6716700</v>
      </c>
      <c r="E153" s="3">
        <f t="shared" ref="E153" si="70">E154+E155+E156+E157</f>
        <v>134333800</v>
      </c>
      <c r="F153" s="3">
        <f t="shared" ref="F153" si="71">F154+F155+F156+F157</f>
        <v>37590109.799999997</v>
      </c>
      <c r="G153" s="3">
        <f t="shared" ref="G153" si="72">G154+G155+G156+G157</f>
        <v>37426449.960000001</v>
      </c>
      <c r="H153" s="3">
        <f t="shared" ref="H153" si="73">H154+H155+H156+H157</f>
        <v>38027398.909999996</v>
      </c>
      <c r="I153" s="3">
        <f t="shared" ref="I153" si="74">I154+I155+I156+I157</f>
        <v>16264351.18</v>
      </c>
      <c r="J153" s="3">
        <f t="shared" ref="J153" si="75">J154+J155+J156+J157</f>
        <v>16914926.140000001</v>
      </c>
      <c r="K153" s="3">
        <f t="shared" ref="K153" si="76">K154+K155+K156+K157</f>
        <v>17591513.260000002</v>
      </c>
      <c r="L153" s="3">
        <f t="shared" ref="L153" si="77">L154+L155+L156+L157</f>
        <v>18230354.52</v>
      </c>
      <c r="M153" s="85" t="s">
        <v>3</v>
      </c>
      <c r="N153" s="1"/>
    </row>
    <row r="154" spans="1:14" ht="46.15" customHeight="1" outlineLevel="2" x14ac:dyDescent="0.25">
      <c r="A154" s="83"/>
      <c r="B154" s="29" t="s">
        <v>8</v>
      </c>
      <c r="C154" s="3">
        <f>SUM(D154:L154)</f>
        <v>0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>
        <v>0</v>
      </c>
      <c r="M154" s="86"/>
      <c r="N154" s="1"/>
    </row>
    <row r="155" spans="1:14" ht="49.9" customHeight="1" outlineLevel="2" x14ac:dyDescent="0.25">
      <c r="A155" s="83"/>
      <c r="B155" s="29" t="s">
        <v>9</v>
      </c>
      <c r="C155" s="3">
        <f>SUM(D155:L155)</f>
        <v>127617100</v>
      </c>
      <c r="D155" s="3">
        <v>0</v>
      </c>
      <c r="E155" s="3">
        <f>60816700+66800400</f>
        <v>127617100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>
        <v>0</v>
      </c>
      <c r="M155" s="86"/>
      <c r="N155" s="1"/>
    </row>
    <row r="156" spans="1:14" ht="34.5" customHeight="1" outlineLevel="2" x14ac:dyDescent="0.25">
      <c r="A156" s="83"/>
      <c r="B156" s="29" t="s">
        <v>6</v>
      </c>
      <c r="C156" s="3">
        <f>SUM(D156:L156)</f>
        <v>195478503.77000001</v>
      </c>
      <c r="D156" s="3">
        <v>6716700</v>
      </c>
      <c r="E156" s="3">
        <v>6716700</v>
      </c>
      <c r="F156" s="3">
        <f>15200968.66+22389141.14</f>
        <v>37590109.799999997</v>
      </c>
      <c r="G156" s="3">
        <v>37426449.960000001</v>
      </c>
      <c r="H156" s="3">
        <v>38027398.909999996</v>
      </c>
      <c r="I156" s="3">
        <v>16264351.18</v>
      </c>
      <c r="J156" s="3">
        <v>16914926.140000001</v>
      </c>
      <c r="K156" s="3">
        <v>17591513.260000002</v>
      </c>
      <c r="L156" s="3">
        <v>18230354.52</v>
      </c>
      <c r="M156" s="86"/>
      <c r="N156" s="1"/>
    </row>
    <row r="157" spans="1:14" ht="34.5" customHeight="1" outlineLevel="2" x14ac:dyDescent="0.25">
      <c r="A157" s="84"/>
      <c r="B157" s="29" t="s">
        <v>21</v>
      </c>
      <c r="C157" s="3">
        <f>SUM(D157:L157)</f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87"/>
      <c r="N157" s="1"/>
    </row>
    <row r="158" spans="1:14" ht="34.5" customHeight="1" outlineLevel="2" x14ac:dyDescent="0.25">
      <c r="A158" s="82" t="s">
        <v>142</v>
      </c>
      <c r="B158" s="28" t="s">
        <v>22</v>
      </c>
      <c r="C158" s="3">
        <f>SUM(C159:C162)</f>
        <v>256523614.78</v>
      </c>
      <c r="D158" s="3">
        <f t="shared" ref="D158" si="78">D159+D160+D161+D162</f>
        <v>5209400</v>
      </c>
      <c r="E158" s="3">
        <f t="shared" ref="E158" si="79">E159+E160+E161+E162</f>
        <v>104187200</v>
      </c>
      <c r="F158" s="3">
        <f t="shared" ref="F158" si="80">F159+F160+F161+F162</f>
        <v>29940130.32</v>
      </c>
      <c r="G158" s="3">
        <f t="shared" ref="G158" si="81">G159+G160+G161+G162</f>
        <v>29804737.68</v>
      </c>
      <c r="H158" s="3">
        <f t="shared" ref="H158" si="82">H159+H160+H161+H162</f>
        <v>30301919</v>
      </c>
      <c r="I158" s="3">
        <f t="shared" ref="I158" si="83">I159+I160+I161+I162</f>
        <v>13455185.08</v>
      </c>
      <c r="J158" s="3">
        <f t="shared" ref="J158" si="84">J159+J160+J161+J162</f>
        <v>13993393.24</v>
      </c>
      <c r="K158" s="3">
        <f t="shared" ref="K158" si="85">K159+K160+K161+K162</f>
        <v>14553120.76</v>
      </c>
      <c r="L158" s="3">
        <f t="shared" ref="L158" si="86">L159+L160+L161+L162</f>
        <v>15078528.699999999</v>
      </c>
      <c r="M158" s="85" t="s">
        <v>3</v>
      </c>
      <c r="N158" s="1"/>
    </row>
    <row r="159" spans="1:14" ht="51" customHeight="1" outlineLevel="2" x14ac:dyDescent="0.25">
      <c r="A159" s="83"/>
      <c r="B159" s="29" t="s">
        <v>8</v>
      </c>
      <c r="C159" s="3">
        <f>SUM(D159:L159)</f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86"/>
      <c r="N159" s="1"/>
    </row>
    <row r="160" spans="1:14" ht="52.15" customHeight="1" outlineLevel="2" x14ac:dyDescent="0.25">
      <c r="A160" s="83"/>
      <c r="B160" s="29" t="s">
        <v>9</v>
      </c>
      <c r="C160" s="3">
        <f>SUM(D160:L160)</f>
        <v>98977800</v>
      </c>
      <c r="D160" s="3">
        <v>0</v>
      </c>
      <c r="E160" s="3">
        <f>62389300+36588500</f>
        <v>98977800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86"/>
      <c r="N160" s="1"/>
    </row>
    <row r="161" spans="1:14" ht="34.5" customHeight="1" outlineLevel="2" x14ac:dyDescent="0.25">
      <c r="A161" s="83"/>
      <c r="B161" s="29" t="s">
        <v>6</v>
      </c>
      <c r="C161" s="3">
        <f>SUM(D161:L161)</f>
        <v>157545814.78</v>
      </c>
      <c r="D161" s="3">
        <v>5209400</v>
      </c>
      <c r="E161" s="3">
        <v>5209400</v>
      </c>
      <c r="F161" s="3">
        <f>12575469.16+17364661.16</f>
        <v>29940130.32</v>
      </c>
      <c r="G161" s="3">
        <v>29804737.68</v>
      </c>
      <c r="H161" s="3">
        <v>30301919</v>
      </c>
      <c r="I161" s="3">
        <v>13455185.08</v>
      </c>
      <c r="J161" s="3">
        <v>13993393.24</v>
      </c>
      <c r="K161" s="3">
        <v>14553120.76</v>
      </c>
      <c r="L161" s="3">
        <v>15078528.699999999</v>
      </c>
      <c r="M161" s="86"/>
      <c r="N161" s="1"/>
    </row>
    <row r="162" spans="1:14" ht="34.5" customHeight="1" outlineLevel="2" x14ac:dyDescent="0.25">
      <c r="A162" s="84"/>
      <c r="B162" s="29" t="s">
        <v>21</v>
      </c>
      <c r="C162" s="3">
        <f>SUM(D162:L162)</f>
        <v>0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87"/>
      <c r="N162" s="1"/>
    </row>
    <row r="163" spans="1:14" ht="34.5" customHeight="1" outlineLevel="1" x14ac:dyDescent="0.25">
      <c r="A163" s="82" t="s">
        <v>60</v>
      </c>
      <c r="B163" s="28" t="s">
        <v>22</v>
      </c>
      <c r="C163" s="3">
        <f>SUM(C164:C167)</f>
        <v>16744842.109999999</v>
      </c>
      <c r="D163" s="3">
        <f t="shared" ref="D163:E163" si="87">D164+D165+D166+D167</f>
        <v>6998315.79</v>
      </c>
      <c r="E163" s="3">
        <f t="shared" si="87"/>
        <v>6998315.79</v>
      </c>
      <c r="F163" s="3">
        <f>F164+F165+F166+F167</f>
        <v>2748210.53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85" t="s">
        <v>24</v>
      </c>
      <c r="N163" s="1"/>
    </row>
    <row r="164" spans="1:14" ht="52.15" customHeight="1" outlineLevel="1" x14ac:dyDescent="0.25">
      <c r="A164" s="83"/>
      <c r="B164" s="29" t="s">
        <v>8</v>
      </c>
      <c r="C164" s="3">
        <f>SUM(D164:L164)</f>
        <v>0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86"/>
      <c r="N164" s="1"/>
    </row>
    <row r="165" spans="1:14" ht="52.15" customHeight="1" outlineLevel="1" x14ac:dyDescent="0.25">
      <c r="A165" s="83"/>
      <c r="B165" s="29" t="s">
        <v>9</v>
      </c>
      <c r="C165" s="3">
        <f>SUM(D165:L165)</f>
        <v>15907600</v>
      </c>
      <c r="D165" s="3">
        <v>6648400</v>
      </c>
      <c r="E165" s="3">
        <v>6648400</v>
      </c>
      <c r="F165" s="3">
        <v>2610800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86"/>
      <c r="N165" s="1"/>
    </row>
    <row r="166" spans="1:14" ht="34.5" customHeight="1" outlineLevel="1" x14ac:dyDescent="0.25">
      <c r="A166" s="83"/>
      <c r="B166" s="29" t="s">
        <v>6</v>
      </c>
      <c r="C166" s="3">
        <f>SUM(D166:L166)</f>
        <v>837242.11</v>
      </c>
      <c r="D166" s="3">
        <v>349915.79</v>
      </c>
      <c r="E166" s="3">
        <v>349915.79</v>
      </c>
      <c r="F166" s="3">
        <v>137410.53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86"/>
      <c r="N166" s="1"/>
    </row>
    <row r="167" spans="1:14" ht="34.5" customHeight="1" outlineLevel="1" x14ac:dyDescent="0.25">
      <c r="A167" s="84"/>
      <c r="B167" s="29" t="s">
        <v>21</v>
      </c>
      <c r="C167" s="3">
        <f>SUM(D167:L167)</f>
        <v>0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87"/>
      <c r="N167" s="1"/>
    </row>
    <row r="168" spans="1:14" ht="24" customHeight="1" x14ac:dyDescent="0.25">
      <c r="A168" s="95" t="s">
        <v>31</v>
      </c>
      <c r="B168" s="28" t="s">
        <v>22</v>
      </c>
      <c r="C168" s="3">
        <f t="shared" ref="C168:L168" si="88">SUM(C169:C172)</f>
        <v>1630454226</v>
      </c>
      <c r="D168" s="3">
        <f t="shared" si="88"/>
        <v>246095515.78999999</v>
      </c>
      <c r="E168" s="3">
        <f t="shared" si="88"/>
        <v>491126315.79000002</v>
      </c>
      <c r="F168" s="3">
        <f t="shared" si="88"/>
        <v>240277059.19</v>
      </c>
      <c r="G168" s="3">
        <f t="shared" si="88"/>
        <v>175015225.28999999</v>
      </c>
      <c r="H168" s="3">
        <f t="shared" si="88"/>
        <v>177312791.53</v>
      </c>
      <c r="I168" s="3">
        <f t="shared" si="88"/>
        <v>99016728.930000007</v>
      </c>
      <c r="J168" s="3">
        <f t="shared" si="88"/>
        <v>64665999.82</v>
      </c>
      <c r="K168" s="3">
        <f t="shared" si="88"/>
        <v>67252605.379999995</v>
      </c>
      <c r="L168" s="3">
        <f t="shared" si="88"/>
        <v>69691984.280000001</v>
      </c>
      <c r="M168" s="30" t="s">
        <v>2</v>
      </c>
      <c r="N168" s="1"/>
    </row>
    <row r="169" spans="1:14" ht="49.5" customHeight="1" x14ac:dyDescent="0.25">
      <c r="A169" s="96"/>
      <c r="B169" s="29" t="s">
        <v>8</v>
      </c>
      <c r="C169" s="3">
        <f>SUM(D169:L169)</f>
        <v>0</v>
      </c>
      <c r="D169" s="3">
        <f t="shared" ref="D169:F170" si="89">D114+D129+D164</f>
        <v>0</v>
      </c>
      <c r="E169" s="3">
        <f t="shared" si="89"/>
        <v>0</v>
      </c>
      <c r="F169" s="3">
        <f t="shared" si="89"/>
        <v>0</v>
      </c>
      <c r="G169" s="3">
        <f t="shared" ref="G169:L169" si="90">G114</f>
        <v>0</v>
      </c>
      <c r="H169" s="3">
        <f t="shared" si="90"/>
        <v>0</v>
      </c>
      <c r="I169" s="3">
        <f t="shared" si="90"/>
        <v>0</v>
      </c>
      <c r="J169" s="3">
        <f t="shared" si="90"/>
        <v>0</v>
      </c>
      <c r="K169" s="3">
        <f t="shared" si="90"/>
        <v>0</v>
      </c>
      <c r="L169" s="3">
        <f t="shared" si="90"/>
        <v>0</v>
      </c>
      <c r="M169" s="30" t="s">
        <v>2</v>
      </c>
      <c r="N169" s="1"/>
    </row>
    <row r="170" spans="1:14" ht="49.5" customHeight="1" x14ac:dyDescent="0.25">
      <c r="A170" s="96"/>
      <c r="B170" s="29" t="s">
        <v>9</v>
      </c>
      <c r="C170" s="3">
        <f>SUM(D170:L170)</f>
        <v>685808400</v>
      </c>
      <c r="D170" s="3">
        <f t="shared" si="89"/>
        <v>216627700</v>
      </c>
      <c r="E170" s="3">
        <f t="shared" si="89"/>
        <v>466569900</v>
      </c>
      <c r="F170" s="3">
        <f t="shared" si="89"/>
        <v>2610800</v>
      </c>
      <c r="G170" s="3">
        <f t="shared" ref="G170:L170" si="91">G115</f>
        <v>0</v>
      </c>
      <c r="H170" s="3">
        <f t="shared" si="91"/>
        <v>0</v>
      </c>
      <c r="I170" s="3">
        <f t="shared" si="91"/>
        <v>0</v>
      </c>
      <c r="J170" s="3">
        <f t="shared" si="91"/>
        <v>0</v>
      </c>
      <c r="K170" s="3">
        <f t="shared" si="91"/>
        <v>0</v>
      </c>
      <c r="L170" s="3">
        <f t="shared" si="91"/>
        <v>0</v>
      </c>
      <c r="M170" s="30" t="s">
        <v>2</v>
      </c>
      <c r="N170" s="1"/>
    </row>
    <row r="171" spans="1:14" ht="33.75" customHeight="1" x14ac:dyDescent="0.25">
      <c r="A171" s="96"/>
      <c r="B171" s="29" t="s">
        <v>6</v>
      </c>
      <c r="C171" s="3">
        <f>SUM(D171:L171)</f>
        <v>944645826</v>
      </c>
      <c r="D171" s="3">
        <f t="shared" ref="D171:F171" si="92">D116+D131+D166</f>
        <v>29467815.789999999</v>
      </c>
      <c r="E171" s="3">
        <f t="shared" si="92"/>
        <v>24556415.789999999</v>
      </c>
      <c r="F171" s="3">
        <f t="shared" si="92"/>
        <v>237666259.19</v>
      </c>
      <c r="G171" s="3">
        <f t="shared" ref="G171:L171" si="93">G116+G131</f>
        <v>175015225.28999999</v>
      </c>
      <c r="H171" s="3">
        <f t="shared" si="93"/>
        <v>177312791.53</v>
      </c>
      <c r="I171" s="3">
        <f t="shared" si="93"/>
        <v>99016728.930000007</v>
      </c>
      <c r="J171" s="3">
        <f t="shared" si="93"/>
        <v>64665999.82</v>
      </c>
      <c r="K171" s="3">
        <f t="shared" si="93"/>
        <v>67252605.379999995</v>
      </c>
      <c r="L171" s="3">
        <f t="shared" si="93"/>
        <v>69691984.280000001</v>
      </c>
      <c r="M171" s="30" t="s">
        <v>2</v>
      </c>
      <c r="N171" s="1"/>
    </row>
    <row r="172" spans="1:14" ht="33.75" customHeight="1" x14ac:dyDescent="0.25">
      <c r="A172" s="97"/>
      <c r="B172" s="29" t="s">
        <v>21</v>
      </c>
      <c r="C172" s="3">
        <f>SUM(D172:L172)</f>
        <v>0</v>
      </c>
      <c r="D172" s="3">
        <f t="shared" ref="D172:L172" si="94">D122</f>
        <v>0</v>
      </c>
      <c r="E172" s="3">
        <f t="shared" si="94"/>
        <v>0</v>
      </c>
      <c r="F172" s="3">
        <f t="shared" si="94"/>
        <v>0</v>
      </c>
      <c r="G172" s="3">
        <f t="shared" si="94"/>
        <v>0</v>
      </c>
      <c r="H172" s="3">
        <f t="shared" si="94"/>
        <v>0</v>
      </c>
      <c r="I172" s="3">
        <f t="shared" si="94"/>
        <v>0</v>
      </c>
      <c r="J172" s="3">
        <f t="shared" si="94"/>
        <v>0</v>
      </c>
      <c r="K172" s="3">
        <f t="shared" si="94"/>
        <v>0</v>
      </c>
      <c r="L172" s="3">
        <f t="shared" si="94"/>
        <v>0</v>
      </c>
      <c r="M172" s="30" t="s">
        <v>2</v>
      </c>
      <c r="N172" s="1"/>
    </row>
    <row r="173" spans="1:14" ht="39.75" hidden="1" customHeight="1" outlineLevel="1" x14ac:dyDescent="0.25">
      <c r="A173" s="95"/>
      <c r="B173" s="28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85"/>
      <c r="N173" s="1"/>
    </row>
    <row r="174" spans="1:14" ht="33.75" hidden="1" customHeight="1" outlineLevel="1" x14ac:dyDescent="0.25">
      <c r="A174" s="96"/>
      <c r="B174" s="29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86"/>
      <c r="N174" s="1"/>
    </row>
    <row r="175" spans="1:14" ht="31.5" hidden="1" customHeight="1" outlineLevel="1" x14ac:dyDescent="0.25">
      <c r="A175" s="96"/>
      <c r="B175" s="29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86"/>
      <c r="N175" s="1"/>
    </row>
    <row r="176" spans="1:14" ht="39" hidden="1" customHeight="1" outlineLevel="1" x14ac:dyDescent="0.25">
      <c r="A176" s="96"/>
      <c r="B176" s="29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86"/>
      <c r="N176" s="1"/>
    </row>
    <row r="177" spans="1:14" ht="45" hidden="1" customHeight="1" outlineLevel="1" x14ac:dyDescent="0.25">
      <c r="A177" s="97"/>
      <c r="B177" s="29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87"/>
      <c r="N177" s="1"/>
    </row>
    <row r="178" spans="1:14" ht="23.25" customHeight="1" collapsed="1" x14ac:dyDescent="0.25">
      <c r="A178" s="99" t="s">
        <v>39</v>
      </c>
      <c r="B178" s="28" t="s">
        <v>22</v>
      </c>
      <c r="C178" s="3">
        <f>SUM(C179:C182)</f>
        <v>13696181978.4</v>
      </c>
      <c r="D178" s="3">
        <f>SUM(D179:D182)</f>
        <v>1561583886.21</v>
      </c>
      <c r="E178" s="3">
        <f>SUM(E179:E182)</f>
        <v>1742699269.21</v>
      </c>
      <c r="F178" s="3">
        <f t="shared" ref="F178:L178" si="95">SUM(F179:F182)</f>
        <v>1527028828.98</v>
      </c>
      <c r="G178" s="3">
        <f t="shared" si="95"/>
        <v>1340739994</v>
      </c>
      <c r="H178" s="3">
        <f t="shared" si="95"/>
        <v>1392590000</v>
      </c>
      <c r="I178" s="3">
        <f t="shared" si="95"/>
        <v>1446510000</v>
      </c>
      <c r="J178" s="3">
        <f t="shared" si="95"/>
        <v>1502580000</v>
      </c>
      <c r="K178" s="3">
        <f t="shared" si="95"/>
        <v>1560900000</v>
      </c>
      <c r="L178" s="3">
        <f t="shared" si="95"/>
        <v>1621550000</v>
      </c>
      <c r="M178" s="30" t="s">
        <v>2</v>
      </c>
      <c r="N178" s="1"/>
    </row>
    <row r="179" spans="1:14" ht="52.5" customHeight="1" x14ac:dyDescent="0.25">
      <c r="A179" s="99"/>
      <c r="B179" s="29" t="s">
        <v>8</v>
      </c>
      <c r="C179" s="3">
        <f>SUM(D179:L179)</f>
        <v>6175868.79</v>
      </c>
      <c r="D179" s="3">
        <f t="shared" ref="D179:L179" si="96">D50+D107+D169+D174</f>
        <v>1953168.79</v>
      </c>
      <c r="E179" s="3">
        <f t="shared" si="96"/>
        <v>1953200</v>
      </c>
      <c r="F179" s="3">
        <f t="shared" si="96"/>
        <v>2269500</v>
      </c>
      <c r="G179" s="3">
        <f t="shared" si="96"/>
        <v>0</v>
      </c>
      <c r="H179" s="3">
        <f t="shared" si="96"/>
        <v>0</v>
      </c>
      <c r="I179" s="3">
        <f t="shared" si="96"/>
        <v>0</v>
      </c>
      <c r="J179" s="3">
        <f t="shared" si="96"/>
        <v>0</v>
      </c>
      <c r="K179" s="3">
        <f t="shared" si="96"/>
        <v>0</v>
      </c>
      <c r="L179" s="3">
        <f t="shared" si="96"/>
        <v>0</v>
      </c>
      <c r="M179" s="30" t="s">
        <v>2</v>
      </c>
      <c r="N179" s="1"/>
    </row>
    <row r="180" spans="1:14" ht="52.5" customHeight="1" x14ac:dyDescent="0.25">
      <c r="A180" s="99"/>
      <c r="B180" s="29" t="s">
        <v>9</v>
      </c>
      <c r="C180" s="3">
        <f>SUM(D180:L180)</f>
        <v>1125532731.21</v>
      </c>
      <c r="D180" s="3">
        <f t="shared" ref="D180:E180" si="97">D51+D108+D170+D175</f>
        <v>259238031.21000001</v>
      </c>
      <c r="E180" s="3">
        <f t="shared" si="97"/>
        <v>524321800</v>
      </c>
      <c r="F180" s="3">
        <f>F51+F108+F170+F175</f>
        <v>87692900</v>
      </c>
      <c r="G180" s="3">
        <f t="shared" ref="G180:L180" si="98">G51+G108+G170+G175</f>
        <v>42380000</v>
      </c>
      <c r="H180" s="3">
        <f t="shared" si="98"/>
        <v>42380000</v>
      </c>
      <c r="I180" s="3">
        <f t="shared" si="98"/>
        <v>42380000</v>
      </c>
      <c r="J180" s="3">
        <f t="shared" si="98"/>
        <v>42380000</v>
      </c>
      <c r="K180" s="3">
        <f t="shared" si="98"/>
        <v>42380000</v>
      </c>
      <c r="L180" s="3">
        <f t="shared" si="98"/>
        <v>42380000</v>
      </c>
      <c r="M180" s="27" t="s">
        <v>2</v>
      </c>
      <c r="N180" s="1"/>
    </row>
    <row r="181" spans="1:14" ht="41.25" customHeight="1" x14ac:dyDescent="0.25">
      <c r="A181" s="99"/>
      <c r="B181" s="29" t="s">
        <v>6</v>
      </c>
      <c r="C181" s="3">
        <f>SUM(D181:L181)</f>
        <v>12564473378.4</v>
      </c>
      <c r="D181" s="3">
        <f>D52+D109+D171+D176+D15</f>
        <v>1300392686.21</v>
      </c>
      <c r="E181" s="3">
        <f t="shared" ref="E181:L181" si="99">E52+E109+E171+E176+E15</f>
        <v>1216424269.21</v>
      </c>
      <c r="F181" s="3">
        <f t="shared" si="99"/>
        <v>1437066428.98</v>
      </c>
      <c r="G181" s="3">
        <f t="shared" si="99"/>
        <v>1298359994</v>
      </c>
      <c r="H181" s="3">
        <f t="shared" si="99"/>
        <v>1350210000</v>
      </c>
      <c r="I181" s="3">
        <f t="shared" si="99"/>
        <v>1404130000</v>
      </c>
      <c r="J181" s="3">
        <f t="shared" si="99"/>
        <v>1460200000</v>
      </c>
      <c r="K181" s="3">
        <f t="shared" si="99"/>
        <v>1518520000</v>
      </c>
      <c r="L181" s="3">
        <f t="shared" si="99"/>
        <v>1579170000</v>
      </c>
      <c r="M181" s="30" t="s">
        <v>2</v>
      </c>
      <c r="N181" s="1"/>
    </row>
    <row r="182" spans="1:14" ht="38.25" customHeight="1" x14ac:dyDescent="0.25">
      <c r="A182" s="99"/>
      <c r="B182" s="29" t="s">
        <v>21</v>
      </c>
      <c r="C182" s="3">
        <f>SUM(D182:L182)</f>
        <v>0</v>
      </c>
      <c r="D182" s="3">
        <f t="shared" ref="D182:L182" si="100">D53+D110+D172+D177</f>
        <v>0</v>
      </c>
      <c r="E182" s="3">
        <f t="shared" si="100"/>
        <v>0</v>
      </c>
      <c r="F182" s="3">
        <f t="shared" si="100"/>
        <v>0</v>
      </c>
      <c r="G182" s="3">
        <f t="shared" si="100"/>
        <v>0</v>
      </c>
      <c r="H182" s="3">
        <f t="shared" si="100"/>
        <v>0</v>
      </c>
      <c r="I182" s="3">
        <f t="shared" si="100"/>
        <v>0</v>
      </c>
      <c r="J182" s="3">
        <f t="shared" si="100"/>
        <v>0</v>
      </c>
      <c r="K182" s="3">
        <f t="shared" si="100"/>
        <v>0</v>
      </c>
      <c r="L182" s="3">
        <f t="shared" si="100"/>
        <v>0</v>
      </c>
      <c r="M182" s="30" t="s">
        <v>2</v>
      </c>
      <c r="N182" s="1"/>
    </row>
    <row r="183" spans="1:14" ht="26.25" customHeight="1" x14ac:dyDescent="0.25">
      <c r="A183" s="95" t="s">
        <v>35</v>
      </c>
      <c r="B183" s="28" t="s">
        <v>22</v>
      </c>
      <c r="C183" s="3">
        <f>SUM(C184:C187)</f>
        <v>12567951610.879999</v>
      </c>
      <c r="D183" s="3">
        <f t="shared" ref="D183:L183" si="101">SUM(D184:D187)</f>
        <v>1291769011.8</v>
      </c>
      <c r="E183" s="3">
        <f>SUM(E184:E187)</f>
        <v>1225386496.47</v>
      </c>
      <c r="F183" s="3">
        <f t="shared" si="101"/>
        <v>1346009856.3299999</v>
      </c>
      <c r="G183" s="3">
        <f t="shared" si="101"/>
        <v>1314059369.3800001</v>
      </c>
      <c r="H183" s="3">
        <f t="shared" si="101"/>
        <v>1365909375.3800001</v>
      </c>
      <c r="I183" s="3">
        <f t="shared" si="101"/>
        <v>1419829375.3800001</v>
      </c>
      <c r="J183" s="3">
        <f t="shared" si="101"/>
        <v>1475899375.3800001</v>
      </c>
      <c r="K183" s="3">
        <f t="shared" si="101"/>
        <v>1534219375.3800001</v>
      </c>
      <c r="L183" s="3">
        <f t="shared" si="101"/>
        <v>1594869375.3800001</v>
      </c>
      <c r="M183" s="30" t="s">
        <v>2</v>
      </c>
      <c r="N183" s="1"/>
    </row>
    <row r="184" spans="1:14" ht="49.5" customHeight="1" x14ac:dyDescent="0.25">
      <c r="A184" s="96"/>
      <c r="B184" s="29" t="s">
        <v>8</v>
      </c>
      <c r="C184" s="3">
        <f>SUM(D184:L184)</f>
        <v>6175868.79</v>
      </c>
      <c r="D184" s="4">
        <f t="shared" ref="D184:L184" si="102">D40+D62+D77+D87+D92+D25+D97</f>
        <v>1953168.79</v>
      </c>
      <c r="E184" s="4">
        <f t="shared" si="102"/>
        <v>1953200</v>
      </c>
      <c r="F184" s="4">
        <f t="shared" si="102"/>
        <v>2269500</v>
      </c>
      <c r="G184" s="4">
        <f t="shared" si="102"/>
        <v>0</v>
      </c>
      <c r="H184" s="4">
        <f t="shared" si="102"/>
        <v>0</v>
      </c>
      <c r="I184" s="4">
        <f t="shared" si="102"/>
        <v>0</v>
      </c>
      <c r="J184" s="4">
        <f t="shared" si="102"/>
        <v>0</v>
      </c>
      <c r="K184" s="4">
        <f t="shared" si="102"/>
        <v>0</v>
      </c>
      <c r="L184" s="4">
        <f t="shared" si="102"/>
        <v>0</v>
      </c>
      <c r="M184" s="25" t="s">
        <v>2</v>
      </c>
      <c r="N184" s="1"/>
    </row>
    <row r="185" spans="1:14" ht="49.5" customHeight="1" x14ac:dyDescent="0.25">
      <c r="A185" s="96"/>
      <c r="B185" s="29" t="s">
        <v>9</v>
      </c>
      <c r="C185" s="3">
        <f>SUM(D185:L185)</f>
        <v>455631931.20999998</v>
      </c>
      <c r="D185" s="4">
        <f>D108+D51+D165</f>
        <v>49258731.210000001</v>
      </c>
      <c r="E185" s="4">
        <f>E108+E51+E165</f>
        <v>64400300</v>
      </c>
      <c r="F185" s="4">
        <f>F108+F51+F165</f>
        <v>87692900</v>
      </c>
      <c r="G185" s="4">
        <f>G108+G51+G165</f>
        <v>42380000</v>
      </c>
      <c r="H185" s="4">
        <f t="shared" ref="H185:L185" si="103">H108+H51+H165</f>
        <v>42380000</v>
      </c>
      <c r="I185" s="4">
        <f t="shared" si="103"/>
        <v>42380000</v>
      </c>
      <c r="J185" s="4">
        <f t="shared" si="103"/>
        <v>42380000</v>
      </c>
      <c r="K185" s="4">
        <f t="shared" si="103"/>
        <v>42380000</v>
      </c>
      <c r="L185" s="4">
        <f t="shared" si="103"/>
        <v>42380000</v>
      </c>
      <c r="M185" s="25" t="s">
        <v>2</v>
      </c>
      <c r="N185" s="1"/>
    </row>
    <row r="186" spans="1:14" ht="33" customHeight="1" x14ac:dyDescent="0.25">
      <c r="A186" s="96"/>
      <c r="B186" s="29" t="s">
        <v>6</v>
      </c>
      <c r="C186" s="3">
        <f>SUM(D186:L186)</f>
        <v>12106143810.879999</v>
      </c>
      <c r="D186" s="4">
        <f>D42+D64+D79+D89+D94+D27+D99+D47+D15+D166</f>
        <v>1240557111.8</v>
      </c>
      <c r="E186" s="4">
        <f t="shared" ref="E186" si="104">E42+E64+E79+E89+E94+E27+E99+E47+E15+E166</f>
        <v>1159032996.47</v>
      </c>
      <c r="F186" s="4">
        <f>F42+F64+F79+F89+F94+F27+F99+F47+F15+F166+F136+F146+F151+F156+F161</f>
        <v>1256047456.3299999</v>
      </c>
      <c r="G186" s="4">
        <f t="shared" ref="G186:L186" si="105">G42+G64+G79+G89+G94+G27+G99+G47+G15+G166+G136+G146+G151+G156+G161</f>
        <v>1271679369.3800001</v>
      </c>
      <c r="H186" s="4">
        <f t="shared" si="105"/>
        <v>1323529375.3800001</v>
      </c>
      <c r="I186" s="4">
        <f t="shared" si="105"/>
        <v>1377449375.3800001</v>
      </c>
      <c r="J186" s="4">
        <f t="shared" si="105"/>
        <v>1433519375.3800001</v>
      </c>
      <c r="K186" s="4">
        <f t="shared" si="105"/>
        <v>1491839375.3800001</v>
      </c>
      <c r="L186" s="4">
        <f t="shared" si="105"/>
        <v>1552489375.3800001</v>
      </c>
      <c r="M186" s="30" t="s">
        <v>2</v>
      </c>
      <c r="N186" s="1"/>
    </row>
    <row r="187" spans="1:14" ht="33" customHeight="1" x14ac:dyDescent="0.25">
      <c r="A187" s="97"/>
      <c r="B187" s="29" t="s">
        <v>21</v>
      </c>
      <c r="C187" s="4">
        <f>C43+C65+C85+C28</f>
        <v>0</v>
      </c>
      <c r="D187" s="4">
        <f t="shared" ref="D187:L187" si="106">D43+D65+D85+D28+D100</f>
        <v>0</v>
      </c>
      <c r="E187" s="4">
        <f t="shared" si="106"/>
        <v>0</v>
      </c>
      <c r="F187" s="4">
        <f t="shared" si="106"/>
        <v>0</v>
      </c>
      <c r="G187" s="4">
        <f t="shared" si="106"/>
        <v>0</v>
      </c>
      <c r="H187" s="4">
        <f t="shared" si="106"/>
        <v>0</v>
      </c>
      <c r="I187" s="4">
        <f t="shared" si="106"/>
        <v>0</v>
      </c>
      <c r="J187" s="4">
        <f t="shared" si="106"/>
        <v>0</v>
      </c>
      <c r="K187" s="4">
        <f t="shared" si="106"/>
        <v>0</v>
      </c>
      <c r="L187" s="4">
        <f t="shared" si="106"/>
        <v>0</v>
      </c>
      <c r="M187" s="30" t="s">
        <v>2</v>
      </c>
      <c r="N187" s="1"/>
    </row>
    <row r="188" spans="1:14" ht="26.25" customHeight="1" x14ac:dyDescent="0.25">
      <c r="A188" s="95" t="s">
        <v>36</v>
      </c>
      <c r="B188" s="28" t="s">
        <v>22</v>
      </c>
      <c r="C188" s="3">
        <f t="shared" ref="C188:L188" si="107">SUM(C189:C192)</f>
        <v>1127171276.72</v>
      </c>
      <c r="D188" s="3">
        <f t="shared" si="107"/>
        <v>269601474.41000003</v>
      </c>
      <c r="E188" s="3">
        <f t="shared" si="107"/>
        <v>517076772.74000001</v>
      </c>
      <c r="F188" s="3">
        <f t="shared" si="107"/>
        <v>180782972.65000001</v>
      </c>
      <c r="G188" s="3">
        <f t="shared" si="107"/>
        <v>26618342.82</v>
      </c>
      <c r="H188" s="3">
        <f t="shared" si="107"/>
        <v>26618342.82</v>
      </c>
      <c r="I188" s="3">
        <f t="shared" si="107"/>
        <v>26618342.82</v>
      </c>
      <c r="J188" s="3">
        <f t="shared" si="107"/>
        <v>26618342.82</v>
      </c>
      <c r="K188" s="3">
        <f t="shared" si="107"/>
        <v>26618342.82</v>
      </c>
      <c r="L188" s="3">
        <f t="shared" si="107"/>
        <v>26618342.82</v>
      </c>
      <c r="M188" s="30" t="s">
        <v>2</v>
      </c>
      <c r="N188" s="1"/>
    </row>
    <row r="189" spans="1:14" ht="48.75" customHeight="1" x14ac:dyDescent="0.25">
      <c r="A189" s="96"/>
      <c r="B189" s="29" t="s">
        <v>8</v>
      </c>
      <c r="C189" s="3">
        <f>SUM(D189:L189)</f>
        <v>0</v>
      </c>
      <c r="D189" s="3">
        <f t="shared" ref="D189:L189" si="108">D119</f>
        <v>0</v>
      </c>
      <c r="E189" s="3">
        <f t="shared" si="108"/>
        <v>0</v>
      </c>
      <c r="F189" s="3">
        <f t="shared" si="108"/>
        <v>0</v>
      </c>
      <c r="G189" s="3">
        <f t="shared" si="108"/>
        <v>0</v>
      </c>
      <c r="H189" s="3">
        <f t="shared" si="108"/>
        <v>0</v>
      </c>
      <c r="I189" s="3">
        <f t="shared" si="108"/>
        <v>0</v>
      </c>
      <c r="J189" s="3">
        <f t="shared" si="108"/>
        <v>0</v>
      </c>
      <c r="K189" s="3">
        <f t="shared" si="108"/>
        <v>0</v>
      </c>
      <c r="L189" s="3">
        <f t="shared" si="108"/>
        <v>0</v>
      </c>
      <c r="M189" s="30" t="s">
        <v>2</v>
      </c>
      <c r="N189" s="1"/>
    </row>
    <row r="190" spans="1:14" ht="48.75" customHeight="1" x14ac:dyDescent="0.25">
      <c r="A190" s="96"/>
      <c r="B190" s="29" t="s">
        <v>9</v>
      </c>
      <c r="C190" s="3">
        <f>SUM(D190:L190)</f>
        <v>669900800</v>
      </c>
      <c r="D190" s="3">
        <f>D135+D140+D145+D150+D155+D160</f>
        <v>209979300</v>
      </c>
      <c r="E190" s="3">
        <f t="shared" ref="E190:L190" si="109">E135+E140+E145+E150+E155+E160</f>
        <v>459921500</v>
      </c>
      <c r="F190" s="3">
        <f t="shared" si="109"/>
        <v>0</v>
      </c>
      <c r="G190" s="3">
        <f t="shared" si="109"/>
        <v>0</v>
      </c>
      <c r="H190" s="3">
        <f t="shared" si="109"/>
        <v>0</v>
      </c>
      <c r="I190" s="3">
        <f t="shared" si="109"/>
        <v>0</v>
      </c>
      <c r="J190" s="3">
        <f t="shared" si="109"/>
        <v>0</v>
      </c>
      <c r="K190" s="3">
        <f t="shared" si="109"/>
        <v>0</v>
      </c>
      <c r="L190" s="3">
        <f t="shared" si="109"/>
        <v>0</v>
      </c>
      <c r="M190" s="30" t="s">
        <v>2</v>
      </c>
      <c r="N190" s="1"/>
    </row>
    <row r="191" spans="1:14" ht="32.25" customHeight="1" x14ac:dyDescent="0.25">
      <c r="A191" s="96"/>
      <c r="B191" s="29" t="s">
        <v>6</v>
      </c>
      <c r="C191" s="3">
        <f>SUM(D191:L191)</f>
        <v>457270476.72000003</v>
      </c>
      <c r="D191" s="3">
        <f>D161+D156+D151+D146+D141+D69+D37+D121+D136</f>
        <v>59622174.409999996</v>
      </c>
      <c r="E191" s="3">
        <f t="shared" ref="E191" si="110">E161+E156+E151+E146+E141+E69+E37+E121</f>
        <v>57155272.740000002</v>
      </c>
      <c r="F191" s="3">
        <f>F141+F69+F37+F121</f>
        <v>180782972.65000001</v>
      </c>
      <c r="G191" s="3">
        <f t="shared" ref="G191:L191" si="111">G141+G69+G37+G121</f>
        <v>26618342.82</v>
      </c>
      <c r="H191" s="3">
        <f t="shared" si="111"/>
        <v>26618342.82</v>
      </c>
      <c r="I191" s="3">
        <f t="shared" si="111"/>
        <v>26618342.82</v>
      </c>
      <c r="J191" s="3">
        <f t="shared" si="111"/>
        <v>26618342.82</v>
      </c>
      <c r="K191" s="3">
        <f t="shared" si="111"/>
        <v>26618342.82</v>
      </c>
      <c r="L191" s="3">
        <f t="shared" si="111"/>
        <v>26618342.82</v>
      </c>
      <c r="M191" s="30" t="s">
        <v>2</v>
      </c>
      <c r="N191" s="1"/>
    </row>
    <row r="192" spans="1:14" ht="33.75" customHeight="1" x14ac:dyDescent="0.25">
      <c r="A192" s="97"/>
      <c r="B192" s="29" t="s">
        <v>21</v>
      </c>
      <c r="C192" s="3">
        <f>SUM(D192:L192)</f>
        <v>0</v>
      </c>
      <c r="D192" s="3">
        <f>D122</f>
        <v>0</v>
      </c>
      <c r="E192" s="3">
        <f t="shared" ref="E192:L192" si="112">E122</f>
        <v>0</v>
      </c>
      <c r="F192" s="3">
        <f t="shared" si="112"/>
        <v>0</v>
      </c>
      <c r="G192" s="3">
        <f t="shared" si="112"/>
        <v>0</v>
      </c>
      <c r="H192" s="3">
        <f t="shared" si="112"/>
        <v>0</v>
      </c>
      <c r="I192" s="3">
        <f t="shared" si="112"/>
        <v>0</v>
      </c>
      <c r="J192" s="3">
        <f t="shared" si="112"/>
        <v>0</v>
      </c>
      <c r="K192" s="3">
        <f t="shared" si="112"/>
        <v>0</v>
      </c>
      <c r="L192" s="3">
        <f t="shared" si="112"/>
        <v>0</v>
      </c>
      <c r="M192" s="30" t="s">
        <v>2</v>
      </c>
      <c r="N192" s="1"/>
    </row>
    <row r="193" spans="1:14" ht="26.25" customHeight="1" x14ac:dyDescent="0.25">
      <c r="A193" s="95" t="s">
        <v>37</v>
      </c>
      <c r="B193" s="28" t="s">
        <v>22</v>
      </c>
      <c r="C193" s="3">
        <f>SUM(C194:C197)</f>
        <v>1059090.8</v>
      </c>
      <c r="D193" s="3">
        <f t="shared" ref="D193:L193" si="113">SUM(D194:D197)</f>
        <v>213400</v>
      </c>
      <c r="E193" s="3">
        <f t="shared" si="113"/>
        <v>236000</v>
      </c>
      <c r="F193" s="3">
        <f t="shared" si="113"/>
        <v>236000</v>
      </c>
      <c r="G193" s="3">
        <f t="shared" si="113"/>
        <v>62281.8</v>
      </c>
      <c r="H193" s="3">
        <f t="shared" si="113"/>
        <v>62281.8</v>
      </c>
      <c r="I193" s="3">
        <f t="shared" si="113"/>
        <v>62281.8</v>
      </c>
      <c r="J193" s="3">
        <f t="shared" si="113"/>
        <v>62281.8</v>
      </c>
      <c r="K193" s="3">
        <f t="shared" si="113"/>
        <v>62281.8</v>
      </c>
      <c r="L193" s="3">
        <f t="shared" si="113"/>
        <v>62281.8</v>
      </c>
      <c r="M193" s="30" t="s">
        <v>2</v>
      </c>
      <c r="N193" s="1"/>
    </row>
    <row r="194" spans="1:14" ht="51" customHeight="1" x14ac:dyDescent="0.25">
      <c r="A194" s="96"/>
      <c r="B194" s="29" t="s">
        <v>8</v>
      </c>
      <c r="C194" s="3">
        <f t="shared" ref="C194:L194" si="114">C67+C35+C30</f>
        <v>0</v>
      </c>
      <c r="D194" s="3">
        <f t="shared" si="114"/>
        <v>0</v>
      </c>
      <c r="E194" s="3">
        <f t="shared" si="114"/>
        <v>0</v>
      </c>
      <c r="F194" s="3">
        <f t="shared" si="114"/>
        <v>0</v>
      </c>
      <c r="G194" s="3">
        <f t="shared" si="114"/>
        <v>0</v>
      </c>
      <c r="H194" s="3">
        <f t="shared" si="114"/>
        <v>0</v>
      </c>
      <c r="I194" s="3">
        <f t="shared" si="114"/>
        <v>0</v>
      </c>
      <c r="J194" s="3">
        <f t="shared" si="114"/>
        <v>0</v>
      </c>
      <c r="K194" s="3">
        <f t="shared" si="114"/>
        <v>0</v>
      </c>
      <c r="L194" s="3">
        <f t="shared" si="114"/>
        <v>0</v>
      </c>
      <c r="M194" s="30" t="s">
        <v>2</v>
      </c>
      <c r="N194" s="1"/>
    </row>
    <row r="195" spans="1:14" ht="50.25" customHeight="1" x14ac:dyDescent="0.25">
      <c r="A195" s="96"/>
      <c r="B195" s="29" t="s">
        <v>9</v>
      </c>
      <c r="C195" s="3">
        <f t="shared" ref="C195:L195" si="115">C68+C36+C31</f>
        <v>0</v>
      </c>
      <c r="D195" s="3">
        <f t="shared" si="115"/>
        <v>0</v>
      </c>
      <c r="E195" s="3">
        <f t="shared" si="115"/>
        <v>0</v>
      </c>
      <c r="F195" s="3">
        <f t="shared" si="115"/>
        <v>0</v>
      </c>
      <c r="G195" s="3">
        <f t="shared" si="115"/>
        <v>0</v>
      </c>
      <c r="H195" s="3">
        <f t="shared" si="115"/>
        <v>0</v>
      </c>
      <c r="I195" s="3">
        <f t="shared" si="115"/>
        <v>0</v>
      </c>
      <c r="J195" s="3">
        <f t="shared" si="115"/>
        <v>0</v>
      </c>
      <c r="K195" s="3">
        <f t="shared" si="115"/>
        <v>0</v>
      </c>
      <c r="L195" s="3">
        <f t="shared" si="115"/>
        <v>0</v>
      </c>
      <c r="M195" s="25" t="s">
        <v>2</v>
      </c>
      <c r="N195" s="1"/>
    </row>
    <row r="196" spans="1:14" ht="32.25" customHeight="1" x14ac:dyDescent="0.25">
      <c r="A196" s="96"/>
      <c r="B196" s="29" t="s">
        <v>6</v>
      </c>
      <c r="C196" s="3">
        <f>SUM(D196:L196)</f>
        <v>1059090.8</v>
      </c>
      <c r="D196" s="3">
        <f>D32</f>
        <v>213400</v>
      </c>
      <c r="E196" s="3">
        <f t="shared" ref="E196:L196" si="116">E32</f>
        <v>236000</v>
      </c>
      <c r="F196" s="3">
        <f t="shared" si="116"/>
        <v>236000</v>
      </c>
      <c r="G196" s="3">
        <f t="shared" si="116"/>
        <v>62281.8</v>
      </c>
      <c r="H196" s="3">
        <f t="shared" si="116"/>
        <v>62281.8</v>
      </c>
      <c r="I196" s="3">
        <f t="shared" si="116"/>
        <v>62281.8</v>
      </c>
      <c r="J196" s="3">
        <f t="shared" si="116"/>
        <v>62281.8</v>
      </c>
      <c r="K196" s="3">
        <f t="shared" si="116"/>
        <v>62281.8</v>
      </c>
      <c r="L196" s="3">
        <f t="shared" si="116"/>
        <v>62281.8</v>
      </c>
      <c r="M196" s="30" t="s">
        <v>2</v>
      </c>
      <c r="N196" s="1"/>
    </row>
    <row r="197" spans="1:14" ht="33.75" customHeight="1" x14ac:dyDescent="0.25">
      <c r="A197" s="97"/>
      <c r="B197" s="29" t="s">
        <v>21</v>
      </c>
      <c r="C197" s="3">
        <f t="shared" ref="C197:L197" si="117">C70+C38+C33</f>
        <v>0</v>
      </c>
      <c r="D197" s="3">
        <f t="shared" si="117"/>
        <v>0</v>
      </c>
      <c r="E197" s="3">
        <f t="shared" si="117"/>
        <v>0</v>
      </c>
      <c r="F197" s="3">
        <f t="shared" si="117"/>
        <v>0</v>
      </c>
      <c r="G197" s="3">
        <f t="shared" si="117"/>
        <v>0</v>
      </c>
      <c r="H197" s="3">
        <f t="shared" si="117"/>
        <v>0</v>
      </c>
      <c r="I197" s="3">
        <f t="shared" si="117"/>
        <v>0</v>
      </c>
      <c r="J197" s="3">
        <f t="shared" si="117"/>
        <v>0</v>
      </c>
      <c r="K197" s="3">
        <f t="shared" si="117"/>
        <v>0</v>
      </c>
      <c r="L197" s="3">
        <f t="shared" si="117"/>
        <v>0</v>
      </c>
      <c r="M197" s="30" t="s">
        <v>2</v>
      </c>
      <c r="N197" s="1"/>
    </row>
    <row r="198" spans="1:14" ht="15" hidden="1" customHeight="1" x14ac:dyDescent="0.25">
      <c r="A198" s="95"/>
      <c r="B198" s="28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0"/>
      <c r="N198" s="1"/>
    </row>
    <row r="199" spans="1:14" ht="15.75" hidden="1" x14ac:dyDescent="0.25">
      <c r="A199" s="96"/>
      <c r="B199" s="29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0"/>
      <c r="N199" s="1"/>
    </row>
    <row r="200" spans="1:14" ht="48.75" hidden="1" customHeight="1" x14ac:dyDescent="0.25">
      <c r="A200" s="96"/>
      <c r="B200" s="29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25"/>
    </row>
    <row r="201" spans="1:14" ht="44.25" hidden="1" customHeight="1" x14ac:dyDescent="0.25">
      <c r="A201" s="96"/>
      <c r="B201" s="29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0"/>
    </row>
    <row r="202" spans="1:14" ht="44.25" hidden="1" customHeight="1" x14ac:dyDescent="0.25">
      <c r="A202" s="97"/>
      <c r="B202" s="29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0"/>
    </row>
  </sheetData>
  <mergeCells count="77">
    <mergeCell ref="L6:M6"/>
    <mergeCell ref="A49:A53"/>
    <mergeCell ref="A198:A202"/>
    <mergeCell ref="M163:M167"/>
    <mergeCell ref="A8:A9"/>
    <mergeCell ref="D8:L8"/>
    <mergeCell ref="A44:A48"/>
    <mergeCell ref="A12:A16"/>
    <mergeCell ref="M44:M48"/>
    <mergeCell ref="M12:M16"/>
    <mergeCell ref="A34:A38"/>
    <mergeCell ref="A111:M111"/>
    <mergeCell ref="M76:M80"/>
    <mergeCell ref="M81:M85"/>
    <mergeCell ref="A81:A85"/>
    <mergeCell ref="A86:A90"/>
    <mergeCell ref="A39:A43"/>
    <mergeCell ref="A19:A23"/>
    <mergeCell ref="A11:M11"/>
    <mergeCell ref="C8:C9"/>
    <mergeCell ref="M19:M23"/>
    <mergeCell ref="B8:B9"/>
    <mergeCell ref="M8:M9"/>
    <mergeCell ref="A17:M17"/>
    <mergeCell ref="M39:M43"/>
    <mergeCell ref="M24:M28"/>
    <mergeCell ref="A24:A28"/>
    <mergeCell ref="A18:M18"/>
    <mergeCell ref="A29:A33"/>
    <mergeCell ref="M29:M33"/>
    <mergeCell ref="A7:M7"/>
    <mergeCell ref="A193:A197"/>
    <mergeCell ref="A188:A192"/>
    <mergeCell ref="A183:A187"/>
    <mergeCell ref="A173:A177"/>
    <mergeCell ref="A112:M112"/>
    <mergeCell ref="A178:A182"/>
    <mergeCell ref="M113:M117"/>
    <mergeCell ref="A113:A117"/>
    <mergeCell ref="A168:A172"/>
    <mergeCell ref="M173:M177"/>
    <mergeCell ref="A118:A122"/>
    <mergeCell ref="A123:A127"/>
    <mergeCell ref="A133:A137"/>
    <mergeCell ref="A138:A142"/>
    <mergeCell ref="A143:A147"/>
    <mergeCell ref="A148:A152"/>
    <mergeCell ref="M91:M95"/>
    <mergeCell ref="A101:A105"/>
    <mergeCell ref="M101:M105"/>
    <mergeCell ref="A96:A100"/>
    <mergeCell ref="M96:M100"/>
    <mergeCell ref="A91:A95"/>
    <mergeCell ref="M86:M90"/>
    <mergeCell ref="A106:A110"/>
    <mergeCell ref="M56:M60"/>
    <mergeCell ref="M61:M65"/>
    <mergeCell ref="A61:A65"/>
    <mergeCell ref="A66:A70"/>
    <mergeCell ref="M66:M70"/>
    <mergeCell ref="A71:A75"/>
    <mergeCell ref="L1:M5"/>
    <mergeCell ref="A163:A167"/>
    <mergeCell ref="A153:A157"/>
    <mergeCell ref="A158:A162"/>
    <mergeCell ref="A128:A132"/>
    <mergeCell ref="M128:M132"/>
    <mergeCell ref="M133:M137"/>
    <mergeCell ref="M138:M142"/>
    <mergeCell ref="M143:M147"/>
    <mergeCell ref="M148:M152"/>
    <mergeCell ref="M153:M157"/>
    <mergeCell ref="M158:M162"/>
    <mergeCell ref="A54:M54"/>
    <mergeCell ref="A55:M55"/>
    <mergeCell ref="A76:A80"/>
    <mergeCell ref="A56:A60"/>
  </mergeCells>
  <printOptions horizontalCentered="1"/>
  <pageMargins left="0.78740157480314965" right="0.78740157480314965" top="1.1811023622047245" bottom="0.39370078740157483" header="0.11811023622047245" footer="0.11811023622047245"/>
  <pageSetup paperSize="8" scale="66" firstPageNumber="3" fitToHeight="0" orientation="landscape" useFirstPageNumber="1" r:id="rId1"/>
  <headerFooter>
    <oddHeader>&amp;C&amp;P</oddHeader>
    <firstHeader>&amp;C9</firstHeader>
  </headerFooter>
  <rowBreaks count="3" manualBreakCount="3">
    <brk id="32" max="12" man="1"/>
    <brk id="60" max="12" man="1"/>
    <brk id="91" max="12" man="1"/>
  </rowBreaks>
  <ignoredErrors>
    <ignoredError sqref="D5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8"/>
  <sheetViews>
    <sheetView view="pageBreakPreview" zoomScale="91" zoomScaleNormal="100" zoomScaleSheetLayoutView="91" workbookViewId="0">
      <selection activeCell="A243" sqref="A243:A244"/>
    </sheetView>
  </sheetViews>
  <sheetFormatPr defaultRowHeight="15.75" x14ac:dyDescent="0.25"/>
  <cols>
    <col min="1" max="1" width="73.85546875" style="31" customWidth="1"/>
    <col min="2" max="2" width="37.7109375" style="31" customWidth="1"/>
    <col min="3" max="3" width="19.5703125" style="31" customWidth="1"/>
    <col min="4" max="4" width="15.140625" style="31" hidden="1" customWidth="1"/>
    <col min="5" max="5" width="0.140625" style="31" hidden="1" customWidth="1"/>
    <col min="6" max="6" width="19.5703125" style="31" customWidth="1"/>
    <col min="7" max="7" width="19" style="31" customWidth="1"/>
    <col min="8" max="8" width="18.140625" style="31" customWidth="1"/>
    <col min="9" max="9" width="15.140625" style="31" customWidth="1"/>
    <col min="10" max="10" width="14.28515625" style="31" customWidth="1"/>
    <col min="11" max="11" width="15.140625" style="31" customWidth="1"/>
    <col min="12" max="12" width="12.42578125" style="31" customWidth="1"/>
    <col min="13" max="13" width="12.7109375" style="31" customWidth="1"/>
    <col min="14" max="14" width="13.42578125" style="31" customWidth="1"/>
    <col min="15" max="15" width="12.85546875" style="31" hidden="1" customWidth="1"/>
    <col min="16" max="16" width="30.28515625" style="70" customWidth="1"/>
    <col min="17" max="255" width="9.140625" style="31"/>
    <col min="256" max="256" width="35.7109375" style="31" customWidth="1"/>
    <col min="257" max="257" width="28.28515625" style="31" customWidth="1"/>
    <col min="258" max="258" width="16" style="31" customWidth="1"/>
    <col min="259" max="259" width="0" style="31" hidden="1" customWidth="1"/>
    <col min="260" max="260" width="14.28515625" style="31" customWidth="1"/>
    <col min="261" max="261" width="14.5703125" style="31" customWidth="1"/>
    <col min="262" max="262" width="14.28515625" style="31" customWidth="1"/>
    <col min="263" max="263" width="15.7109375" style="31" customWidth="1"/>
    <col min="264" max="264" width="14.140625" style="31" customWidth="1"/>
    <col min="265" max="265" width="13.85546875" style="31" customWidth="1"/>
    <col min="266" max="266" width="14.28515625" style="31" customWidth="1"/>
    <col min="267" max="267" width="13.5703125" style="31" customWidth="1"/>
    <col min="268" max="268" width="12.42578125" style="31" customWidth="1"/>
    <col min="269" max="269" width="12.7109375" style="31" customWidth="1"/>
    <col min="270" max="270" width="13.42578125" style="31" customWidth="1"/>
    <col min="271" max="271" width="12.85546875" style="31" customWidth="1"/>
    <col min="272" max="272" width="17" style="31" customWidth="1"/>
    <col min="273" max="511" width="9.140625" style="31"/>
    <col min="512" max="512" width="35.7109375" style="31" customWidth="1"/>
    <col min="513" max="513" width="28.28515625" style="31" customWidth="1"/>
    <col min="514" max="514" width="16" style="31" customWidth="1"/>
    <col min="515" max="515" width="0" style="31" hidden="1" customWidth="1"/>
    <col min="516" max="516" width="14.28515625" style="31" customWidth="1"/>
    <col min="517" max="517" width="14.5703125" style="31" customWidth="1"/>
    <col min="518" max="518" width="14.28515625" style="31" customWidth="1"/>
    <col min="519" max="519" width="15.7109375" style="31" customWidth="1"/>
    <col min="520" max="520" width="14.140625" style="31" customWidth="1"/>
    <col min="521" max="521" width="13.85546875" style="31" customWidth="1"/>
    <col min="522" max="522" width="14.28515625" style="31" customWidth="1"/>
    <col min="523" max="523" width="13.5703125" style="31" customWidth="1"/>
    <col min="524" max="524" width="12.42578125" style="31" customWidth="1"/>
    <col min="525" max="525" width="12.7109375" style="31" customWidth="1"/>
    <col min="526" max="526" width="13.42578125" style="31" customWidth="1"/>
    <col min="527" max="527" width="12.85546875" style="31" customWidth="1"/>
    <col min="528" max="528" width="17" style="31" customWidth="1"/>
    <col min="529" max="767" width="9.140625" style="31"/>
    <col min="768" max="768" width="35.7109375" style="31" customWidth="1"/>
    <col min="769" max="769" width="28.28515625" style="31" customWidth="1"/>
    <col min="770" max="770" width="16" style="31" customWidth="1"/>
    <col min="771" max="771" width="0" style="31" hidden="1" customWidth="1"/>
    <col min="772" max="772" width="14.28515625" style="31" customWidth="1"/>
    <col min="773" max="773" width="14.5703125" style="31" customWidth="1"/>
    <col min="774" max="774" width="14.28515625" style="31" customWidth="1"/>
    <col min="775" max="775" width="15.7109375" style="31" customWidth="1"/>
    <col min="776" max="776" width="14.140625" style="31" customWidth="1"/>
    <col min="777" max="777" width="13.85546875" style="31" customWidth="1"/>
    <col min="778" max="778" width="14.28515625" style="31" customWidth="1"/>
    <col min="779" max="779" width="13.5703125" style="31" customWidth="1"/>
    <col min="780" max="780" width="12.42578125" style="31" customWidth="1"/>
    <col min="781" max="781" width="12.7109375" style="31" customWidth="1"/>
    <col min="782" max="782" width="13.42578125" style="31" customWidth="1"/>
    <col min="783" max="783" width="12.85546875" style="31" customWidth="1"/>
    <col min="784" max="784" width="17" style="31" customWidth="1"/>
    <col min="785" max="1023" width="9.140625" style="31"/>
    <col min="1024" max="1024" width="35.7109375" style="31" customWidth="1"/>
    <col min="1025" max="1025" width="28.28515625" style="31" customWidth="1"/>
    <col min="1026" max="1026" width="16" style="31" customWidth="1"/>
    <col min="1027" max="1027" width="0" style="31" hidden="1" customWidth="1"/>
    <col min="1028" max="1028" width="14.28515625" style="31" customWidth="1"/>
    <col min="1029" max="1029" width="14.5703125" style="31" customWidth="1"/>
    <col min="1030" max="1030" width="14.28515625" style="31" customWidth="1"/>
    <col min="1031" max="1031" width="15.7109375" style="31" customWidth="1"/>
    <col min="1032" max="1032" width="14.140625" style="31" customWidth="1"/>
    <col min="1033" max="1033" width="13.85546875" style="31" customWidth="1"/>
    <col min="1034" max="1034" width="14.28515625" style="31" customWidth="1"/>
    <col min="1035" max="1035" width="13.5703125" style="31" customWidth="1"/>
    <col min="1036" max="1036" width="12.42578125" style="31" customWidth="1"/>
    <col min="1037" max="1037" width="12.7109375" style="31" customWidth="1"/>
    <col min="1038" max="1038" width="13.42578125" style="31" customWidth="1"/>
    <col min="1039" max="1039" width="12.85546875" style="31" customWidth="1"/>
    <col min="1040" max="1040" width="17" style="31" customWidth="1"/>
    <col min="1041" max="1279" width="9.140625" style="31"/>
    <col min="1280" max="1280" width="35.7109375" style="31" customWidth="1"/>
    <col min="1281" max="1281" width="28.28515625" style="31" customWidth="1"/>
    <col min="1282" max="1282" width="16" style="31" customWidth="1"/>
    <col min="1283" max="1283" width="0" style="31" hidden="1" customWidth="1"/>
    <col min="1284" max="1284" width="14.28515625" style="31" customWidth="1"/>
    <col min="1285" max="1285" width="14.5703125" style="31" customWidth="1"/>
    <col min="1286" max="1286" width="14.28515625" style="31" customWidth="1"/>
    <col min="1287" max="1287" width="15.7109375" style="31" customWidth="1"/>
    <col min="1288" max="1288" width="14.140625" style="31" customWidth="1"/>
    <col min="1289" max="1289" width="13.85546875" style="31" customWidth="1"/>
    <col min="1290" max="1290" width="14.28515625" style="31" customWidth="1"/>
    <col min="1291" max="1291" width="13.5703125" style="31" customWidth="1"/>
    <col min="1292" max="1292" width="12.42578125" style="31" customWidth="1"/>
    <col min="1293" max="1293" width="12.7109375" style="31" customWidth="1"/>
    <col min="1294" max="1294" width="13.42578125" style="31" customWidth="1"/>
    <col min="1295" max="1295" width="12.85546875" style="31" customWidth="1"/>
    <col min="1296" max="1296" width="17" style="31" customWidth="1"/>
    <col min="1297" max="1535" width="9.140625" style="31"/>
    <col min="1536" max="1536" width="35.7109375" style="31" customWidth="1"/>
    <col min="1537" max="1537" width="28.28515625" style="31" customWidth="1"/>
    <col min="1538" max="1538" width="16" style="31" customWidth="1"/>
    <col min="1539" max="1539" width="0" style="31" hidden="1" customWidth="1"/>
    <col min="1540" max="1540" width="14.28515625" style="31" customWidth="1"/>
    <col min="1541" max="1541" width="14.5703125" style="31" customWidth="1"/>
    <col min="1542" max="1542" width="14.28515625" style="31" customWidth="1"/>
    <col min="1543" max="1543" width="15.7109375" style="31" customWidth="1"/>
    <col min="1544" max="1544" width="14.140625" style="31" customWidth="1"/>
    <col min="1545" max="1545" width="13.85546875" style="31" customWidth="1"/>
    <col min="1546" max="1546" width="14.28515625" style="31" customWidth="1"/>
    <col min="1547" max="1547" width="13.5703125" style="31" customWidth="1"/>
    <col min="1548" max="1548" width="12.42578125" style="31" customWidth="1"/>
    <col min="1549" max="1549" width="12.7109375" style="31" customWidth="1"/>
    <col min="1550" max="1550" width="13.42578125" style="31" customWidth="1"/>
    <col min="1551" max="1551" width="12.85546875" style="31" customWidth="1"/>
    <col min="1552" max="1552" width="17" style="31" customWidth="1"/>
    <col min="1553" max="1791" width="9.140625" style="31"/>
    <col min="1792" max="1792" width="35.7109375" style="31" customWidth="1"/>
    <col min="1793" max="1793" width="28.28515625" style="31" customWidth="1"/>
    <col min="1794" max="1794" width="16" style="31" customWidth="1"/>
    <col min="1795" max="1795" width="0" style="31" hidden="1" customWidth="1"/>
    <col min="1796" max="1796" width="14.28515625" style="31" customWidth="1"/>
    <col min="1797" max="1797" width="14.5703125" style="31" customWidth="1"/>
    <col min="1798" max="1798" width="14.28515625" style="31" customWidth="1"/>
    <col min="1799" max="1799" width="15.7109375" style="31" customWidth="1"/>
    <col min="1800" max="1800" width="14.140625" style="31" customWidth="1"/>
    <col min="1801" max="1801" width="13.85546875" style="31" customWidth="1"/>
    <col min="1802" max="1802" width="14.28515625" style="31" customWidth="1"/>
    <col min="1803" max="1803" width="13.5703125" style="31" customWidth="1"/>
    <col min="1804" max="1804" width="12.42578125" style="31" customWidth="1"/>
    <col min="1805" max="1805" width="12.7109375" style="31" customWidth="1"/>
    <col min="1806" max="1806" width="13.42578125" style="31" customWidth="1"/>
    <col min="1807" max="1807" width="12.85546875" style="31" customWidth="1"/>
    <col min="1808" max="1808" width="17" style="31" customWidth="1"/>
    <col min="1809" max="2047" width="9.140625" style="31"/>
    <col min="2048" max="2048" width="35.7109375" style="31" customWidth="1"/>
    <col min="2049" max="2049" width="28.28515625" style="31" customWidth="1"/>
    <col min="2050" max="2050" width="16" style="31" customWidth="1"/>
    <col min="2051" max="2051" width="0" style="31" hidden="1" customWidth="1"/>
    <col min="2052" max="2052" width="14.28515625" style="31" customWidth="1"/>
    <col min="2053" max="2053" width="14.5703125" style="31" customWidth="1"/>
    <col min="2054" max="2054" width="14.28515625" style="31" customWidth="1"/>
    <col min="2055" max="2055" width="15.7109375" style="31" customWidth="1"/>
    <col min="2056" max="2056" width="14.140625" style="31" customWidth="1"/>
    <col min="2057" max="2057" width="13.85546875" style="31" customWidth="1"/>
    <col min="2058" max="2058" width="14.28515625" style="31" customWidth="1"/>
    <col min="2059" max="2059" width="13.5703125" style="31" customWidth="1"/>
    <col min="2060" max="2060" width="12.42578125" style="31" customWidth="1"/>
    <col min="2061" max="2061" width="12.7109375" style="31" customWidth="1"/>
    <col min="2062" max="2062" width="13.42578125" style="31" customWidth="1"/>
    <col min="2063" max="2063" width="12.85546875" style="31" customWidth="1"/>
    <col min="2064" max="2064" width="17" style="31" customWidth="1"/>
    <col min="2065" max="2303" width="9.140625" style="31"/>
    <col min="2304" max="2304" width="35.7109375" style="31" customWidth="1"/>
    <col min="2305" max="2305" width="28.28515625" style="31" customWidth="1"/>
    <col min="2306" max="2306" width="16" style="31" customWidth="1"/>
    <col min="2307" max="2307" width="0" style="31" hidden="1" customWidth="1"/>
    <col min="2308" max="2308" width="14.28515625" style="31" customWidth="1"/>
    <col min="2309" max="2309" width="14.5703125" style="31" customWidth="1"/>
    <col min="2310" max="2310" width="14.28515625" style="31" customWidth="1"/>
    <col min="2311" max="2311" width="15.7109375" style="31" customWidth="1"/>
    <col min="2312" max="2312" width="14.140625" style="31" customWidth="1"/>
    <col min="2313" max="2313" width="13.85546875" style="31" customWidth="1"/>
    <col min="2314" max="2314" width="14.28515625" style="31" customWidth="1"/>
    <col min="2315" max="2315" width="13.5703125" style="31" customWidth="1"/>
    <col min="2316" max="2316" width="12.42578125" style="31" customWidth="1"/>
    <col min="2317" max="2317" width="12.7109375" style="31" customWidth="1"/>
    <col min="2318" max="2318" width="13.42578125" style="31" customWidth="1"/>
    <col min="2319" max="2319" width="12.85546875" style="31" customWidth="1"/>
    <col min="2320" max="2320" width="17" style="31" customWidth="1"/>
    <col min="2321" max="2559" width="9.140625" style="31"/>
    <col min="2560" max="2560" width="35.7109375" style="31" customWidth="1"/>
    <col min="2561" max="2561" width="28.28515625" style="31" customWidth="1"/>
    <col min="2562" max="2562" width="16" style="31" customWidth="1"/>
    <col min="2563" max="2563" width="0" style="31" hidden="1" customWidth="1"/>
    <col min="2564" max="2564" width="14.28515625" style="31" customWidth="1"/>
    <col min="2565" max="2565" width="14.5703125" style="31" customWidth="1"/>
    <col min="2566" max="2566" width="14.28515625" style="31" customWidth="1"/>
    <col min="2567" max="2567" width="15.7109375" style="31" customWidth="1"/>
    <col min="2568" max="2568" width="14.140625" style="31" customWidth="1"/>
    <col min="2569" max="2569" width="13.85546875" style="31" customWidth="1"/>
    <col min="2570" max="2570" width="14.28515625" style="31" customWidth="1"/>
    <col min="2571" max="2571" width="13.5703125" style="31" customWidth="1"/>
    <col min="2572" max="2572" width="12.42578125" style="31" customWidth="1"/>
    <col min="2573" max="2573" width="12.7109375" style="31" customWidth="1"/>
    <col min="2574" max="2574" width="13.42578125" style="31" customWidth="1"/>
    <col min="2575" max="2575" width="12.85546875" style="31" customWidth="1"/>
    <col min="2576" max="2576" width="17" style="31" customWidth="1"/>
    <col min="2577" max="2815" width="9.140625" style="31"/>
    <col min="2816" max="2816" width="35.7109375" style="31" customWidth="1"/>
    <col min="2817" max="2817" width="28.28515625" style="31" customWidth="1"/>
    <col min="2818" max="2818" width="16" style="31" customWidth="1"/>
    <col min="2819" max="2819" width="0" style="31" hidden="1" customWidth="1"/>
    <col min="2820" max="2820" width="14.28515625" style="31" customWidth="1"/>
    <col min="2821" max="2821" width="14.5703125" style="31" customWidth="1"/>
    <col min="2822" max="2822" width="14.28515625" style="31" customWidth="1"/>
    <col min="2823" max="2823" width="15.7109375" style="31" customWidth="1"/>
    <col min="2824" max="2824" width="14.140625" style="31" customWidth="1"/>
    <col min="2825" max="2825" width="13.85546875" style="31" customWidth="1"/>
    <col min="2826" max="2826" width="14.28515625" style="31" customWidth="1"/>
    <col min="2827" max="2827" width="13.5703125" style="31" customWidth="1"/>
    <col min="2828" max="2828" width="12.42578125" style="31" customWidth="1"/>
    <col min="2829" max="2829" width="12.7109375" style="31" customWidth="1"/>
    <col min="2830" max="2830" width="13.42578125" style="31" customWidth="1"/>
    <col min="2831" max="2831" width="12.85546875" style="31" customWidth="1"/>
    <col min="2832" max="2832" width="17" style="31" customWidth="1"/>
    <col min="2833" max="3071" width="9.140625" style="31"/>
    <col min="3072" max="3072" width="35.7109375" style="31" customWidth="1"/>
    <col min="3073" max="3073" width="28.28515625" style="31" customWidth="1"/>
    <col min="3074" max="3074" width="16" style="31" customWidth="1"/>
    <col min="3075" max="3075" width="0" style="31" hidden="1" customWidth="1"/>
    <col min="3076" max="3076" width="14.28515625" style="31" customWidth="1"/>
    <col min="3077" max="3077" width="14.5703125" style="31" customWidth="1"/>
    <col min="3078" max="3078" width="14.28515625" style="31" customWidth="1"/>
    <col min="3079" max="3079" width="15.7109375" style="31" customWidth="1"/>
    <col min="3080" max="3080" width="14.140625" style="31" customWidth="1"/>
    <col min="3081" max="3081" width="13.85546875" style="31" customWidth="1"/>
    <col min="3082" max="3082" width="14.28515625" style="31" customWidth="1"/>
    <col min="3083" max="3083" width="13.5703125" style="31" customWidth="1"/>
    <col min="3084" max="3084" width="12.42578125" style="31" customWidth="1"/>
    <col min="3085" max="3085" width="12.7109375" style="31" customWidth="1"/>
    <col min="3086" max="3086" width="13.42578125" style="31" customWidth="1"/>
    <col min="3087" max="3087" width="12.85546875" style="31" customWidth="1"/>
    <col min="3088" max="3088" width="17" style="31" customWidth="1"/>
    <col min="3089" max="3327" width="9.140625" style="31"/>
    <col min="3328" max="3328" width="35.7109375" style="31" customWidth="1"/>
    <col min="3329" max="3329" width="28.28515625" style="31" customWidth="1"/>
    <col min="3330" max="3330" width="16" style="31" customWidth="1"/>
    <col min="3331" max="3331" width="0" style="31" hidden="1" customWidth="1"/>
    <col min="3332" max="3332" width="14.28515625" style="31" customWidth="1"/>
    <col min="3333" max="3333" width="14.5703125" style="31" customWidth="1"/>
    <col min="3334" max="3334" width="14.28515625" style="31" customWidth="1"/>
    <col min="3335" max="3335" width="15.7109375" style="31" customWidth="1"/>
    <col min="3336" max="3336" width="14.140625" style="31" customWidth="1"/>
    <col min="3337" max="3337" width="13.85546875" style="31" customWidth="1"/>
    <col min="3338" max="3338" width="14.28515625" style="31" customWidth="1"/>
    <col min="3339" max="3339" width="13.5703125" style="31" customWidth="1"/>
    <col min="3340" max="3340" width="12.42578125" style="31" customWidth="1"/>
    <col min="3341" max="3341" width="12.7109375" style="31" customWidth="1"/>
    <col min="3342" max="3342" width="13.42578125" style="31" customWidth="1"/>
    <col min="3343" max="3343" width="12.85546875" style="31" customWidth="1"/>
    <col min="3344" max="3344" width="17" style="31" customWidth="1"/>
    <col min="3345" max="3583" width="9.140625" style="31"/>
    <col min="3584" max="3584" width="35.7109375" style="31" customWidth="1"/>
    <col min="3585" max="3585" width="28.28515625" style="31" customWidth="1"/>
    <col min="3586" max="3586" width="16" style="31" customWidth="1"/>
    <col min="3587" max="3587" width="0" style="31" hidden="1" customWidth="1"/>
    <col min="3588" max="3588" width="14.28515625" style="31" customWidth="1"/>
    <col min="3589" max="3589" width="14.5703125" style="31" customWidth="1"/>
    <col min="3590" max="3590" width="14.28515625" style="31" customWidth="1"/>
    <col min="3591" max="3591" width="15.7109375" style="31" customWidth="1"/>
    <col min="3592" max="3592" width="14.140625" style="31" customWidth="1"/>
    <col min="3593" max="3593" width="13.85546875" style="31" customWidth="1"/>
    <col min="3594" max="3594" width="14.28515625" style="31" customWidth="1"/>
    <col min="3595" max="3595" width="13.5703125" style="31" customWidth="1"/>
    <col min="3596" max="3596" width="12.42578125" style="31" customWidth="1"/>
    <col min="3597" max="3597" width="12.7109375" style="31" customWidth="1"/>
    <col min="3598" max="3598" width="13.42578125" style="31" customWidth="1"/>
    <col min="3599" max="3599" width="12.85546875" style="31" customWidth="1"/>
    <col min="3600" max="3600" width="17" style="31" customWidth="1"/>
    <col min="3601" max="3839" width="9.140625" style="31"/>
    <col min="3840" max="3840" width="35.7109375" style="31" customWidth="1"/>
    <col min="3841" max="3841" width="28.28515625" style="31" customWidth="1"/>
    <col min="3842" max="3842" width="16" style="31" customWidth="1"/>
    <col min="3843" max="3843" width="0" style="31" hidden="1" customWidth="1"/>
    <col min="3844" max="3844" width="14.28515625" style="31" customWidth="1"/>
    <col min="3845" max="3845" width="14.5703125" style="31" customWidth="1"/>
    <col min="3846" max="3846" width="14.28515625" style="31" customWidth="1"/>
    <col min="3847" max="3847" width="15.7109375" style="31" customWidth="1"/>
    <col min="3848" max="3848" width="14.140625" style="31" customWidth="1"/>
    <col min="3849" max="3849" width="13.85546875" style="31" customWidth="1"/>
    <col min="3850" max="3850" width="14.28515625" style="31" customWidth="1"/>
    <col min="3851" max="3851" width="13.5703125" style="31" customWidth="1"/>
    <col min="3852" max="3852" width="12.42578125" style="31" customWidth="1"/>
    <col min="3853" max="3853" width="12.7109375" style="31" customWidth="1"/>
    <col min="3854" max="3854" width="13.42578125" style="31" customWidth="1"/>
    <col min="3855" max="3855" width="12.85546875" style="31" customWidth="1"/>
    <col min="3856" max="3856" width="17" style="31" customWidth="1"/>
    <col min="3857" max="4095" width="9.140625" style="31"/>
    <col min="4096" max="4096" width="35.7109375" style="31" customWidth="1"/>
    <col min="4097" max="4097" width="28.28515625" style="31" customWidth="1"/>
    <col min="4098" max="4098" width="16" style="31" customWidth="1"/>
    <col min="4099" max="4099" width="0" style="31" hidden="1" customWidth="1"/>
    <col min="4100" max="4100" width="14.28515625" style="31" customWidth="1"/>
    <col min="4101" max="4101" width="14.5703125" style="31" customWidth="1"/>
    <col min="4102" max="4102" width="14.28515625" style="31" customWidth="1"/>
    <col min="4103" max="4103" width="15.7109375" style="31" customWidth="1"/>
    <col min="4104" max="4104" width="14.140625" style="31" customWidth="1"/>
    <col min="4105" max="4105" width="13.85546875" style="31" customWidth="1"/>
    <col min="4106" max="4106" width="14.28515625" style="31" customWidth="1"/>
    <col min="4107" max="4107" width="13.5703125" style="31" customWidth="1"/>
    <col min="4108" max="4108" width="12.42578125" style="31" customWidth="1"/>
    <col min="4109" max="4109" width="12.7109375" style="31" customWidth="1"/>
    <col min="4110" max="4110" width="13.42578125" style="31" customWidth="1"/>
    <col min="4111" max="4111" width="12.85546875" style="31" customWidth="1"/>
    <col min="4112" max="4112" width="17" style="31" customWidth="1"/>
    <col min="4113" max="4351" width="9.140625" style="31"/>
    <col min="4352" max="4352" width="35.7109375" style="31" customWidth="1"/>
    <col min="4353" max="4353" width="28.28515625" style="31" customWidth="1"/>
    <col min="4354" max="4354" width="16" style="31" customWidth="1"/>
    <col min="4355" max="4355" width="0" style="31" hidden="1" customWidth="1"/>
    <col min="4356" max="4356" width="14.28515625" style="31" customWidth="1"/>
    <col min="4357" max="4357" width="14.5703125" style="31" customWidth="1"/>
    <col min="4358" max="4358" width="14.28515625" style="31" customWidth="1"/>
    <col min="4359" max="4359" width="15.7109375" style="31" customWidth="1"/>
    <col min="4360" max="4360" width="14.140625" style="31" customWidth="1"/>
    <col min="4361" max="4361" width="13.85546875" style="31" customWidth="1"/>
    <col min="4362" max="4362" width="14.28515625" style="31" customWidth="1"/>
    <col min="4363" max="4363" width="13.5703125" style="31" customWidth="1"/>
    <col min="4364" max="4364" width="12.42578125" style="31" customWidth="1"/>
    <col min="4365" max="4365" width="12.7109375" style="31" customWidth="1"/>
    <col min="4366" max="4366" width="13.42578125" style="31" customWidth="1"/>
    <col min="4367" max="4367" width="12.85546875" style="31" customWidth="1"/>
    <col min="4368" max="4368" width="17" style="31" customWidth="1"/>
    <col min="4369" max="4607" width="9.140625" style="31"/>
    <col min="4608" max="4608" width="35.7109375" style="31" customWidth="1"/>
    <col min="4609" max="4609" width="28.28515625" style="31" customWidth="1"/>
    <col min="4610" max="4610" width="16" style="31" customWidth="1"/>
    <col min="4611" max="4611" width="0" style="31" hidden="1" customWidth="1"/>
    <col min="4612" max="4612" width="14.28515625" style="31" customWidth="1"/>
    <col min="4613" max="4613" width="14.5703125" style="31" customWidth="1"/>
    <col min="4614" max="4614" width="14.28515625" style="31" customWidth="1"/>
    <col min="4615" max="4615" width="15.7109375" style="31" customWidth="1"/>
    <col min="4616" max="4616" width="14.140625" style="31" customWidth="1"/>
    <col min="4617" max="4617" width="13.85546875" style="31" customWidth="1"/>
    <col min="4618" max="4618" width="14.28515625" style="31" customWidth="1"/>
    <col min="4619" max="4619" width="13.5703125" style="31" customWidth="1"/>
    <col min="4620" max="4620" width="12.42578125" style="31" customWidth="1"/>
    <col min="4621" max="4621" width="12.7109375" style="31" customWidth="1"/>
    <col min="4622" max="4622" width="13.42578125" style="31" customWidth="1"/>
    <col min="4623" max="4623" width="12.85546875" style="31" customWidth="1"/>
    <col min="4624" max="4624" width="17" style="31" customWidth="1"/>
    <col min="4625" max="4863" width="9.140625" style="31"/>
    <col min="4864" max="4864" width="35.7109375" style="31" customWidth="1"/>
    <col min="4865" max="4865" width="28.28515625" style="31" customWidth="1"/>
    <col min="4866" max="4866" width="16" style="31" customWidth="1"/>
    <col min="4867" max="4867" width="0" style="31" hidden="1" customWidth="1"/>
    <col min="4868" max="4868" width="14.28515625" style="31" customWidth="1"/>
    <col min="4869" max="4869" width="14.5703125" style="31" customWidth="1"/>
    <col min="4870" max="4870" width="14.28515625" style="31" customWidth="1"/>
    <col min="4871" max="4871" width="15.7109375" style="31" customWidth="1"/>
    <col min="4872" max="4872" width="14.140625" style="31" customWidth="1"/>
    <col min="4873" max="4873" width="13.85546875" style="31" customWidth="1"/>
    <col min="4874" max="4874" width="14.28515625" style="31" customWidth="1"/>
    <col min="4875" max="4875" width="13.5703125" style="31" customWidth="1"/>
    <col min="4876" max="4876" width="12.42578125" style="31" customWidth="1"/>
    <col min="4877" max="4877" width="12.7109375" style="31" customWidth="1"/>
    <col min="4878" max="4878" width="13.42578125" style="31" customWidth="1"/>
    <col min="4879" max="4879" width="12.85546875" style="31" customWidth="1"/>
    <col min="4880" max="4880" width="17" style="31" customWidth="1"/>
    <col min="4881" max="5119" width="9.140625" style="31"/>
    <col min="5120" max="5120" width="35.7109375" style="31" customWidth="1"/>
    <col min="5121" max="5121" width="28.28515625" style="31" customWidth="1"/>
    <col min="5122" max="5122" width="16" style="31" customWidth="1"/>
    <col min="5123" max="5123" width="0" style="31" hidden="1" customWidth="1"/>
    <col min="5124" max="5124" width="14.28515625" style="31" customWidth="1"/>
    <col min="5125" max="5125" width="14.5703125" style="31" customWidth="1"/>
    <col min="5126" max="5126" width="14.28515625" style="31" customWidth="1"/>
    <col min="5127" max="5127" width="15.7109375" style="31" customWidth="1"/>
    <col min="5128" max="5128" width="14.140625" style="31" customWidth="1"/>
    <col min="5129" max="5129" width="13.85546875" style="31" customWidth="1"/>
    <col min="5130" max="5130" width="14.28515625" style="31" customWidth="1"/>
    <col min="5131" max="5131" width="13.5703125" style="31" customWidth="1"/>
    <col min="5132" max="5132" width="12.42578125" style="31" customWidth="1"/>
    <col min="5133" max="5133" width="12.7109375" style="31" customWidth="1"/>
    <col min="5134" max="5134" width="13.42578125" style="31" customWidth="1"/>
    <col min="5135" max="5135" width="12.85546875" style="31" customWidth="1"/>
    <col min="5136" max="5136" width="17" style="31" customWidth="1"/>
    <col min="5137" max="5375" width="9.140625" style="31"/>
    <col min="5376" max="5376" width="35.7109375" style="31" customWidth="1"/>
    <col min="5377" max="5377" width="28.28515625" style="31" customWidth="1"/>
    <col min="5378" max="5378" width="16" style="31" customWidth="1"/>
    <col min="5379" max="5379" width="0" style="31" hidden="1" customWidth="1"/>
    <col min="5380" max="5380" width="14.28515625" style="31" customWidth="1"/>
    <col min="5381" max="5381" width="14.5703125" style="31" customWidth="1"/>
    <col min="5382" max="5382" width="14.28515625" style="31" customWidth="1"/>
    <col min="5383" max="5383" width="15.7109375" style="31" customWidth="1"/>
    <col min="5384" max="5384" width="14.140625" style="31" customWidth="1"/>
    <col min="5385" max="5385" width="13.85546875" style="31" customWidth="1"/>
    <col min="5386" max="5386" width="14.28515625" style="31" customWidth="1"/>
    <col min="5387" max="5387" width="13.5703125" style="31" customWidth="1"/>
    <col min="5388" max="5388" width="12.42578125" style="31" customWidth="1"/>
    <col min="5389" max="5389" width="12.7109375" style="31" customWidth="1"/>
    <col min="5390" max="5390" width="13.42578125" style="31" customWidth="1"/>
    <col min="5391" max="5391" width="12.85546875" style="31" customWidth="1"/>
    <col min="5392" max="5392" width="17" style="31" customWidth="1"/>
    <col min="5393" max="5631" width="9.140625" style="31"/>
    <col min="5632" max="5632" width="35.7109375" style="31" customWidth="1"/>
    <col min="5633" max="5633" width="28.28515625" style="31" customWidth="1"/>
    <col min="5634" max="5634" width="16" style="31" customWidth="1"/>
    <col min="5635" max="5635" width="0" style="31" hidden="1" customWidth="1"/>
    <col min="5636" max="5636" width="14.28515625" style="31" customWidth="1"/>
    <col min="5637" max="5637" width="14.5703125" style="31" customWidth="1"/>
    <col min="5638" max="5638" width="14.28515625" style="31" customWidth="1"/>
    <col min="5639" max="5639" width="15.7109375" style="31" customWidth="1"/>
    <col min="5640" max="5640" width="14.140625" style="31" customWidth="1"/>
    <col min="5641" max="5641" width="13.85546875" style="31" customWidth="1"/>
    <col min="5642" max="5642" width="14.28515625" style="31" customWidth="1"/>
    <col min="5643" max="5643" width="13.5703125" style="31" customWidth="1"/>
    <col min="5644" max="5644" width="12.42578125" style="31" customWidth="1"/>
    <col min="5645" max="5645" width="12.7109375" style="31" customWidth="1"/>
    <col min="5646" max="5646" width="13.42578125" style="31" customWidth="1"/>
    <col min="5647" max="5647" width="12.85546875" style="31" customWidth="1"/>
    <col min="5648" max="5648" width="17" style="31" customWidth="1"/>
    <col min="5649" max="5887" width="9.140625" style="31"/>
    <col min="5888" max="5888" width="35.7109375" style="31" customWidth="1"/>
    <col min="5889" max="5889" width="28.28515625" style="31" customWidth="1"/>
    <col min="5890" max="5890" width="16" style="31" customWidth="1"/>
    <col min="5891" max="5891" width="0" style="31" hidden="1" customWidth="1"/>
    <col min="5892" max="5892" width="14.28515625" style="31" customWidth="1"/>
    <col min="5893" max="5893" width="14.5703125" style="31" customWidth="1"/>
    <col min="5894" max="5894" width="14.28515625" style="31" customWidth="1"/>
    <col min="5895" max="5895" width="15.7109375" style="31" customWidth="1"/>
    <col min="5896" max="5896" width="14.140625" style="31" customWidth="1"/>
    <col min="5897" max="5897" width="13.85546875" style="31" customWidth="1"/>
    <col min="5898" max="5898" width="14.28515625" style="31" customWidth="1"/>
    <col min="5899" max="5899" width="13.5703125" style="31" customWidth="1"/>
    <col min="5900" max="5900" width="12.42578125" style="31" customWidth="1"/>
    <col min="5901" max="5901" width="12.7109375" style="31" customWidth="1"/>
    <col min="5902" max="5902" width="13.42578125" style="31" customWidth="1"/>
    <col min="5903" max="5903" width="12.85546875" style="31" customWidth="1"/>
    <col min="5904" max="5904" width="17" style="31" customWidth="1"/>
    <col min="5905" max="6143" width="9.140625" style="31"/>
    <col min="6144" max="6144" width="35.7109375" style="31" customWidth="1"/>
    <col min="6145" max="6145" width="28.28515625" style="31" customWidth="1"/>
    <col min="6146" max="6146" width="16" style="31" customWidth="1"/>
    <col min="6147" max="6147" width="0" style="31" hidden="1" customWidth="1"/>
    <col min="6148" max="6148" width="14.28515625" style="31" customWidth="1"/>
    <col min="6149" max="6149" width="14.5703125" style="31" customWidth="1"/>
    <col min="6150" max="6150" width="14.28515625" style="31" customWidth="1"/>
    <col min="6151" max="6151" width="15.7109375" style="31" customWidth="1"/>
    <col min="6152" max="6152" width="14.140625" style="31" customWidth="1"/>
    <col min="6153" max="6153" width="13.85546875" style="31" customWidth="1"/>
    <col min="6154" max="6154" width="14.28515625" style="31" customWidth="1"/>
    <col min="6155" max="6155" width="13.5703125" style="31" customWidth="1"/>
    <col min="6156" max="6156" width="12.42578125" style="31" customWidth="1"/>
    <col min="6157" max="6157" width="12.7109375" style="31" customWidth="1"/>
    <col min="6158" max="6158" width="13.42578125" style="31" customWidth="1"/>
    <col min="6159" max="6159" width="12.85546875" style="31" customWidth="1"/>
    <col min="6160" max="6160" width="17" style="31" customWidth="1"/>
    <col min="6161" max="6399" width="9.140625" style="31"/>
    <col min="6400" max="6400" width="35.7109375" style="31" customWidth="1"/>
    <col min="6401" max="6401" width="28.28515625" style="31" customWidth="1"/>
    <col min="6402" max="6402" width="16" style="31" customWidth="1"/>
    <col min="6403" max="6403" width="0" style="31" hidden="1" customWidth="1"/>
    <col min="6404" max="6404" width="14.28515625" style="31" customWidth="1"/>
    <col min="6405" max="6405" width="14.5703125" style="31" customWidth="1"/>
    <col min="6406" max="6406" width="14.28515625" style="31" customWidth="1"/>
    <col min="6407" max="6407" width="15.7109375" style="31" customWidth="1"/>
    <col min="6408" max="6408" width="14.140625" style="31" customWidth="1"/>
    <col min="6409" max="6409" width="13.85546875" style="31" customWidth="1"/>
    <col min="6410" max="6410" width="14.28515625" style="31" customWidth="1"/>
    <col min="6411" max="6411" width="13.5703125" style="31" customWidth="1"/>
    <col min="6412" max="6412" width="12.42578125" style="31" customWidth="1"/>
    <col min="6413" max="6413" width="12.7109375" style="31" customWidth="1"/>
    <col min="6414" max="6414" width="13.42578125" style="31" customWidth="1"/>
    <col min="6415" max="6415" width="12.85546875" style="31" customWidth="1"/>
    <col min="6416" max="6416" width="17" style="31" customWidth="1"/>
    <col min="6417" max="6655" width="9.140625" style="31"/>
    <col min="6656" max="6656" width="35.7109375" style="31" customWidth="1"/>
    <col min="6657" max="6657" width="28.28515625" style="31" customWidth="1"/>
    <col min="6658" max="6658" width="16" style="31" customWidth="1"/>
    <col min="6659" max="6659" width="0" style="31" hidden="1" customWidth="1"/>
    <col min="6660" max="6660" width="14.28515625" style="31" customWidth="1"/>
    <col min="6661" max="6661" width="14.5703125" style="31" customWidth="1"/>
    <col min="6662" max="6662" width="14.28515625" style="31" customWidth="1"/>
    <col min="6663" max="6663" width="15.7109375" style="31" customWidth="1"/>
    <col min="6664" max="6664" width="14.140625" style="31" customWidth="1"/>
    <col min="6665" max="6665" width="13.85546875" style="31" customWidth="1"/>
    <col min="6666" max="6666" width="14.28515625" style="31" customWidth="1"/>
    <col min="6667" max="6667" width="13.5703125" style="31" customWidth="1"/>
    <col min="6668" max="6668" width="12.42578125" style="31" customWidth="1"/>
    <col min="6669" max="6669" width="12.7109375" style="31" customWidth="1"/>
    <col min="6670" max="6670" width="13.42578125" style="31" customWidth="1"/>
    <col min="6671" max="6671" width="12.85546875" style="31" customWidth="1"/>
    <col min="6672" max="6672" width="17" style="31" customWidth="1"/>
    <col min="6673" max="6911" width="9.140625" style="31"/>
    <col min="6912" max="6912" width="35.7109375" style="31" customWidth="1"/>
    <col min="6913" max="6913" width="28.28515625" style="31" customWidth="1"/>
    <col min="6914" max="6914" width="16" style="31" customWidth="1"/>
    <col min="6915" max="6915" width="0" style="31" hidden="1" customWidth="1"/>
    <col min="6916" max="6916" width="14.28515625" style="31" customWidth="1"/>
    <col min="6917" max="6917" width="14.5703125" style="31" customWidth="1"/>
    <col min="6918" max="6918" width="14.28515625" style="31" customWidth="1"/>
    <col min="6919" max="6919" width="15.7109375" style="31" customWidth="1"/>
    <col min="6920" max="6920" width="14.140625" style="31" customWidth="1"/>
    <col min="6921" max="6921" width="13.85546875" style="31" customWidth="1"/>
    <col min="6922" max="6922" width="14.28515625" style="31" customWidth="1"/>
    <col min="6923" max="6923" width="13.5703125" style="31" customWidth="1"/>
    <col min="6924" max="6924" width="12.42578125" style="31" customWidth="1"/>
    <col min="6925" max="6925" width="12.7109375" style="31" customWidth="1"/>
    <col min="6926" max="6926" width="13.42578125" style="31" customWidth="1"/>
    <col min="6927" max="6927" width="12.85546875" style="31" customWidth="1"/>
    <col min="6928" max="6928" width="17" style="31" customWidth="1"/>
    <col min="6929" max="7167" width="9.140625" style="31"/>
    <col min="7168" max="7168" width="35.7109375" style="31" customWidth="1"/>
    <col min="7169" max="7169" width="28.28515625" style="31" customWidth="1"/>
    <col min="7170" max="7170" width="16" style="31" customWidth="1"/>
    <col min="7171" max="7171" width="0" style="31" hidden="1" customWidth="1"/>
    <col min="7172" max="7172" width="14.28515625" style="31" customWidth="1"/>
    <col min="7173" max="7173" width="14.5703125" style="31" customWidth="1"/>
    <col min="7174" max="7174" width="14.28515625" style="31" customWidth="1"/>
    <col min="7175" max="7175" width="15.7109375" style="31" customWidth="1"/>
    <col min="7176" max="7176" width="14.140625" style="31" customWidth="1"/>
    <col min="7177" max="7177" width="13.85546875" style="31" customWidth="1"/>
    <col min="7178" max="7178" width="14.28515625" style="31" customWidth="1"/>
    <col min="7179" max="7179" width="13.5703125" style="31" customWidth="1"/>
    <col min="7180" max="7180" width="12.42578125" style="31" customWidth="1"/>
    <col min="7181" max="7181" width="12.7109375" style="31" customWidth="1"/>
    <col min="7182" max="7182" width="13.42578125" style="31" customWidth="1"/>
    <col min="7183" max="7183" width="12.85546875" style="31" customWidth="1"/>
    <col min="7184" max="7184" width="17" style="31" customWidth="1"/>
    <col min="7185" max="7423" width="9.140625" style="31"/>
    <col min="7424" max="7424" width="35.7109375" style="31" customWidth="1"/>
    <col min="7425" max="7425" width="28.28515625" style="31" customWidth="1"/>
    <col min="7426" max="7426" width="16" style="31" customWidth="1"/>
    <col min="7427" max="7427" width="0" style="31" hidden="1" customWidth="1"/>
    <col min="7428" max="7428" width="14.28515625" style="31" customWidth="1"/>
    <col min="7429" max="7429" width="14.5703125" style="31" customWidth="1"/>
    <col min="7430" max="7430" width="14.28515625" style="31" customWidth="1"/>
    <col min="7431" max="7431" width="15.7109375" style="31" customWidth="1"/>
    <col min="7432" max="7432" width="14.140625" style="31" customWidth="1"/>
    <col min="7433" max="7433" width="13.85546875" style="31" customWidth="1"/>
    <col min="7434" max="7434" width="14.28515625" style="31" customWidth="1"/>
    <col min="7435" max="7435" width="13.5703125" style="31" customWidth="1"/>
    <col min="7436" max="7436" width="12.42578125" style="31" customWidth="1"/>
    <col min="7437" max="7437" width="12.7109375" style="31" customWidth="1"/>
    <col min="7438" max="7438" width="13.42578125" style="31" customWidth="1"/>
    <col min="7439" max="7439" width="12.85546875" style="31" customWidth="1"/>
    <col min="7440" max="7440" width="17" style="31" customWidth="1"/>
    <col min="7441" max="7679" width="9.140625" style="31"/>
    <col min="7680" max="7680" width="35.7109375" style="31" customWidth="1"/>
    <col min="7681" max="7681" width="28.28515625" style="31" customWidth="1"/>
    <col min="7682" max="7682" width="16" style="31" customWidth="1"/>
    <col min="7683" max="7683" width="0" style="31" hidden="1" customWidth="1"/>
    <col min="7684" max="7684" width="14.28515625" style="31" customWidth="1"/>
    <col min="7685" max="7685" width="14.5703125" style="31" customWidth="1"/>
    <col min="7686" max="7686" width="14.28515625" style="31" customWidth="1"/>
    <col min="7687" max="7687" width="15.7109375" style="31" customWidth="1"/>
    <col min="7688" max="7688" width="14.140625" style="31" customWidth="1"/>
    <col min="7689" max="7689" width="13.85546875" style="31" customWidth="1"/>
    <col min="7690" max="7690" width="14.28515625" style="31" customWidth="1"/>
    <col min="7691" max="7691" width="13.5703125" style="31" customWidth="1"/>
    <col min="7692" max="7692" width="12.42578125" style="31" customWidth="1"/>
    <col min="7693" max="7693" width="12.7109375" style="31" customWidth="1"/>
    <col min="7694" max="7694" width="13.42578125" style="31" customWidth="1"/>
    <col min="7695" max="7695" width="12.85546875" style="31" customWidth="1"/>
    <col min="7696" max="7696" width="17" style="31" customWidth="1"/>
    <col min="7697" max="7935" width="9.140625" style="31"/>
    <col min="7936" max="7936" width="35.7109375" style="31" customWidth="1"/>
    <col min="7937" max="7937" width="28.28515625" style="31" customWidth="1"/>
    <col min="7938" max="7938" width="16" style="31" customWidth="1"/>
    <col min="7939" max="7939" width="0" style="31" hidden="1" customWidth="1"/>
    <col min="7940" max="7940" width="14.28515625" style="31" customWidth="1"/>
    <col min="7941" max="7941" width="14.5703125" style="31" customWidth="1"/>
    <col min="7942" max="7942" width="14.28515625" style="31" customWidth="1"/>
    <col min="7943" max="7943" width="15.7109375" style="31" customWidth="1"/>
    <col min="7944" max="7944" width="14.140625" style="31" customWidth="1"/>
    <col min="7945" max="7945" width="13.85546875" style="31" customWidth="1"/>
    <col min="7946" max="7946" width="14.28515625" style="31" customWidth="1"/>
    <col min="7947" max="7947" width="13.5703125" style="31" customWidth="1"/>
    <col min="7948" max="7948" width="12.42578125" style="31" customWidth="1"/>
    <col min="7949" max="7949" width="12.7109375" style="31" customWidth="1"/>
    <col min="7950" max="7950" width="13.42578125" style="31" customWidth="1"/>
    <col min="7951" max="7951" width="12.85546875" style="31" customWidth="1"/>
    <col min="7952" max="7952" width="17" style="31" customWidth="1"/>
    <col min="7953" max="8191" width="9.140625" style="31"/>
    <col min="8192" max="8192" width="35.7109375" style="31" customWidth="1"/>
    <col min="8193" max="8193" width="28.28515625" style="31" customWidth="1"/>
    <col min="8194" max="8194" width="16" style="31" customWidth="1"/>
    <col min="8195" max="8195" width="0" style="31" hidden="1" customWidth="1"/>
    <col min="8196" max="8196" width="14.28515625" style="31" customWidth="1"/>
    <col min="8197" max="8197" width="14.5703125" style="31" customWidth="1"/>
    <col min="8198" max="8198" width="14.28515625" style="31" customWidth="1"/>
    <col min="8199" max="8199" width="15.7109375" style="31" customWidth="1"/>
    <col min="8200" max="8200" width="14.140625" style="31" customWidth="1"/>
    <col min="8201" max="8201" width="13.85546875" style="31" customWidth="1"/>
    <col min="8202" max="8202" width="14.28515625" style="31" customWidth="1"/>
    <col min="8203" max="8203" width="13.5703125" style="31" customWidth="1"/>
    <col min="8204" max="8204" width="12.42578125" style="31" customWidth="1"/>
    <col min="8205" max="8205" width="12.7109375" style="31" customWidth="1"/>
    <col min="8206" max="8206" width="13.42578125" style="31" customWidth="1"/>
    <col min="8207" max="8207" width="12.85546875" style="31" customWidth="1"/>
    <col min="8208" max="8208" width="17" style="31" customWidth="1"/>
    <col min="8209" max="8447" width="9.140625" style="31"/>
    <col min="8448" max="8448" width="35.7109375" style="31" customWidth="1"/>
    <col min="8449" max="8449" width="28.28515625" style="31" customWidth="1"/>
    <col min="8450" max="8450" width="16" style="31" customWidth="1"/>
    <col min="8451" max="8451" width="0" style="31" hidden="1" customWidth="1"/>
    <col min="8452" max="8452" width="14.28515625" style="31" customWidth="1"/>
    <col min="8453" max="8453" width="14.5703125" style="31" customWidth="1"/>
    <col min="8454" max="8454" width="14.28515625" style="31" customWidth="1"/>
    <col min="8455" max="8455" width="15.7109375" style="31" customWidth="1"/>
    <col min="8456" max="8456" width="14.140625" style="31" customWidth="1"/>
    <col min="8457" max="8457" width="13.85546875" style="31" customWidth="1"/>
    <col min="8458" max="8458" width="14.28515625" style="31" customWidth="1"/>
    <col min="8459" max="8459" width="13.5703125" style="31" customWidth="1"/>
    <col min="8460" max="8460" width="12.42578125" style="31" customWidth="1"/>
    <col min="8461" max="8461" width="12.7109375" style="31" customWidth="1"/>
    <col min="8462" max="8462" width="13.42578125" style="31" customWidth="1"/>
    <col min="8463" max="8463" width="12.85546875" style="31" customWidth="1"/>
    <col min="8464" max="8464" width="17" style="31" customWidth="1"/>
    <col min="8465" max="8703" width="9.140625" style="31"/>
    <col min="8704" max="8704" width="35.7109375" style="31" customWidth="1"/>
    <col min="8705" max="8705" width="28.28515625" style="31" customWidth="1"/>
    <col min="8706" max="8706" width="16" style="31" customWidth="1"/>
    <col min="8707" max="8707" width="0" style="31" hidden="1" customWidth="1"/>
    <col min="8708" max="8708" width="14.28515625" style="31" customWidth="1"/>
    <col min="8709" max="8709" width="14.5703125" style="31" customWidth="1"/>
    <col min="8710" max="8710" width="14.28515625" style="31" customWidth="1"/>
    <col min="8711" max="8711" width="15.7109375" style="31" customWidth="1"/>
    <col min="8712" max="8712" width="14.140625" style="31" customWidth="1"/>
    <col min="8713" max="8713" width="13.85546875" style="31" customWidth="1"/>
    <col min="8714" max="8714" width="14.28515625" style="31" customWidth="1"/>
    <col min="8715" max="8715" width="13.5703125" style="31" customWidth="1"/>
    <col min="8716" max="8716" width="12.42578125" style="31" customWidth="1"/>
    <col min="8717" max="8717" width="12.7109375" style="31" customWidth="1"/>
    <col min="8718" max="8718" width="13.42578125" style="31" customWidth="1"/>
    <col min="8719" max="8719" width="12.85546875" style="31" customWidth="1"/>
    <col min="8720" max="8720" width="17" style="31" customWidth="1"/>
    <col min="8721" max="8959" width="9.140625" style="31"/>
    <col min="8960" max="8960" width="35.7109375" style="31" customWidth="1"/>
    <col min="8961" max="8961" width="28.28515625" style="31" customWidth="1"/>
    <col min="8962" max="8962" width="16" style="31" customWidth="1"/>
    <col min="8963" max="8963" width="0" style="31" hidden="1" customWidth="1"/>
    <col min="8964" max="8964" width="14.28515625" style="31" customWidth="1"/>
    <col min="8965" max="8965" width="14.5703125" style="31" customWidth="1"/>
    <col min="8966" max="8966" width="14.28515625" style="31" customWidth="1"/>
    <col min="8967" max="8967" width="15.7109375" style="31" customWidth="1"/>
    <col min="8968" max="8968" width="14.140625" style="31" customWidth="1"/>
    <col min="8969" max="8969" width="13.85546875" style="31" customWidth="1"/>
    <col min="8970" max="8970" width="14.28515625" style="31" customWidth="1"/>
    <col min="8971" max="8971" width="13.5703125" style="31" customWidth="1"/>
    <col min="8972" max="8972" width="12.42578125" style="31" customWidth="1"/>
    <col min="8973" max="8973" width="12.7109375" style="31" customWidth="1"/>
    <col min="8974" max="8974" width="13.42578125" style="31" customWidth="1"/>
    <col min="8975" max="8975" width="12.85546875" style="31" customWidth="1"/>
    <col min="8976" max="8976" width="17" style="31" customWidth="1"/>
    <col min="8977" max="9215" width="9.140625" style="31"/>
    <col min="9216" max="9216" width="35.7109375" style="31" customWidth="1"/>
    <col min="9217" max="9217" width="28.28515625" style="31" customWidth="1"/>
    <col min="9218" max="9218" width="16" style="31" customWidth="1"/>
    <col min="9219" max="9219" width="0" style="31" hidden="1" customWidth="1"/>
    <col min="9220" max="9220" width="14.28515625" style="31" customWidth="1"/>
    <col min="9221" max="9221" width="14.5703125" style="31" customWidth="1"/>
    <col min="9222" max="9222" width="14.28515625" style="31" customWidth="1"/>
    <col min="9223" max="9223" width="15.7109375" style="31" customWidth="1"/>
    <col min="9224" max="9224" width="14.140625" style="31" customWidth="1"/>
    <col min="9225" max="9225" width="13.85546875" style="31" customWidth="1"/>
    <col min="9226" max="9226" width="14.28515625" style="31" customWidth="1"/>
    <col min="9227" max="9227" width="13.5703125" style="31" customWidth="1"/>
    <col min="9228" max="9228" width="12.42578125" style="31" customWidth="1"/>
    <col min="9229" max="9229" width="12.7109375" style="31" customWidth="1"/>
    <col min="9230" max="9230" width="13.42578125" style="31" customWidth="1"/>
    <col min="9231" max="9231" width="12.85546875" style="31" customWidth="1"/>
    <col min="9232" max="9232" width="17" style="31" customWidth="1"/>
    <col min="9233" max="9471" width="9.140625" style="31"/>
    <col min="9472" max="9472" width="35.7109375" style="31" customWidth="1"/>
    <col min="9473" max="9473" width="28.28515625" style="31" customWidth="1"/>
    <col min="9474" max="9474" width="16" style="31" customWidth="1"/>
    <col min="9475" max="9475" width="0" style="31" hidden="1" customWidth="1"/>
    <col min="9476" max="9476" width="14.28515625" style="31" customWidth="1"/>
    <col min="9477" max="9477" width="14.5703125" style="31" customWidth="1"/>
    <col min="9478" max="9478" width="14.28515625" style="31" customWidth="1"/>
    <col min="9479" max="9479" width="15.7109375" style="31" customWidth="1"/>
    <col min="9480" max="9480" width="14.140625" style="31" customWidth="1"/>
    <col min="9481" max="9481" width="13.85546875" style="31" customWidth="1"/>
    <col min="9482" max="9482" width="14.28515625" style="31" customWidth="1"/>
    <col min="9483" max="9483" width="13.5703125" style="31" customWidth="1"/>
    <col min="9484" max="9484" width="12.42578125" style="31" customWidth="1"/>
    <col min="9485" max="9485" width="12.7109375" style="31" customWidth="1"/>
    <col min="9486" max="9486" width="13.42578125" style="31" customWidth="1"/>
    <col min="9487" max="9487" width="12.85546875" style="31" customWidth="1"/>
    <col min="9488" max="9488" width="17" style="31" customWidth="1"/>
    <col min="9489" max="9727" width="9.140625" style="31"/>
    <col min="9728" max="9728" width="35.7109375" style="31" customWidth="1"/>
    <col min="9729" max="9729" width="28.28515625" style="31" customWidth="1"/>
    <col min="9730" max="9730" width="16" style="31" customWidth="1"/>
    <col min="9731" max="9731" width="0" style="31" hidden="1" customWidth="1"/>
    <col min="9732" max="9732" width="14.28515625" style="31" customWidth="1"/>
    <col min="9733" max="9733" width="14.5703125" style="31" customWidth="1"/>
    <col min="9734" max="9734" width="14.28515625" style="31" customWidth="1"/>
    <col min="9735" max="9735" width="15.7109375" style="31" customWidth="1"/>
    <col min="9736" max="9736" width="14.140625" style="31" customWidth="1"/>
    <col min="9737" max="9737" width="13.85546875" style="31" customWidth="1"/>
    <col min="9738" max="9738" width="14.28515625" style="31" customWidth="1"/>
    <col min="9739" max="9739" width="13.5703125" style="31" customWidth="1"/>
    <col min="9740" max="9740" width="12.42578125" style="31" customWidth="1"/>
    <col min="9741" max="9741" width="12.7109375" style="31" customWidth="1"/>
    <col min="9742" max="9742" width="13.42578125" style="31" customWidth="1"/>
    <col min="9743" max="9743" width="12.85546875" style="31" customWidth="1"/>
    <col min="9744" max="9744" width="17" style="31" customWidth="1"/>
    <col min="9745" max="9983" width="9.140625" style="31"/>
    <col min="9984" max="9984" width="35.7109375" style="31" customWidth="1"/>
    <col min="9985" max="9985" width="28.28515625" style="31" customWidth="1"/>
    <col min="9986" max="9986" width="16" style="31" customWidth="1"/>
    <col min="9987" max="9987" width="0" style="31" hidden="1" customWidth="1"/>
    <col min="9988" max="9988" width="14.28515625" style="31" customWidth="1"/>
    <col min="9989" max="9989" width="14.5703125" style="31" customWidth="1"/>
    <col min="9990" max="9990" width="14.28515625" style="31" customWidth="1"/>
    <col min="9991" max="9991" width="15.7109375" style="31" customWidth="1"/>
    <col min="9992" max="9992" width="14.140625" style="31" customWidth="1"/>
    <col min="9993" max="9993" width="13.85546875" style="31" customWidth="1"/>
    <col min="9994" max="9994" width="14.28515625" style="31" customWidth="1"/>
    <col min="9995" max="9995" width="13.5703125" style="31" customWidth="1"/>
    <col min="9996" max="9996" width="12.42578125" style="31" customWidth="1"/>
    <col min="9997" max="9997" width="12.7109375" style="31" customWidth="1"/>
    <col min="9998" max="9998" width="13.42578125" style="31" customWidth="1"/>
    <col min="9999" max="9999" width="12.85546875" style="31" customWidth="1"/>
    <col min="10000" max="10000" width="17" style="31" customWidth="1"/>
    <col min="10001" max="10239" width="9.140625" style="31"/>
    <col min="10240" max="10240" width="35.7109375" style="31" customWidth="1"/>
    <col min="10241" max="10241" width="28.28515625" style="31" customWidth="1"/>
    <col min="10242" max="10242" width="16" style="31" customWidth="1"/>
    <col min="10243" max="10243" width="0" style="31" hidden="1" customWidth="1"/>
    <col min="10244" max="10244" width="14.28515625" style="31" customWidth="1"/>
    <col min="10245" max="10245" width="14.5703125" style="31" customWidth="1"/>
    <col min="10246" max="10246" width="14.28515625" style="31" customWidth="1"/>
    <col min="10247" max="10247" width="15.7109375" style="31" customWidth="1"/>
    <col min="10248" max="10248" width="14.140625" style="31" customWidth="1"/>
    <col min="10249" max="10249" width="13.85546875" style="31" customWidth="1"/>
    <col min="10250" max="10250" width="14.28515625" style="31" customWidth="1"/>
    <col min="10251" max="10251" width="13.5703125" style="31" customWidth="1"/>
    <col min="10252" max="10252" width="12.42578125" style="31" customWidth="1"/>
    <col min="10253" max="10253" width="12.7109375" style="31" customWidth="1"/>
    <col min="10254" max="10254" width="13.42578125" style="31" customWidth="1"/>
    <col min="10255" max="10255" width="12.85546875" style="31" customWidth="1"/>
    <col min="10256" max="10256" width="17" style="31" customWidth="1"/>
    <col min="10257" max="10495" width="9.140625" style="31"/>
    <col min="10496" max="10496" width="35.7109375" style="31" customWidth="1"/>
    <col min="10497" max="10497" width="28.28515625" style="31" customWidth="1"/>
    <col min="10498" max="10498" width="16" style="31" customWidth="1"/>
    <col min="10499" max="10499" width="0" style="31" hidden="1" customWidth="1"/>
    <col min="10500" max="10500" width="14.28515625" style="31" customWidth="1"/>
    <col min="10501" max="10501" width="14.5703125" style="31" customWidth="1"/>
    <col min="10502" max="10502" width="14.28515625" style="31" customWidth="1"/>
    <col min="10503" max="10503" width="15.7109375" style="31" customWidth="1"/>
    <col min="10504" max="10504" width="14.140625" style="31" customWidth="1"/>
    <col min="10505" max="10505" width="13.85546875" style="31" customWidth="1"/>
    <col min="10506" max="10506" width="14.28515625" style="31" customWidth="1"/>
    <col min="10507" max="10507" width="13.5703125" style="31" customWidth="1"/>
    <col min="10508" max="10508" width="12.42578125" style="31" customWidth="1"/>
    <col min="10509" max="10509" width="12.7109375" style="31" customWidth="1"/>
    <col min="10510" max="10510" width="13.42578125" style="31" customWidth="1"/>
    <col min="10511" max="10511" width="12.85546875" style="31" customWidth="1"/>
    <col min="10512" max="10512" width="17" style="31" customWidth="1"/>
    <col min="10513" max="10751" width="9.140625" style="31"/>
    <col min="10752" max="10752" width="35.7109375" style="31" customWidth="1"/>
    <col min="10753" max="10753" width="28.28515625" style="31" customWidth="1"/>
    <col min="10754" max="10754" width="16" style="31" customWidth="1"/>
    <col min="10755" max="10755" width="0" style="31" hidden="1" customWidth="1"/>
    <col min="10756" max="10756" width="14.28515625" style="31" customWidth="1"/>
    <col min="10757" max="10757" width="14.5703125" style="31" customWidth="1"/>
    <col min="10758" max="10758" width="14.28515625" style="31" customWidth="1"/>
    <col min="10759" max="10759" width="15.7109375" style="31" customWidth="1"/>
    <col min="10760" max="10760" width="14.140625" style="31" customWidth="1"/>
    <col min="10761" max="10761" width="13.85546875" style="31" customWidth="1"/>
    <col min="10762" max="10762" width="14.28515625" style="31" customWidth="1"/>
    <col min="10763" max="10763" width="13.5703125" style="31" customWidth="1"/>
    <col min="10764" max="10764" width="12.42578125" style="31" customWidth="1"/>
    <col min="10765" max="10765" width="12.7109375" style="31" customWidth="1"/>
    <col min="10766" max="10766" width="13.42578125" style="31" customWidth="1"/>
    <col min="10767" max="10767" width="12.85546875" style="31" customWidth="1"/>
    <col min="10768" max="10768" width="17" style="31" customWidth="1"/>
    <col min="10769" max="11007" width="9.140625" style="31"/>
    <col min="11008" max="11008" width="35.7109375" style="31" customWidth="1"/>
    <col min="11009" max="11009" width="28.28515625" style="31" customWidth="1"/>
    <col min="11010" max="11010" width="16" style="31" customWidth="1"/>
    <col min="11011" max="11011" width="0" style="31" hidden="1" customWidth="1"/>
    <col min="11012" max="11012" width="14.28515625" style="31" customWidth="1"/>
    <col min="11013" max="11013" width="14.5703125" style="31" customWidth="1"/>
    <col min="11014" max="11014" width="14.28515625" style="31" customWidth="1"/>
    <col min="11015" max="11015" width="15.7109375" style="31" customWidth="1"/>
    <col min="11016" max="11016" width="14.140625" style="31" customWidth="1"/>
    <col min="11017" max="11017" width="13.85546875" style="31" customWidth="1"/>
    <col min="11018" max="11018" width="14.28515625" style="31" customWidth="1"/>
    <col min="11019" max="11019" width="13.5703125" style="31" customWidth="1"/>
    <col min="11020" max="11020" width="12.42578125" style="31" customWidth="1"/>
    <col min="11021" max="11021" width="12.7109375" style="31" customWidth="1"/>
    <col min="11022" max="11022" width="13.42578125" style="31" customWidth="1"/>
    <col min="11023" max="11023" width="12.85546875" style="31" customWidth="1"/>
    <col min="11024" max="11024" width="17" style="31" customWidth="1"/>
    <col min="11025" max="11263" width="9.140625" style="31"/>
    <col min="11264" max="11264" width="35.7109375" style="31" customWidth="1"/>
    <col min="11265" max="11265" width="28.28515625" style="31" customWidth="1"/>
    <col min="11266" max="11266" width="16" style="31" customWidth="1"/>
    <col min="11267" max="11267" width="0" style="31" hidden="1" customWidth="1"/>
    <col min="11268" max="11268" width="14.28515625" style="31" customWidth="1"/>
    <col min="11269" max="11269" width="14.5703125" style="31" customWidth="1"/>
    <col min="11270" max="11270" width="14.28515625" style="31" customWidth="1"/>
    <col min="11271" max="11271" width="15.7109375" style="31" customWidth="1"/>
    <col min="11272" max="11272" width="14.140625" style="31" customWidth="1"/>
    <col min="11273" max="11273" width="13.85546875" style="31" customWidth="1"/>
    <col min="11274" max="11274" width="14.28515625" style="31" customWidth="1"/>
    <col min="11275" max="11275" width="13.5703125" style="31" customWidth="1"/>
    <col min="11276" max="11276" width="12.42578125" style="31" customWidth="1"/>
    <col min="11277" max="11277" width="12.7109375" style="31" customWidth="1"/>
    <col min="11278" max="11278" width="13.42578125" style="31" customWidth="1"/>
    <col min="11279" max="11279" width="12.85546875" style="31" customWidth="1"/>
    <col min="11280" max="11280" width="17" style="31" customWidth="1"/>
    <col min="11281" max="11519" width="9.140625" style="31"/>
    <col min="11520" max="11520" width="35.7109375" style="31" customWidth="1"/>
    <col min="11521" max="11521" width="28.28515625" style="31" customWidth="1"/>
    <col min="11522" max="11522" width="16" style="31" customWidth="1"/>
    <col min="11523" max="11523" width="0" style="31" hidden="1" customWidth="1"/>
    <col min="11524" max="11524" width="14.28515625" style="31" customWidth="1"/>
    <col min="11525" max="11525" width="14.5703125" style="31" customWidth="1"/>
    <col min="11526" max="11526" width="14.28515625" style="31" customWidth="1"/>
    <col min="11527" max="11527" width="15.7109375" style="31" customWidth="1"/>
    <col min="11528" max="11528" width="14.140625" style="31" customWidth="1"/>
    <col min="11529" max="11529" width="13.85546875" style="31" customWidth="1"/>
    <col min="11530" max="11530" width="14.28515625" style="31" customWidth="1"/>
    <col min="11531" max="11531" width="13.5703125" style="31" customWidth="1"/>
    <col min="11532" max="11532" width="12.42578125" style="31" customWidth="1"/>
    <col min="11533" max="11533" width="12.7109375" style="31" customWidth="1"/>
    <col min="11534" max="11534" width="13.42578125" style="31" customWidth="1"/>
    <col min="11535" max="11535" width="12.85546875" style="31" customWidth="1"/>
    <col min="11536" max="11536" width="17" style="31" customWidth="1"/>
    <col min="11537" max="11775" width="9.140625" style="31"/>
    <col min="11776" max="11776" width="35.7109375" style="31" customWidth="1"/>
    <col min="11777" max="11777" width="28.28515625" style="31" customWidth="1"/>
    <col min="11778" max="11778" width="16" style="31" customWidth="1"/>
    <col min="11779" max="11779" width="0" style="31" hidden="1" customWidth="1"/>
    <col min="11780" max="11780" width="14.28515625" style="31" customWidth="1"/>
    <col min="11781" max="11781" width="14.5703125" style="31" customWidth="1"/>
    <col min="11782" max="11782" width="14.28515625" style="31" customWidth="1"/>
    <col min="11783" max="11783" width="15.7109375" style="31" customWidth="1"/>
    <col min="11784" max="11784" width="14.140625" style="31" customWidth="1"/>
    <col min="11785" max="11785" width="13.85546875" style="31" customWidth="1"/>
    <col min="11786" max="11786" width="14.28515625" style="31" customWidth="1"/>
    <col min="11787" max="11787" width="13.5703125" style="31" customWidth="1"/>
    <col min="11788" max="11788" width="12.42578125" style="31" customWidth="1"/>
    <col min="11789" max="11789" width="12.7109375" style="31" customWidth="1"/>
    <col min="11790" max="11790" width="13.42578125" style="31" customWidth="1"/>
    <col min="11791" max="11791" width="12.85546875" style="31" customWidth="1"/>
    <col min="11792" max="11792" width="17" style="31" customWidth="1"/>
    <col min="11793" max="12031" width="9.140625" style="31"/>
    <col min="12032" max="12032" width="35.7109375" style="31" customWidth="1"/>
    <col min="12033" max="12033" width="28.28515625" style="31" customWidth="1"/>
    <col min="12034" max="12034" width="16" style="31" customWidth="1"/>
    <col min="12035" max="12035" width="0" style="31" hidden="1" customWidth="1"/>
    <col min="12036" max="12036" width="14.28515625" style="31" customWidth="1"/>
    <col min="12037" max="12037" width="14.5703125" style="31" customWidth="1"/>
    <col min="12038" max="12038" width="14.28515625" style="31" customWidth="1"/>
    <col min="12039" max="12039" width="15.7109375" style="31" customWidth="1"/>
    <col min="12040" max="12040" width="14.140625" style="31" customWidth="1"/>
    <col min="12041" max="12041" width="13.85546875" style="31" customWidth="1"/>
    <col min="12042" max="12042" width="14.28515625" style="31" customWidth="1"/>
    <col min="12043" max="12043" width="13.5703125" style="31" customWidth="1"/>
    <col min="12044" max="12044" width="12.42578125" style="31" customWidth="1"/>
    <col min="12045" max="12045" width="12.7109375" style="31" customWidth="1"/>
    <col min="12046" max="12046" width="13.42578125" style="31" customWidth="1"/>
    <col min="12047" max="12047" width="12.85546875" style="31" customWidth="1"/>
    <col min="12048" max="12048" width="17" style="31" customWidth="1"/>
    <col min="12049" max="12287" width="9.140625" style="31"/>
    <col min="12288" max="12288" width="35.7109375" style="31" customWidth="1"/>
    <col min="12289" max="12289" width="28.28515625" style="31" customWidth="1"/>
    <col min="12290" max="12290" width="16" style="31" customWidth="1"/>
    <col min="12291" max="12291" width="0" style="31" hidden="1" customWidth="1"/>
    <col min="12292" max="12292" width="14.28515625" style="31" customWidth="1"/>
    <col min="12293" max="12293" width="14.5703125" style="31" customWidth="1"/>
    <col min="12294" max="12294" width="14.28515625" style="31" customWidth="1"/>
    <col min="12295" max="12295" width="15.7109375" style="31" customWidth="1"/>
    <col min="12296" max="12296" width="14.140625" style="31" customWidth="1"/>
    <col min="12297" max="12297" width="13.85546875" style="31" customWidth="1"/>
    <col min="12298" max="12298" width="14.28515625" style="31" customWidth="1"/>
    <col min="12299" max="12299" width="13.5703125" style="31" customWidth="1"/>
    <col min="12300" max="12300" width="12.42578125" style="31" customWidth="1"/>
    <col min="12301" max="12301" width="12.7109375" style="31" customWidth="1"/>
    <col min="12302" max="12302" width="13.42578125" style="31" customWidth="1"/>
    <col min="12303" max="12303" width="12.85546875" style="31" customWidth="1"/>
    <col min="12304" max="12304" width="17" style="31" customWidth="1"/>
    <col min="12305" max="12543" width="9.140625" style="31"/>
    <col min="12544" max="12544" width="35.7109375" style="31" customWidth="1"/>
    <col min="12545" max="12545" width="28.28515625" style="31" customWidth="1"/>
    <col min="12546" max="12546" width="16" style="31" customWidth="1"/>
    <col min="12547" max="12547" width="0" style="31" hidden="1" customWidth="1"/>
    <col min="12548" max="12548" width="14.28515625" style="31" customWidth="1"/>
    <col min="12549" max="12549" width="14.5703125" style="31" customWidth="1"/>
    <col min="12550" max="12550" width="14.28515625" style="31" customWidth="1"/>
    <col min="12551" max="12551" width="15.7109375" style="31" customWidth="1"/>
    <col min="12552" max="12552" width="14.140625" style="31" customWidth="1"/>
    <col min="12553" max="12553" width="13.85546875" style="31" customWidth="1"/>
    <col min="12554" max="12554" width="14.28515625" style="31" customWidth="1"/>
    <col min="12555" max="12555" width="13.5703125" style="31" customWidth="1"/>
    <col min="12556" max="12556" width="12.42578125" style="31" customWidth="1"/>
    <col min="12557" max="12557" width="12.7109375" style="31" customWidth="1"/>
    <col min="12558" max="12558" width="13.42578125" style="31" customWidth="1"/>
    <col min="12559" max="12559" width="12.85546875" style="31" customWidth="1"/>
    <col min="12560" max="12560" width="17" style="31" customWidth="1"/>
    <col min="12561" max="12799" width="9.140625" style="31"/>
    <col min="12800" max="12800" width="35.7109375" style="31" customWidth="1"/>
    <col min="12801" max="12801" width="28.28515625" style="31" customWidth="1"/>
    <col min="12802" max="12802" width="16" style="31" customWidth="1"/>
    <col min="12803" max="12803" width="0" style="31" hidden="1" customWidth="1"/>
    <col min="12804" max="12804" width="14.28515625" style="31" customWidth="1"/>
    <col min="12805" max="12805" width="14.5703125" style="31" customWidth="1"/>
    <col min="12806" max="12806" width="14.28515625" style="31" customWidth="1"/>
    <col min="12807" max="12807" width="15.7109375" style="31" customWidth="1"/>
    <col min="12808" max="12808" width="14.140625" style="31" customWidth="1"/>
    <col min="12809" max="12809" width="13.85546875" style="31" customWidth="1"/>
    <col min="12810" max="12810" width="14.28515625" style="31" customWidth="1"/>
    <col min="12811" max="12811" width="13.5703125" style="31" customWidth="1"/>
    <col min="12812" max="12812" width="12.42578125" style="31" customWidth="1"/>
    <col min="12813" max="12813" width="12.7109375" style="31" customWidth="1"/>
    <col min="12814" max="12814" width="13.42578125" style="31" customWidth="1"/>
    <col min="12815" max="12815" width="12.85546875" style="31" customWidth="1"/>
    <col min="12816" max="12816" width="17" style="31" customWidth="1"/>
    <col min="12817" max="13055" width="9.140625" style="31"/>
    <col min="13056" max="13056" width="35.7109375" style="31" customWidth="1"/>
    <col min="13057" max="13057" width="28.28515625" style="31" customWidth="1"/>
    <col min="13058" max="13058" width="16" style="31" customWidth="1"/>
    <col min="13059" max="13059" width="0" style="31" hidden="1" customWidth="1"/>
    <col min="13060" max="13060" width="14.28515625" style="31" customWidth="1"/>
    <col min="13061" max="13061" width="14.5703125" style="31" customWidth="1"/>
    <col min="13062" max="13062" width="14.28515625" style="31" customWidth="1"/>
    <col min="13063" max="13063" width="15.7109375" style="31" customWidth="1"/>
    <col min="13064" max="13064" width="14.140625" style="31" customWidth="1"/>
    <col min="13065" max="13065" width="13.85546875" style="31" customWidth="1"/>
    <col min="13066" max="13066" width="14.28515625" style="31" customWidth="1"/>
    <col min="13067" max="13067" width="13.5703125" style="31" customWidth="1"/>
    <col min="13068" max="13068" width="12.42578125" style="31" customWidth="1"/>
    <col min="13069" max="13069" width="12.7109375" style="31" customWidth="1"/>
    <col min="13070" max="13070" width="13.42578125" style="31" customWidth="1"/>
    <col min="13071" max="13071" width="12.85546875" style="31" customWidth="1"/>
    <col min="13072" max="13072" width="17" style="31" customWidth="1"/>
    <col min="13073" max="13311" width="9.140625" style="31"/>
    <col min="13312" max="13312" width="35.7109375" style="31" customWidth="1"/>
    <col min="13313" max="13313" width="28.28515625" style="31" customWidth="1"/>
    <col min="13314" max="13314" width="16" style="31" customWidth="1"/>
    <col min="13315" max="13315" width="0" style="31" hidden="1" customWidth="1"/>
    <col min="13316" max="13316" width="14.28515625" style="31" customWidth="1"/>
    <col min="13317" max="13317" width="14.5703125" style="31" customWidth="1"/>
    <col min="13318" max="13318" width="14.28515625" style="31" customWidth="1"/>
    <col min="13319" max="13319" width="15.7109375" style="31" customWidth="1"/>
    <col min="13320" max="13320" width="14.140625" style="31" customWidth="1"/>
    <col min="13321" max="13321" width="13.85546875" style="31" customWidth="1"/>
    <col min="13322" max="13322" width="14.28515625" style="31" customWidth="1"/>
    <col min="13323" max="13323" width="13.5703125" style="31" customWidth="1"/>
    <col min="13324" max="13324" width="12.42578125" style="31" customWidth="1"/>
    <col min="13325" max="13325" width="12.7109375" style="31" customWidth="1"/>
    <col min="13326" max="13326" width="13.42578125" style="31" customWidth="1"/>
    <col min="13327" max="13327" width="12.85546875" style="31" customWidth="1"/>
    <col min="13328" max="13328" width="17" style="31" customWidth="1"/>
    <col min="13329" max="13567" width="9.140625" style="31"/>
    <col min="13568" max="13568" width="35.7109375" style="31" customWidth="1"/>
    <col min="13569" max="13569" width="28.28515625" style="31" customWidth="1"/>
    <col min="13570" max="13570" width="16" style="31" customWidth="1"/>
    <col min="13571" max="13571" width="0" style="31" hidden="1" customWidth="1"/>
    <col min="13572" max="13572" width="14.28515625" style="31" customWidth="1"/>
    <col min="13573" max="13573" width="14.5703125" style="31" customWidth="1"/>
    <col min="13574" max="13574" width="14.28515625" style="31" customWidth="1"/>
    <col min="13575" max="13575" width="15.7109375" style="31" customWidth="1"/>
    <col min="13576" max="13576" width="14.140625" style="31" customWidth="1"/>
    <col min="13577" max="13577" width="13.85546875" style="31" customWidth="1"/>
    <col min="13578" max="13578" width="14.28515625" style="31" customWidth="1"/>
    <col min="13579" max="13579" width="13.5703125" style="31" customWidth="1"/>
    <col min="13580" max="13580" width="12.42578125" style="31" customWidth="1"/>
    <col min="13581" max="13581" width="12.7109375" style="31" customWidth="1"/>
    <col min="13582" max="13582" width="13.42578125" style="31" customWidth="1"/>
    <col min="13583" max="13583" width="12.85546875" style="31" customWidth="1"/>
    <col min="13584" max="13584" width="17" style="31" customWidth="1"/>
    <col min="13585" max="13823" width="9.140625" style="31"/>
    <col min="13824" max="13824" width="35.7109375" style="31" customWidth="1"/>
    <col min="13825" max="13825" width="28.28515625" style="31" customWidth="1"/>
    <col min="13826" max="13826" width="16" style="31" customWidth="1"/>
    <col min="13827" max="13827" width="0" style="31" hidden="1" customWidth="1"/>
    <col min="13828" max="13828" width="14.28515625" style="31" customWidth="1"/>
    <col min="13829" max="13829" width="14.5703125" style="31" customWidth="1"/>
    <col min="13830" max="13830" width="14.28515625" style="31" customWidth="1"/>
    <col min="13831" max="13831" width="15.7109375" style="31" customWidth="1"/>
    <col min="13832" max="13832" width="14.140625" style="31" customWidth="1"/>
    <col min="13833" max="13833" width="13.85546875" style="31" customWidth="1"/>
    <col min="13834" max="13834" width="14.28515625" style="31" customWidth="1"/>
    <col min="13835" max="13835" width="13.5703125" style="31" customWidth="1"/>
    <col min="13836" max="13836" width="12.42578125" style="31" customWidth="1"/>
    <col min="13837" max="13837" width="12.7109375" style="31" customWidth="1"/>
    <col min="13838" max="13838" width="13.42578125" style="31" customWidth="1"/>
    <col min="13839" max="13839" width="12.85546875" style="31" customWidth="1"/>
    <col min="13840" max="13840" width="17" style="31" customWidth="1"/>
    <col min="13841" max="14079" width="9.140625" style="31"/>
    <col min="14080" max="14080" width="35.7109375" style="31" customWidth="1"/>
    <col min="14081" max="14081" width="28.28515625" style="31" customWidth="1"/>
    <col min="14082" max="14082" width="16" style="31" customWidth="1"/>
    <col min="14083" max="14083" width="0" style="31" hidden="1" customWidth="1"/>
    <col min="14084" max="14084" width="14.28515625" style="31" customWidth="1"/>
    <col min="14085" max="14085" width="14.5703125" style="31" customWidth="1"/>
    <col min="14086" max="14086" width="14.28515625" style="31" customWidth="1"/>
    <col min="14087" max="14087" width="15.7109375" style="31" customWidth="1"/>
    <col min="14088" max="14088" width="14.140625" style="31" customWidth="1"/>
    <col min="14089" max="14089" width="13.85546875" style="31" customWidth="1"/>
    <col min="14090" max="14090" width="14.28515625" style="31" customWidth="1"/>
    <col min="14091" max="14091" width="13.5703125" style="31" customWidth="1"/>
    <col min="14092" max="14092" width="12.42578125" style="31" customWidth="1"/>
    <col min="14093" max="14093" width="12.7109375" style="31" customWidth="1"/>
    <col min="14094" max="14094" width="13.42578125" style="31" customWidth="1"/>
    <col min="14095" max="14095" width="12.85546875" style="31" customWidth="1"/>
    <col min="14096" max="14096" width="17" style="31" customWidth="1"/>
    <col min="14097" max="14335" width="9.140625" style="31"/>
    <col min="14336" max="14336" width="35.7109375" style="31" customWidth="1"/>
    <col min="14337" max="14337" width="28.28515625" style="31" customWidth="1"/>
    <col min="14338" max="14338" width="16" style="31" customWidth="1"/>
    <col min="14339" max="14339" width="0" style="31" hidden="1" customWidth="1"/>
    <col min="14340" max="14340" width="14.28515625" style="31" customWidth="1"/>
    <col min="14341" max="14341" width="14.5703125" style="31" customWidth="1"/>
    <col min="14342" max="14342" width="14.28515625" style="31" customWidth="1"/>
    <col min="14343" max="14343" width="15.7109375" style="31" customWidth="1"/>
    <col min="14344" max="14344" width="14.140625" style="31" customWidth="1"/>
    <col min="14345" max="14345" width="13.85546875" style="31" customWidth="1"/>
    <col min="14346" max="14346" width="14.28515625" style="31" customWidth="1"/>
    <col min="14347" max="14347" width="13.5703125" style="31" customWidth="1"/>
    <col min="14348" max="14348" width="12.42578125" style="31" customWidth="1"/>
    <col min="14349" max="14349" width="12.7109375" style="31" customWidth="1"/>
    <col min="14350" max="14350" width="13.42578125" style="31" customWidth="1"/>
    <col min="14351" max="14351" width="12.85546875" style="31" customWidth="1"/>
    <col min="14352" max="14352" width="17" style="31" customWidth="1"/>
    <col min="14353" max="14591" width="9.140625" style="31"/>
    <col min="14592" max="14592" width="35.7109375" style="31" customWidth="1"/>
    <col min="14593" max="14593" width="28.28515625" style="31" customWidth="1"/>
    <col min="14594" max="14594" width="16" style="31" customWidth="1"/>
    <col min="14595" max="14595" width="0" style="31" hidden="1" customWidth="1"/>
    <col min="14596" max="14596" width="14.28515625" style="31" customWidth="1"/>
    <col min="14597" max="14597" width="14.5703125" style="31" customWidth="1"/>
    <col min="14598" max="14598" width="14.28515625" style="31" customWidth="1"/>
    <col min="14599" max="14599" width="15.7109375" style="31" customWidth="1"/>
    <col min="14600" max="14600" width="14.140625" style="31" customWidth="1"/>
    <col min="14601" max="14601" width="13.85546875" style="31" customWidth="1"/>
    <col min="14602" max="14602" width="14.28515625" style="31" customWidth="1"/>
    <col min="14603" max="14603" width="13.5703125" style="31" customWidth="1"/>
    <col min="14604" max="14604" width="12.42578125" style="31" customWidth="1"/>
    <col min="14605" max="14605" width="12.7109375" style="31" customWidth="1"/>
    <col min="14606" max="14606" width="13.42578125" style="31" customWidth="1"/>
    <col min="14607" max="14607" width="12.85546875" style="31" customWidth="1"/>
    <col min="14608" max="14608" width="17" style="31" customWidth="1"/>
    <col min="14609" max="14847" width="9.140625" style="31"/>
    <col min="14848" max="14848" width="35.7109375" style="31" customWidth="1"/>
    <col min="14849" max="14849" width="28.28515625" style="31" customWidth="1"/>
    <col min="14850" max="14850" width="16" style="31" customWidth="1"/>
    <col min="14851" max="14851" width="0" style="31" hidden="1" customWidth="1"/>
    <col min="14852" max="14852" width="14.28515625" style="31" customWidth="1"/>
    <col min="14853" max="14853" width="14.5703125" style="31" customWidth="1"/>
    <col min="14854" max="14854" width="14.28515625" style="31" customWidth="1"/>
    <col min="14855" max="14855" width="15.7109375" style="31" customWidth="1"/>
    <col min="14856" max="14856" width="14.140625" style="31" customWidth="1"/>
    <col min="14857" max="14857" width="13.85546875" style="31" customWidth="1"/>
    <col min="14858" max="14858" width="14.28515625" style="31" customWidth="1"/>
    <col min="14859" max="14859" width="13.5703125" style="31" customWidth="1"/>
    <col min="14860" max="14860" width="12.42578125" style="31" customWidth="1"/>
    <col min="14861" max="14861" width="12.7109375" style="31" customWidth="1"/>
    <col min="14862" max="14862" width="13.42578125" style="31" customWidth="1"/>
    <col min="14863" max="14863" width="12.85546875" style="31" customWidth="1"/>
    <col min="14864" max="14864" width="17" style="31" customWidth="1"/>
    <col min="14865" max="15103" width="9.140625" style="31"/>
    <col min="15104" max="15104" width="35.7109375" style="31" customWidth="1"/>
    <col min="15105" max="15105" width="28.28515625" style="31" customWidth="1"/>
    <col min="15106" max="15106" width="16" style="31" customWidth="1"/>
    <col min="15107" max="15107" width="0" style="31" hidden="1" customWidth="1"/>
    <col min="15108" max="15108" width="14.28515625" style="31" customWidth="1"/>
    <col min="15109" max="15109" width="14.5703125" style="31" customWidth="1"/>
    <col min="15110" max="15110" width="14.28515625" style="31" customWidth="1"/>
    <col min="15111" max="15111" width="15.7109375" style="31" customWidth="1"/>
    <col min="15112" max="15112" width="14.140625" style="31" customWidth="1"/>
    <col min="15113" max="15113" width="13.85546875" style="31" customWidth="1"/>
    <col min="15114" max="15114" width="14.28515625" style="31" customWidth="1"/>
    <col min="15115" max="15115" width="13.5703125" style="31" customWidth="1"/>
    <col min="15116" max="15116" width="12.42578125" style="31" customWidth="1"/>
    <col min="15117" max="15117" width="12.7109375" style="31" customWidth="1"/>
    <col min="15118" max="15118" width="13.42578125" style="31" customWidth="1"/>
    <col min="15119" max="15119" width="12.85546875" style="31" customWidth="1"/>
    <col min="15120" max="15120" width="17" style="31" customWidth="1"/>
    <col min="15121" max="15359" width="9.140625" style="31"/>
    <col min="15360" max="15360" width="35.7109375" style="31" customWidth="1"/>
    <col min="15361" max="15361" width="28.28515625" style="31" customWidth="1"/>
    <col min="15362" max="15362" width="16" style="31" customWidth="1"/>
    <col min="15363" max="15363" width="0" style="31" hidden="1" customWidth="1"/>
    <col min="15364" max="15364" width="14.28515625" style="31" customWidth="1"/>
    <col min="15365" max="15365" width="14.5703125" style="31" customWidth="1"/>
    <col min="15366" max="15366" width="14.28515625" style="31" customWidth="1"/>
    <col min="15367" max="15367" width="15.7109375" style="31" customWidth="1"/>
    <col min="15368" max="15368" width="14.140625" style="31" customWidth="1"/>
    <col min="15369" max="15369" width="13.85546875" style="31" customWidth="1"/>
    <col min="15370" max="15370" width="14.28515625" style="31" customWidth="1"/>
    <col min="15371" max="15371" width="13.5703125" style="31" customWidth="1"/>
    <col min="15372" max="15372" width="12.42578125" style="31" customWidth="1"/>
    <col min="15373" max="15373" width="12.7109375" style="31" customWidth="1"/>
    <col min="15374" max="15374" width="13.42578125" style="31" customWidth="1"/>
    <col min="15375" max="15375" width="12.85546875" style="31" customWidth="1"/>
    <col min="15376" max="15376" width="17" style="31" customWidth="1"/>
    <col min="15377" max="15615" width="9.140625" style="31"/>
    <col min="15616" max="15616" width="35.7109375" style="31" customWidth="1"/>
    <col min="15617" max="15617" width="28.28515625" style="31" customWidth="1"/>
    <col min="15618" max="15618" width="16" style="31" customWidth="1"/>
    <col min="15619" max="15619" width="0" style="31" hidden="1" customWidth="1"/>
    <col min="15620" max="15620" width="14.28515625" style="31" customWidth="1"/>
    <col min="15621" max="15621" width="14.5703125" style="31" customWidth="1"/>
    <col min="15622" max="15622" width="14.28515625" style="31" customWidth="1"/>
    <col min="15623" max="15623" width="15.7109375" style="31" customWidth="1"/>
    <col min="15624" max="15624" width="14.140625" style="31" customWidth="1"/>
    <col min="15625" max="15625" width="13.85546875" style="31" customWidth="1"/>
    <col min="15626" max="15626" width="14.28515625" style="31" customWidth="1"/>
    <col min="15627" max="15627" width="13.5703125" style="31" customWidth="1"/>
    <col min="15628" max="15628" width="12.42578125" style="31" customWidth="1"/>
    <col min="15629" max="15629" width="12.7109375" style="31" customWidth="1"/>
    <col min="15630" max="15630" width="13.42578125" style="31" customWidth="1"/>
    <col min="15631" max="15631" width="12.85546875" style="31" customWidth="1"/>
    <col min="15632" max="15632" width="17" style="31" customWidth="1"/>
    <col min="15633" max="15871" width="9.140625" style="31"/>
    <col min="15872" max="15872" width="35.7109375" style="31" customWidth="1"/>
    <col min="15873" max="15873" width="28.28515625" style="31" customWidth="1"/>
    <col min="15874" max="15874" width="16" style="31" customWidth="1"/>
    <col min="15875" max="15875" width="0" style="31" hidden="1" customWidth="1"/>
    <col min="15876" max="15876" width="14.28515625" style="31" customWidth="1"/>
    <col min="15877" max="15877" width="14.5703125" style="31" customWidth="1"/>
    <col min="15878" max="15878" width="14.28515625" style="31" customWidth="1"/>
    <col min="15879" max="15879" width="15.7109375" style="31" customWidth="1"/>
    <col min="15880" max="15880" width="14.140625" style="31" customWidth="1"/>
    <col min="15881" max="15881" width="13.85546875" style="31" customWidth="1"/>
    <col min="15882" max="15882" width="14.28515625" style="31" customWidth="1"/>
    <col min="15883" max="15883" width="13.5703125" style="31" customWidth="1"/>
    <col min="15884" max="15884" width="12.42578125" style="31" customWidth="1"/>
    <col min="15885" max="15885" width="12.7109375" style="31" customWidth="1"/>
    <col min="15886" max="15886" width="13.42578125" style="31" customWidth="1"/>
    <col min="15887" max="15887" width="12.85546875" style="31" customWidth="1"/>
    <col min="15888" max="15888" width="17" style="31" customWidth="1"/>
    <col min="15889" max="16127" width="9.140625" style="31"/>
    <col min="16128" max="16128" width="35.7109375" style="31" customWidth="1"/>
    <col min="16129" max="16129" width="28.28515625" style="31" customWidth="1"/>
    <col min="16130" max="16130" width="16" style="31" customWidth="1"/>
    <col min="16131" max="16131" width="0" style="31" hidden="1" customWidth="1"/>
    <col min="16132" max="16132" width="14.28515625" style="31" customWidth="1"/>
    <col min="16133" max="16133" width="14.5703125" style="31" customWidth="1"/>
    <col min="16134" max="16134" width="14.28515625" style="31" customWidth="1"/>
    <col min="16135" max="16135" width="15.7109375" style="31" customWidth="1"/>
    <col min="16136" max="16136" width="14.140625" style="31" customWidth="1"/>
    <col min="16137" max="16137" width="13.85546875" style="31" customWidth="1"/>
    <col min="16138" max="16138" width="14.28515625" style="31" customWidth="1"/>
    <col min="16139" max="16139" width="13.5703125" style="31" customWidth="1"/>
    <col min="16140" max="16140" width="12.42578125" style="31" customWidth="1"/>
    <col min="16141" max="16141" width="12.7109375" style="31" customWidth="1"/>
    <col min="16142" max="16142" width="13.42578125" style="31" customWidth="1"/>
    <col min="16143" max="16143" width="12.85546875" style="31" customWidth="1"/>
    <col min="16144" max="16144" width="17" style="31" customWidth="1"/>
    <col min="16145" max="16384" width="9.140625" style="31"/>
  </cols>
  <sheetData>
    <row r="1" spans="1:20" ht="18.75" x14ac:dyDescent="0.3">
      <c r="N1" s="117" t="s">
        <v>138</v>
      </c>
      <c r="O1" s="117"/>
      <c r="P1" s="117"/>
      <c r="Q1" s="32"/>
      <c r="R1" s="32"/>
      <c r="S1" s="32"/>
      <c r="T1" s="33"/>
    </row>
    <row r="2" spans="1:20" ht="15.6" customHeight="1" x14ac:dyDescent="0.25">
      <c r="N2" s="117"/>
      <c r="O2" s="117"/>
      <c r="P2" s="117"/>
      <c r="Q2" s="78"/>
      <c r="R2" s="78"/>
      <c r="S2" s="78"/>
      <c r="T2" s="78"/>
    </row>
    <row r="3" spans="1:20" ht="21" customHeight="1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17"/>
      <c r="O3" s="117"/>
      <c r="P3" s="117"/>
      <c r="Q3" s="35"/>
      <c r="R3" s="35"/>
      <c r="S3" s="35"/>
      <c r="T3" s="35"/>
    </row>
    <row r="4" spans="1:20" ht="16.5" customHeight="1" x14ac:dyDescent="0.3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117"/>
      <c r="O4" s="117"/>
      <c r="P4" s="117"/>
      <c r="Q4" s="35"/>
      <c r="R4" s="35"/>
      <c r="S4" s="35"/>
      <c r="T4" s="35"/>
    </row>
    <row r="5" spans="1:20" ht="16.5" customHeight="1" x14ac:dyDescent="0.3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117"/>
      <c r="O5" s="117"/>
      <c r="P5" s="117"/>
      <c r="Q5" s="35"/>
      <c r="R5" s="35"/>
      <c r="S5" s="35"/>
      <c r="T5" s="35"/>
    </row>
    <row r="6" spans="1:20" ht="33" customHeight="1" x14ac:dyDescent="0.3">
      <c r="A6" s="104" t="s">
        <v>62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</row>
    <row r="7" spans="1:20" ht="32.25" customHeight="1" x14ac:dyDescent="0.25">
      <c r="A7" s="105" t="s">
        <v>0</v>
      </c>
      <c r="B7" s="105" t="s">
        <v>20</v>
      </c>
      <c r="C7" s="105" t="s">
        <v>63</v>
      </c>
      <c r="D7" s="106" t="s">
        <v>64</v>
      </c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7"/>
      <c r="P7" s="105" t="s">
        <v>19</v>
      </c>
    </row>
    <row r="8" spans="1:20" ht="54.75" customHeight="1" x14ac:dyDescent="0.25">
      <c r="A8" s="105"/>
      <c r="B8" s="105"/>
      <c r="C8" s="105"/>
      <c r="D8" s="36" t="s">
        <v>65</v>
      </c>
      <c r="E8" s="36" t="s">
        <v>66</v>
      </c>
      <c r="F8" s="36" t="s">
        <v>10</v>
      </c>
      <c r="G8" s="36" t="s">
        <v>11</v>
      </c>
      <c r="H8" s="36" t="s">
        <v>12</v>
      </c>
      <c r="I8" s="36" t="s">
        <v>13</v>
      </c>
      <c r="J8" s="36" t="s">
        <v>14</v>
      </c>
      <c r="K8" s="36" t="s">
        <v>15</v>
      </c>
      <c r="L8" s="36" t="s">
        <v>16</v>
      </c>
      <c r="M8" s="36" t="s">
        <v>17</v>
      </c>
      <c r="N8" s="36" t="s">
        <v>18</v>
      </c>
      <c r="O8" s="36" t="s">
        <v>18</v>
      </c>
      <c r="P8" s="105"/>
    </row>
    <row r="9" spans="1:20" ht="23.45" customHeight="1" x14ac:dyDescent="0.25">
      <c r="A9" s="36">
        <v>1</v>
      </c>
      <c r="B9" s="36">
        <v>2</v>
      </c>
      <c r="C9" s="36">
        <v>3</v>
      </c>
      <c r="D9" s="36"/>
      <c r="E9" s="36">
        <v>4</v>
      </c>
      <c r="F9" s="36">
        <v>4</v>
      </c>
      <c r="G9" s="36">
        <v>5</v>
      </c>
      <c r="H9" s="36">
        <v>6</v>
      </c>
      <c r="I9" s="36">
        <v>7</v>
      </c>
      <c r="J9" s="36">
        <v>8</v>
      </c>
      <c r="K9" s="36">
        <v>9</v>
      </c>
      <c r="L9" s="36">
        <v>10</v>
      </c>
      <c r="M9" s="36">
        <v>11</v>
      </c>
      <c r="N9" s="36">
        <v>12</v>
      </c>
      <c r="O9" s="36">
        <v>13</v>
      </c>
      <c r="P9" s="36">
        <v>13</v>
      </c>
    </row>
    <row r="10" spans="1:20" ht="18" customHeight="1" x14ac:dyDescent="0.25">
      <c r="A10" s="108" t="s">
        <v>67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</row>
    <row r="11" spans="1:20" ht="45" hidden="1" customHeight="1" x14ac:dyDescent="0.25">
      <c r="A11" s="108" t="s">
        <v>68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</row>
    <row r="12" spans="1:20" ht="60" hidden="1" customHeight="1" x14ac:dyDescent="0.25">
      <c r="A12" s="108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20" hidden="1" x14ac:dyDescent="0.25">
      <c r="A13" s="108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</row>
    <row r="14" spans="1:20" hidden="1" x14ac:dyDescent="0.2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</row>
    <row r="15" spans="1:20" s="37" customFormat="1" ht="15.75" hidden="1" customHeight="1" x14ac:dyDescent="0.25">
      <c r="A15" s="109" t="s">
        <v>69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</row>
    <row r="16" spans="1:20" ht="15.75" hidden="1" customHeight="1" x14ac:dyDescent="0.25">
      <c r="A16" s="103" t="s">
        <v>70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</row>
    <row r="17" spans="1:16" ht="45" hidden="1" customHeight="1" x14ac:dyDescent="0.25">
      <c r="A17" s="103" t="s">
        <v>68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</row>
    <row r="18" spans="1:16" ht="15.75" hidden="1" customHeight="1" x14ac:dyDescent="0.25">
      <c r="A18" s="103" t="s">
        <v>71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</row>
    <row r="19" spans="1:16" ht="30" hidden="1" customHeight="1" x14ac:dyDescent="0.25">
      <c r="A19" s="103" t="s">
        <v>72</v>
      </c>
      <c r="B19" s="38" t="s">
        <v>73</v>
      </c>
      <c r="C19" s="39" t="e">
        <f>SUM(#REF!)</f>
        <v>#REF!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6" t="s">
        <v>74</v>
      </c>
    </row>
    <row r="20" spans="1:16" ht="45" hidden="1" customHeight="1" x14ac:dyDescent="0.25">
      <c r="A20" s="103"/>
      <c r="B20" s="38" t="s">
        <v>75</v>
      </c>
      <c r="C20" s="39" t="e">
        <f>#REF!+#REF!+#REF!</f>
        <v>#REF!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6"/>
    </row>
    <row r="21" spans="1:16" ht="45" hidden="1" customHeight="1" x14ac:dyDescent="0.25">
      <c r="A21" s="103"/>
      <c r="B21" s="38" t="s">
        <v>76</v>
      </c>
      <c r="C21" s="39" t="e">
        <f>#REF!+#REF!+#REF!</f>
        <v>#REF!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6"/>
    </row>
    <row r="22" spans="1:16" ht="30" hidden="1" customHeight="1" x14ac:dyDescent="0.25">
      <c r="A22" s="103"/>
      <c r="B22" s="38" t="s">
        <v>77</v>
      </c>
      <c r="C22" s="39" t="e">
        <f>#REF!+#REF!+#REF!</f>
        <v>#REF!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6" t="s">
        <v>74</v>
      </c>
    </row>
    <row r="23" spans="1:16" ht="30" hidden="1" customHeight="1" x14ac:dyDescent="0.25">
      <c r="A23" s="103"/>
      <c r="B23" s="38" t="s">
        <v>78</v>
      </c>
      <c r="C23" s="39" t="e">
        <f>#REF!+#REF!+#REF!</f>
        <v>#REF!</v>
      </c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6"/>
    </row>
    <row r="24" spans="1:16" s="40" customFormat="1" ht="15" hidden="1" customHeight="1" x14ac:dyDescent="0.25">
      <c r="A24" s="108" t="s">
        <v>79</v>
      </c>
      <c r="B24" s="38" t="s">
        <v>80</v>
      </c>
      <c r="C24" s="39" t="e">
        <f>SUM(#REF!)</f>
        <v>#REF!</v>
      </c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6" t="s">
        <v>81</v>
      </c>
    </row>
    <row r="25" spans="1:16" s="40" customFormat="1" ht="45" hidden="1" customHeight="1" x14ac:dyDescent="0.25">
      <c r="A25" s="108"/>
      <c r="B25" s="38" t="s">
        <v>75</v>
      </c>
      <c r="C25" s="39" t="e">
        <f>SUM(#REF!)</f>
        <v>#REF!</v>
      </c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6"/>
    </row>
    <row r="26" spans="1:16" s="40" customFormat="1" ht="45" hidden="1" customHeight="1" x14ac:dyDescent="0.25">
      <c r="A26" s="108"/>
      <c r="B26" s="38" t="s">
        <v>76</v>
      </c>
      <c r="C26" s="39" t="e">
        <f>SUM(#REF!)</f>
        <v>#REF!</v>
      </c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6"/>
    </row>
    <row r="27" spans="1:16" s="40" customFormat="1" ht="30" hidden="1" customHeight="1" x14ac:dyDescent="0.25">
      <c r="A27" s="108"/>
      <c r="B27" s="38" t="s">
        <v>77</v>
      </c>
      <c r="C27" s="39" t="e">
        <f>#REF!+#REF!+#REF!</f>
        <v>#REF!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6" t="s">
        <v>81</v>
      </c>
    </row>
    <row r="28" spans="1:16" s="40" customFormat="1" ht="30" hidden="1" customHeight="1" x14ac:dyDescent="0.25">
      <c r="A28" s="108"/>
      <c r="B28" s="38" t="s">
        <v>78</v>
      </c>
      <c r="C28" s="39" t="e">
        <f>SUM(#REF!)</f>
        <v>#REF!</v>
      </c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6"/>
    </row>
    <row r="29" spans="1:16" s="40" customFormat="1" ht="15" hidden="1" customHeight="1" x14ac:dyDescent="0.25">
      <c r="A29" s="108" t="s">
        <v>82</v>
      </c>
      <c r="B29" s="38" t="s">
        <v>80</v>
      </c>
      <c r="C29" s="39" t="e">
        <f>SUM(#REF!)</f>
        <v>#REF!</v>
      </c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6" t="s">
        <v>1</v>
      </c>
    </row>
    <row r="30" spans="1:16" s="40" customFormat="1" ht="45" hidden="1" customHeight="1" x14ac:dyDescent="0.25">
      <c r="A30" s="108"/>
      <c r="B30" s="38" t="s">
        <v>75</v>
      </c>
      <c r="C30" s="39" t="e">
        <f>SUM(#REF!)</f>
        <v>#REF!</v>
      </c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6"/>
    </row>
    <row r="31" spans="1:16" s="40" customFormat="1" ht="45" hidden="1" customHeight="1" x14ac:dyDescent="0.25">
      <c r="A31" s="108"/>
      <c r="B31" s="38" t="s">
        <v>76</v>
      </c>
      <c r="C31" s="39" t="e">
        <f>SUM(#REF!)</f>
        <v>#REF!</v>
      </c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6"/>
    </row>
    <row r="32" spans="1:16" s="40" customFormat="1" ht="30" hidden="1" customHeight="1" x14ac:dyDescent="0.25">
      <c r="A32" s="108"/>
      <c r="B32" s="38" t="s">
        <v>77</v>
      </c>
      <c r="C32" s="39" t="e">
        <f>SUM(#REF!)</f>
        <v>#REF!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6" t="s">
        <v>1</v>
      </c>
    </row>
    <row r="33" spans="1:16" s="40" customFormat="1" ht="30" hidden="1" customHeight="1" x14ac:dyDescent="0.25">
      <c r="A33" s="108"/>
      <c r="B33" s="38" t="s">
        <v>78</v>
      </c>
      <c r="C33" s="39" t="e">
        <f>SUM(#REF!)</f>
        <v>#REF!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6"/>
    </row>
    <row r="34" spans="1:16" ht="30" hidden="1" customHeight="1" x14ac:dyDescent="0.25">
      <c r="A34" s="103" t="s">
        <v>83</v>
      </c>
      <c r="B34" s="38" t="s">
        <v>73</v>
      </c>
      <c r="C34" s="39" t="e">
        <f>SUM(#REF!)</f>
        <v>#REF!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6" t="s">
        <v>74</v>
      </c>
    </row>
    <row r="35" spans="1:16" ht="45" hidden="1" customHeight="1" x14ac:dyDescent="0.25">
      <c r="A35" s="103"/>
      <c r="B35" s="38" t="s">
        <v>75</v>
      </c>
      <c r="C35" s="39" t="e">
        <f>SUM(#REF!)</f>
        <v>#REF!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6"/>
    </row>
    <row r="36" spans="1:16" ht="45" hidden="1" customHeight="1" x14ac:dyDescent="0.25">
      <c r="A36" s="103"/>
      <c r="B36" s="38" t="s">
        <v>76</v>
      </c>
      <c r="C36" s="39" t="e">
        <f>SUM(#REF!)</f>
        <v>#REF!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6"/>
    </row>
    <row r="37" spans="1:16" ht="30" hidden="1" customHeight="1" x14ac:dyDescent="0.25">
      <c r="A37" s="103"/>
      <c r="B37" s="38" t="s">
        <v>77</v>
      </c>
      <c r="C37" s="39" t="e">
        <f>SUM(#REF!)</f>
        <v>#REF!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6" t="s">
        <v>74</v>
      </c>
    </row>
    <row r="38" spans="1:16" ht="30" hidden="1" customHeight="1" x14ac:dyDescent="0.25">
      <c r="A38" s="103"/>
      <c r="B38" s="38" t="s">
        <v>78</v>
      </c>
      <c r="C38" s="39" t="e">
        <f>SUM(#REF!)</f>
        <v>#REF!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6"/>
    </row>
    <row r="39" spans="1:16" s="40" customFormat="1" ht="15" hidden="1" customHeight="1" x14ac:dyDescent="0.25">
      <c r="A39" s="110" t="s">
        <v>84</v>
      </c>
      <c r="B39" s="38" t="s">
        <v>73</v>
      </c>
      <c r="C39" s="39" t="e">
        <f>SUM(#REF!)</f>
        <v>#REF!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6" t="s">
        <v>81</v>
      </c>
    </row>
    <row r="40" spans="1:16" s="40" customFormat="1" ht="45" hidden="1" customHeight="1" x14ac:dyDescent="0.25">
      <c r="A40" s="110"/>
      <c r="B40" s="38" t="s">
        <v>75</v>
      </c>
      <c r="C40" s="39" t="e">
        <f>SUM(#REF!)</f>
        <v>#REF!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6"/>
    </row>
    <row r="41" spans="1:16" s="40" customFormat="1" ht="45" hidden="1" customHeight="1" x14ac:dyDescent="0.25">
      <c r="A41" s="110"/>
      <c r="B41" s="38" t="s">
        <v>76</v>
      </c>
      <c r="C41" s="39" t="e">
        <f>SUM(#REF!)</f>
        <v>#REF!</v>
      </c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6"/>
    </row>
    <row r="42" spans="1:16" s="40" customFormat="1" ht="30" hidden="1" customHeight="1" x14ac:dyDescent="0.25">
      <c r="A42" s="110"/>
      <c r="B42" s="38" t="s">
        <v>77</v>
      </c>
      <c r="C42" s="39" t="e">
        <f>SUM(#REF!)</f>
        <v>#REF!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6" t="s">
        <v>81</v>
      </c>
    </row>
    <row r="43" spans="1:16" s="40" customFormat="1" ht="30" hidden="1" customHeight="1" x14ac:dyDescent="0.25">
      <c r="A43" s="110"/>
      <c r="B43" s="38" t="s">
        <v>78</v>
      </c>
      <c r="C43" s="39" t="e">
        <f>SUM(#REF!)</f>
        <v>#REF!</v>
      </c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6"/>
    </row>
    <row r="44" spans="1:16" s="40" customFormat="1" ht="15" hidden="1" customHeight="1" x14ac:dyDescent="0.25">
      <c r="A44" s="108" t="s">
        <v>85</v>
      </c>
      <c r="B44" s="38" t="s">
        <v>80</v>
      </c>
      <c r="C44" s="39" t="e">
        <f>SUM(#REF!)</f>
        <v>#REF!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6" t="s">
        <v>1</v>
      </c>
    </row>
    <row r="45" spans="1:16" s="40" customFormat="1" ht="45" hidden="1" customHeight="1" x14ac:dyDescent="0.25">
      <c r="A45" s="108"/>
      <c r="B45" s="38" t="s">
        <v>75</v>
      </c>
      <c r="C45" s="39" t="e">
        <f>SUM(#REF!)</f>
        <v>#REF!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6"/>
    </row>
    <row r="46" spans="1:16" s="40" customFormat="1" ht="45" hidden="1" customHeight="1" x14ac:dyDescent="0.25">
      <c r="A46" s="108"/>
      <c r="B46" s="38" t="s">
        <v>76</v>
      </c>
      <c r="C46" s="39" t="e">
        <f>SUM(#REF!)</f>
        <v>#REF!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6"/>
    </row>
    <row r="47" spans="1:16" s="40" customFormat="1" ht="30" hidden="1" customHeight="1" x14ac:dyDescent="0.25">
      <c r="A47" s="108"/>
      <c r="B47" s="38" t="s">
        <v>77</v>
      </c>
      <c r="C47" s="39" t="e">
        <f>SUM(#REF!)</f>
        <v>#REF!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6" t="s">
        <v>1</v>
      </c>
    </row>
    <row r="48" spans="1:16" s="40" customFormat="1" ht="30" hidden="1" customHeight="1" x14ac:dyDescent="0.25">
      <c r="A48" s="108"/>
      <c r="B48" s="38" t="s">
        <v>78</v>
      </c>
      <c r="C48" s="39" t="e">
        <f>SUM(#REF!)</f>
        <v>#REF!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6"/>
    </row>
    <row r="49" spans="1:16" ht="15.75" hidden="1" customHeight="1" x14ac:dyDescent="0.25">
      <c r="A49" s="111" t="s">
        <v>86</v>
      </c>
      <c r="B49" s="41" t="s">
        <v>73</v>
      </c>
      <c r="C49" s="42" t="e">
        <f>SUM(#REF!)</f>
        <v>#REF!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3" t="s">
        <v>2</v>
      </c>
    </row>
    <row r="50" spans="1:16" ht="45" hidden="1" customHeight="1" x14ac:dyDescent="0.25">
      <c r="A50" s="111"/>
      <c r="B50" s="38" t="s">
        <v>75</v>
      </c>
      <c r="C50" s="39" t="e">
        <f>SUM(#REF!)</f>
        <v>#REF!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6" t="s">
        <v>2</v>
      </c>
    </row>
    <row r="51" spans="1:16" ht="45" hidden="1" customHeight="1" x14ac:dyDescent="0.25">
      <c r="A51" s="111"/>
      <c r="B51" s="38" t="s">
        <v>87</v>
      </c>
      <c r="C51" s="39" t="e">
        <f>SUM(#REF!)</f>
        <v>#REF!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6" t="s">
        <v>2</v>
      </c>
    </row>
    <row r="52" spans="1:16" hidden="1" x14ac:dyDescent="0.25">
      <c r="A52" s="111"/>
      <c r="B52" s="38" t="s">
        <v>77</v>
      </c>
      <c r="C52" s="39" t="e">
        <f>SUM(#REF!)</f>
        <v>#REF!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6" t="s">
        <v>2</v>
      </c>
    </row>
    <row r="53" spans="1:16" ht="30" hidden="1" customHeight="1" x14ac:dyDescent="0.25">
      <c r="A53" s="38"/>
      <c r="B53" s="38" t="s">
        <v>78</v>
      </c>
      <c r="C53" s="39" t="e">
        <f>SUM(#REF!)</f>
        <v>#REF!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6" t="s">
        <v>2</v>
      </c>
    </row>
    <row r="54" spans="1:16" ht="15.75" hidden="1" customHeight="1" x14ac:dyDescent="0.25">
      <c r="A54" s="111" t="s">
        <v>88</v>
      </c>
      <c r="B54" s="41" t="s">
        <v>73</v>
      </c>
      <c r="C54" s="42" t="e">
        <f>SUM(#REF!)</f>
        <v>#REF!</v>
      </c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3" t="s">
        <v>2</v>
      </c>
    </row>
    <row r="55" spans="1:16" ht="45" hidden="1" customHeight="1" x14ac:dyDescent="0.25">
      <c r="A55" s="111"/>
      <c r="B55" s="38" t="s">
        <v>75</v>
      </c>
      <c r="C55" s="39" t="e">
        <f>SUM(#REF!)</f>
        <v>#REF!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6" t="s">
        <v>2</v>
      </c>
    </row>
    <row r="56" spans="1:16" ht="45" hidden="1" customHeight="1" x14ac:dyDescent="0.25">
      <c r="A56" s="111"/>
      <c r="B56" s="38" t="s">
        <v>87</v>
      </c>
      <c r="C56" s="39" t="e">
        <f>SUM(#REF!)</f>
        <v>#REF!</v>
      </c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6" t="s">
        <v>2</v>
      </c>
    </row>
    <row r="57" spans="1:16" hidden="1" x14ac:dyDescent="0.25">
      <c r="A57" s="111"/>
      <c r="B57" s="38" t="s">
        <v>77</v>
      </c>
      <c r="C57" s="39" t="e">
        <f>SUM(#REF!)</f>
        <v>#REF!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6" t="s">
        <v>2</v>
      </c>
    </row>
    <row r="58" spans="1:16" ht="30" hidden="1" customHeight="1" x14ac:dyDescent="0.25">
      <c r="A58" s="38"/>
      <c r="B58" s="38" t="s">
        <v>78</v>
      </c>
      <c r="C58" s="39" t="e">
        <f>SUM(#REF!)</f>
        <v>#REF!</v>
      </c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6" t="s">
        <v>2</v>
      </c>
    </row>
    <row r="59" spans="1:16" s="37" customFormat="1" ht="15.75" hidden="1" customHeight="1" x14ac:dyDescent="0.25">
      <c r="A59" s="109" t="s">
        <v>89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</row>
    <row r="60" spans="1:16" ht="15.75" hidden="1" customHeight="1" x14ac:dyDescent="0.25">
      <c r="A60" s="103" t="s">
        <v>90</v>
      </c>
      <c r="B60" s="103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</row>
    <row r="61" spans="1:16" ht="60" hidden="1" customHeight="1" x14ac:dyDescent="0.25">
      <c r="A61" s="103" t="s">
        <v>68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</row>
    <row r="62" spans="1:16" ht="15.75" hidden="1" customHeight="1" x14ac:dyDescent="0.25">
      <c r="A62" s="103" t="s">
        <v>91</v>
      </c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15.75" hidden="1" customHeight="1" x14ac:dyDescent="0.25">
      <c r="A63" s="103" t="s">
        <v>92</v>
      </c>
      <c r="B63" s="38" t="s">
        <v>73</v>
      </c>
      <c r="C63" s="39" t="e">
        <f>SUM(#REF!)</f>
        <v>#REF!</v>
      </c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6" t="s">
        <v>81</v>
      </c>
    </row>
    <row r="64" spans="1:16" ht="45" hidden="1" customHeight="1" x14ac:dyDescent="0.25">
      <c r="A64" s="103"/>
      <c r="B64" s="38" t="s">
        <v>75</v>
      </c>
      <c r="C64" s="39" t="e">
        <f>SUM(#REF!)</f>
        <v>#REF!</v>
      </c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6"/>
    </row>
    <row r="65" spans="1:16" ht="45" hidden="1" customHeight="1" x14ac:dyDescent="0.25">
      <c r="A65" s="103"/>
      <c r="B65" s="38" t="s">
        <v>87</v>
      </c>
      <c r="C65" s="39" t="e">
        <f>SUM(#REF!)</f>
        <v>#REF!</v>
      </c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6"/>
    </row>
    <row r="66" spans="1:16" ht="30" hidden="1" customHeight="1" x14ac:dyDescent="0.25">
      <c r="A66" s="103"/>
      <c r="B66" s="38" t="s">
        <v>77</v>
      </c>
      <c r="C66" s="39" t="e">
        <f>SUM(#REF!)</f>
        <v>#REF!</v>
      </c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6" t="s">
        <v>81</v>
      </c>
    </row>
    <row r="67" spans="1:16" ht="30" hidden="1" customHeight="1" x14ac:dyDescent="0.25">
      <c r="A67" s="103"/>
      <c r="B67" s="38" t="s">
        <v>78</v>
      </c>
      <c r="C67" s="39" t="e">
        <f>SUM(#REF!)</f>
        <v>#REF!</v>
      </c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6"/>
    </row>
    <row r="68" spans="1:16" ht="30" hidden="1" customHeight="1" x14ac:dyDescent="0.25">
      <c r="A68" s="103" t="s">
        <v>93</v>
      </c>
      <c r="B68" s="38" t="s">
        <v>73</v>
      </c>
      <c r="C68" s="39" t="e">
        <f>SUM(#REF!)</f>
        <v>#REF!</v>
      </c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6" t="s">
        <v>74</v>
      </c>
    </row>
    <row r="69" spans="1:16" ht="45" hidden="1" customHeight="1" x14ac:dyDescent="0.25">
      <c r="A69" s="103"/>
      <c r="B69" s="38" t="s">
        <v>75</v>
      </c>
      <c r="C69" s="39" t="e">
        <f>SUM(#REF!)</f>
        <v>#REF!</v>
      </c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6"/>
    </row>
    <row r="70" spans="1:16" ht="45" hidden="1" customHeight="1" x14ac:dyDescent="0.25">
      <c r="A70" s="103"/>
      <c r="B70" s="38" t="s">
        <v>87</v>
      </c>
      <c r="C70" s="39" t="e">
        <f>SUM(#REF!)</f>
        <v>#REF!</v>
      </c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6"/>
    </row>
    <row r="71" spans="1:16" ht="30" hidden="1" customHeight="1" x14ac:dyDescent="0.25">
      <c r="A71" s="103"/>
      <c r="B71" s="38" t="s">
        <v>77</v>
      </c>
      <c r="C71" s="39" t="e">
        <f>SUM(#REF!)</f>
        <v>#REF!</v>
      </c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6" t="s">
        <v>74</v>
      </c>
    </row>
    <row r="72" spans="1:16" ht="30" hidden="1" customHeight="1" x14ac:dyDescent="0.25">
      <c r="A72" s="103"/>
      <c r="B72" s="38" t="s">
        <v>78</v>
      </c>
      <c r="C72" s="39" t="e">
        <f>SUM(#REF!)</f>
        <v>#REF!</v>
      </c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6"/>
    </row>
    <row r="73" spans="1:16" s="40" customFormat="1" ht="15" hidden="1" customHeight="1" x14ac:dyDescent="0.25">
      <c r="A73" s="103" t="s">
        <v>94</v>
      </c>
      <c r="B73" s="38" t="s">
        <v>73</v>
      </c>
      <c r="C73" s="39" t="e">
        <f>SUM(#REF!)</f>
        <v>#REF!</v>
      </c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6" t="s">
        <v>81</v>
      </c>
    </row>
    <row r="74" spans="1:16" s="40" customFormat="1" ht="45" hidden="1" customHeight="1" x14ac:dyDescent="0.25">
      <c r="A74" s="103"/>
      <c r="B74" s="38" t="s">
        <v>75</v>
      </c>
      <c r="C74" s="39" t="e">
        <f>SUM(#REF!)</f>
        <v>#REF!</v>
      </c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6"/>
    </row>
    <row r="75" spans="1:16" s="40" customFormat="1" ht="45" hidden="1" customHeight="1" x14ac:dyDescent="0.25">
      <c r="A75" s="103"/>
      <c r="B75" s="38" t="s">
        <v>87</v>
      </c>
      <c r="C75" s="39" t="e">
        <f>SUM(#REF!)</f>
        <v>#REF!</v>
      </c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6"/>
    </row>
    <row r="76" spans="1:16" s="40" customFormat="1" ht="30" hidden="1" customHeight="1" x14ac:dyDescent="0.25">
      <c r="A76" s="103"/>
      <c r="B76" s="38" t="s">
        <v>77</v>
      </c>
      <c r="C76" s="39" t="e">
        <f>SUM(#REF!)</f>
        <v>#REF!</v>
      </c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6" t="s">
        <v>81</v>
      </c>
    </row>
    <row r="77" spans="1:16" s="40" customFormat="1" ht="30" hidden="1" customHeight="1" x14ac:dyDescent="0.25">
      <c r="A77" s="103"/>
      <c r="B77" s="38" t="s">
        <v>78</v>
      </c>
      <c r="C77" s="39" t="e">
        <f>SUM(#REF!)</f>
        <v>#REF!</v>
      </c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6"/>
    </row>
    <row r="78" spans="1:16" s="40" customFormat="1" ht="15" hidden="1" customHeight="1" x14ac:dyDescent="0.25">
      <c r="A78" s="103" t="s">
        <v>85</v>
      </c>
      <c r="B78" s="38" t="s">
        <v>73</v>
      </c>
      <c r="C78" s="39" t="e">
        <f>SUM(#REF!)</f>
        <v>#REF!</v>
      </c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6" t="s">
        <v>1</v>
      </c>
    </row>
    <row r="79" spans="1:16" s="40" customFormat="1" ht="45" hidden="1" customHeight="1" x14ac:dyDescent="0.25">
      <c r="A79" s="103"/>
      <c r="B79" s="38" t="s">
        <v>75</v>
      </c>
      <c r="C79" s="39" t="e">
        <f>SUM(#REF!)</f>
        <v>#REF!</v>
      </c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6"/>
    </row>
    <row r="80" spans="1:16" s="40" customFormat="1" ht="45" hidden="1" customHeight="1" x14ac:dyDescent="0.25">
      <c r="A80" s="103"/>
      <c r="B80" s="38" t="s">
        <v>87</v>
      </c>
      <c r="C80" s="39" t="e">
        <f>SUM(#REF!)</f>
        <v>#REF!</v>
      </c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6"/>
    </row>
    <row r="81" spans="1:16" s="40" customFormat="1" ht="30" hidden="1" customHeight="1" x14ac:dyDescent="0.25">
      <c r="A81" s="103"/>
      <c r="B81" s="38" t="s">
        <v>77</v>
      </c>
      <c r="C81" s="39" t="e">
        <f>SUM(#REF!)</f>
        <v>#REF!</v>
      </c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6" t="s">
        <v>1</v>
      </c>
    </row>
    <row r="82" spans="1:16" s="40" customFormat="1" ht="30" hidden="1" customHeight="1" x14ac:dyDescent="0.25">
      <c r="A82" s="103"/>
      <c r="B82" s="38" t="s">
        <v>78</v>
      </c>
      <c r="C82" s="39" t="e">
        <f>SUM(#REF!)</f>
        <v>#REF!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6"/>
    </row>
    <row r="83" spans="1:16" ht="15.75" hidden="1" customHeight="1" x14ac:dyDescent="0.25">
      <c r="A83" s="103" t="s">
        <v>95</v>
      </c>
      <c r="B83" s="38" t="s">
        <v>73</v>
      </c>
      <c r="C83" s="39" t="e">
        <f>SUM(#REF!)</f>
        <v>#REF!</v>
      </c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6" t="s">
        <v>81</v>
      </c>
    </row>
    <row r="84" spans="1:16" ht="45" hidden="1" customHeight="1" x14ac:dyDescent="0.25">
      <c r="A84" s="103"/>
      <c r="B84" s="38" t="s">
        <v>75</v>
      </c>
      <c r="C84" s="39" t="e">
        <f>SUM(#REF!)</f>
        <v>#REF!</v>
      </c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6"/>
    </row>
    <row r="85" spans="1:16" ht="45" hidden="1" customHeight="1" x14ac:dyDescent="0.25">
      <c r="A85" s="103"/>
      <c r="B85" s="38" t="s">
        <v>87</v>
      </c>
      <c r="C85" s="39" t="e">
        <f>SUM(#REF!)</f>
        <v>#REF!</v>
      </c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6"/>
    </row>
    <row r="86" spans="1:16" ht="30" hidden="1" customHeight="1" x14ac:dyDescent="0.25">
      <c r="A86" s="103"/>
      <c r="B86" s="38" t="s">
        <v>77</v>
      </c>
      <c r="C86" s="39" t="e">
        <f>SUM(#REF!)</f>
        <v>#REF!</v>
      </c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6" t="s">
        <v>81</v>
      </c>
    </row>
    <row r="87" spans="1:16" ht="30" hidden="1" customHeight="1" x14ac:dyDescent="0.25">
      <c r="A87" s="103"/>
      <c r="B87" s="38" t="s">
        <v>78</v>
      </c>
      <c r="C87" s="39" t="e">
        <f>SUM(#REF!)</f>
        <v>#REF!</v>
      </c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6"/>
    </row>
    <row r="88" spans="1:16" s="37" customFormat="1" ht="15.75" hidden="1" customHeight="1" x14ac:dyDescent="0.25">
      <c r="A88" s="111" t="s">
        <v>96</v>
      </c>
      <c r="B88" s="41" t="s">
        <v>73</v>
      </c>
      <c r="C88" s="42" t="e">
        <f>SUM(#REF!)</f>
        <v>#REF!</v>
      </c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3" t="s">
        <v>2</v>
      </c>
    </row>
    <row r="89" spans="1:16" ht="45" hidden="1" customHeight="1" x14ac:dyDescent="0.25">
      <c r="A89" s="111"/>
      <c r="B89" s="38" t="s">
        <v>75</v>
      </c>
      <c r="C89" s="39" t="e">
        <f>SUM(#REF!)</f>
        <v>#REF!</v>
      </c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6" t="s">
        <v>2</v>
      </c>
    </row>
    <row r="90" spans="1:16" ht="45" hidden="1" customHeight="1" x14ac:dyDescent="0.25">
      <c r="A90" s="111"/>
      <c r="B90" s="38" t="s">
        <v>87</v>
      </c>
      <c r="C90" s="39" t="e">
        <f>SUM(#REF!)</f>
        <v>#REF!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6" t="s">
        <v>2</v>
      </c>
    </row>
    <row r="91" spans="1:16" hidden="1" x14ac:dyDescent="0.25">
      <c r="A91" s="111"/>
      <c r="B91" s="38" t="s">
        <v>77</v>
      </c>
      <c r="C91" s="39" t="e">
        <f>SUM(#REF!)</f>
        <v>#REF!</v>
      </c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6" t="s">
        <v>2</v>
      </c>
    </row>
    <row r="92" spans="1:16" ht="30" hidden="1" customHeight="1" x14ac:dyDescent="0.25">
      <c r="A92" s="38"/>
      <c r="B92" s="38" t="s">
        <v>78</v>
      </c>
      <c r="C92" s="39" t="e">
        <f>SUM(#REF!)</f>
        <v>#REF!</v>
      </c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6" t="s">
        <v>2</v>
      </c>
    </row>
    <row r="93" spans="1:16" s="37" customFormat="1" ht="15.75" hidden="1" customHeight="1" x14ac:dyDescent="0.25">
      <c r="A93" s="111" t="s">
        <v>97</v>
      </c>
      <c r="B93" s="41" t="s">
        <v>73</v>
      </c>
      <c r="C93" s="42" t="e">
        <f>SUM(#REF!)</f>
        <v>#REF!</v>
      </c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3" t="s">
        <v>2</v>
      </c>
    </row>
    <row r="94" spans="1:16" ht="45" hidden="1" customHeight="1" x14ac:dyDescent="0.25">
      <c r="A94" s="111"/>
      <c r="B94" s="38" t="s">
        <v>75</v>
      </c>
      <c r="C94" s="39" t="e">
        <f>SUM(#REF!)</f>
        <v>#REF!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6" t="s">
        <v>2</v>
      </c>
    </row>
    <row r="95" spans="1:16" ht="45" hidden="1" customHeight="1" x14ac:dyDescent="0.25">
      <c r="A95" s="111"/>
      <c r="B95" s="38" t="s">
        <v>87</v>
      </c>
      <c r="C95" s="39" t="e">
        <f>SUM(#REF!)</f>
        <v>#REF!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6" t="s">
        <v>2</v>
      </c>
    </row>
    <row r="96" spans="1:16" hidden="1" x14ac:dyDescent="0.25">
      <c r="A96" s="111"/>
      <c r="B96" s="38" t="s">
        <v>77</v>
      </c>
      <c r="C96" s="39" t="e">
        <f>SUM(#REF!)</f>
        <v>#REF!</v>
      </c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6" t="s">
        <v>2</v>
      </c>
    </row>
    <row r="97" spans="1:16" ht="30" hidden="1" customHeight="1" x14ac:dyDescent="0.25">
      <c r="A97" s="38"/>
      <c r="B97" s="38" t="s">
        <v>78</v>
      </c>
      <c r="C97" s="39" t="e">
        <f>SUM(#REF!)</f>
        <v>#REF!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6" t="s">
        <v>2</v>
      </c>
    </row>
    <row r="98" spans="1:16" ht="19.5" customHeight="1" x14ac:dyDescent="0.25">
      <c r="A98" s="108" t="s">
        <v>38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</row>
    <row r="99" spans="1:16" ht="17.25" customHeight="1" x14ac:dyDescent="0.25">
      <c r="A99" s="108" t="s">
        <v>7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</row>
    <row r="100" spans="1:16" ht="15.75" hidden="1" customHeight="1" x14ac:dyDescent="0.25">
      <c r="A100" s="103" t="s">
        <v>98</v>
      </c>
      <c r="B100" s="44" t="s">
        <v>73</v>
      </c>
      <c r="C100" s="39" t="e">
        <f>SUM(#REF!)</f>
        <v>#REF!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6" t="s">
        <v>81</v>
      </c>
    </row>
    <row r="101" spans="1:16" ht="45" hidden="1" customHeight="1" x14ac:dyDescent="0.25">
      <c r="A101" s="103"/>
      <c r="B101" s="38" t="s">
        <v>75</v>
      </c>
      <c r="C101" s="39" t="e">
        <f>SUM(#REF!)</f>
        <v>#REF!</v>
      </c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6"/>
    </row>
    <row r="102" spans="1:16" ht="45" hidden="1" customHeight="1" x14ac:dyDescent="0.25">
      <c r="A102" s="103"/>
      <c r="B102" s="38" t="s">
        <v>87</v>
      </c>
      <c r="C102" s="39" t="e">
        <f>SUM(#REF!)</f>
        <v>#REF!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6"/>
    </row>
    <row r="103" spans="1:16" ht="30" hidden="1" customHeight="1" x14ac:dyDescent="0.25">
      <c r="A103" s="103"/>
      <c r="B103" s="38" t="s">
        <v>77</v>
      </c>
      <c r="C103" s="39" t="e">
        <f>SUM(#REF!)</f>
        <v>#REF!</v>
      </c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6" t="s">
        <v>81</v>
      </c>
    </row>
    <row r="104" spans="1:16" ht="30" hidden="1" customHeight="1" x14ac:dyDescent="0.25">
      <c r="A104" s="103"/>
      <c r="B104" s="38" t="s">
        <v>78</v>
      </c>
      <c r="C104" s="39" t="e">
        <f>SUM(#REF!)</f>
        <v>#REF!</v>
      </c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6"/>
    </row>
    <row r="105" spans="1:16" s="40" customFormat="1" ht="15" hidden="1" customHeight="1" x14ac:dyDescent="0.25">
      <c r="A105" s="110" t="s">
        <v>99</v>
      </c>
      <c r="B105" s="44" t="s">
        <v>73</v>
      </c>
      <c r="C105" s="39" t="e">
        <f>SUM(#REF!)</f>
        <v>#REF!</v>
      </c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6" t="s">
        <v>81</v>
      </c>
    </row>
    <row r="106" spans="1:16" s="40" customFormat="1" ht="45" hidden="1" customHeight="1" x14ac:dyDescent="0.25">
      <c r="A106" s="110"/>
      <c r="B106" s="38" t="s">
        <v>75</v>
      </c>
      <c r="C106" s="39" t="e">
        <f>SUM(#REF!)</f>
        <v>#REF!</v>
      </c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6"/>
    </row>
    <row r="107" spans="1:16" s="40" customFormat="1" ht="45" hidden="1" customHeight="1" x14ac:dyDescent="0.25">
      <c r="A107" s="110"/>
      <c r="B107" s="38" t="s">
        <v>87</v>
      </c>
      <c r="C107" s="39" t="e">
        <f>SUM(#REF!)</f>
        <v>#REF!</v>
      </c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6"/>
    </row>
    <row r="108" spans="1:16" s="40" customFormat="1" ht="30" hidden="1" customHeight="1" x14ac:dyDescent="0.25">
      <c r="A108" s="110"/>
      <c r="B108" s="38" t="s">
        <v>77</v>
      </c>
      <c r="C108" s="39" t="e">
        <f>SUM(#REF!)</f>
        <v>#REF!</v>
      </c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6" t="s">
        <v>81</v>
      </c>
    </row>
    <row r="109" spans="1:16" s="40" customFormat="1" ht="30" hidden="1" customHeight="1" x14ac:dyDescent="0.25">
      <c r="A109" s="110"/>
      <c r="B109" s="38" t="s">
        <v>78</v>
      </c>
      <c r="C109" s="39" t="e">
        <f>SUM(#REF!)</f>
        <v>#REF!</v>
      </c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6"/>
    </row>
    <row r="110" spans="1:16" s="40" customFormat="1" ht="15" hidden="1" customHeight="1" x14ac:dyDescent="0.25">
      <c r="A110" s="110" t="s">
        <v>100</v>
      </c>
      <c r="B110" s="44" t="s">
        <v>73</v>
      </c>
      <c r="C110" s="39" t="e">
        <f>SUM(#REF!)</f>
        <v>#REF!</v>
      </c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6" t="s">
        <v>81</v>
      </c>
    </row>
    <row r="111" spans="1:16" s="40" customFormat="1" ht="45" hidden="1" customHeight="1" x14ac:dyDescent="0.25">
      <c r="A111" s="110"/>
      <c r="B111" s="38" t="s">
        <v>75</v>
      </c>
      <c r="C111" s="39" t="e">
        <f>SUM(#REF!)</f>
        <v>#REF!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6"/>
    </row>
    <row r="112" spans="1:16" s="40" customFormat="1" ht="45" hidden="1" customHeight="1" x14ac:dyDescent="0.25">
      <c r="A112" s="110"/>
      <c r="B112" s="38" t="s">
        <v>87</v>
      </c>
      <c r="C112" s="39" t="e">
        <f>SUM(#REF!)</f>
        <v>#REF!</v>
      </c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6"/>
    </row>
    <row r="113" spans="1:16" s="40" customFormat="1" ht="30" hidden="1" customHeight="1" x14ac:dyDescent="0.25">
      <c r="A113" s="110"/>
      <c r="B113" s="38" t="s">
        <v>77</v>
      </c>
      <c r="C113" s="39" t="e">
        <f>SUM(#REF!)</f>
        <v>#REF!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6" t="s">
        <v>81</v>
      </c>
    </row>
    <row r="114" spans="1:16" s="40" customFormat="1" ht="30" hidden="1" customHeight="1" x14ac:dyDescent="0.25">
      <c r="A114" s="110"/>
      <c r="B114" s="38" t="s">
        <v>78</v>
      </c>
      <c r="C114" s="39" t="e">
        <f>SUM(#REF!)</f>
        <v>#REF!</v>
      </c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6"/>
    </row>
    <row r="115" spans="1:16" s="40" customFormat="1" ht="15" hidden="1" customHeight="1" x14ac:dyDescent="0.25">
      <c r="A115" s="110" t="s">
        <v>101</v>
      </c>
      <c r="B115" s="44" t="s">
        <v>73</v>
      </c>
      <c r="C115" s="39" t="e">
        <f>SUM(#REF!)</f>
        <v>#REF!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6" t="s">
        <v>81</v>
      </c>
    </row>
    <row r="116" spans="1:16" s="40" customFormat="1" ht="45" hidden="1" customHeight="1" x14ac:dyDescent="0.25">
      <c r="A116" s="110"/>
      <c r="B116" s="38" t="s">
        <v>75</v>
      </c>
      <c r="C116" s="39" t="e">
        <f>SUM(#REF!)</f>
        <v>#REF!</v>
      </c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6"/>
    </row>
    <row r="117" spans="1:16" s="40" customFormat="1" ht="45" hidden="1" customHeight="1" x14ac:dyDescent="0.25">
      <c r="A117" s="110"/>
      <c r="B117" s="38" t="s">
        <v>87</v>
      </c>
      <c r="C117" s="39" t="e">
        <f>SUM(#REF!)</f>
        <v>#REF!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6"/>
    </row>
    <row r="118" spans="1:16" s="40" customFormat="1" ht="30" hidden="1" customHeight="1" x14ac:dyDescent="0.25">
      <c r="A118" s="110"/>
      <c r="B118" s="38" t="s">
        <v>77</v>
      </c>
      <c r="C118" s="39" t="e">
        <f>SUM(#REF!)</f>
        <v>#REF!</v>
      </c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6" t="s">
        <v>81</v>
      </c>
    </row>
    <row r="119" spans="1:16" s="40" customFormat="1" ht="30" hidden="1" customHeight="1" x14ac:dyDescent="0.25">
      <c r="A119" s="110"/>
      <c r="B119" s="38" t="s">
        <v>78</v>
      </c>
      <c r="C119" s="39" t="e">
        <f>SUM(#REF!)</f>
        <v>#REF!</v>
      </c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6"/>
    </row>
    <row r="120" spans="1:16" s="40" customFormat="1" ht="15" hidden="1" customHeight="1" x14ac:dyDescent="0.25">
      <c r="A120" s="110" t="s">
        <v>102</v>
      </c>
      <c r="B120" s="44" t="s">
        <v>73</v>
      </c>
      <c r="C120" s="39" t="e">
        <f>SUM(#REF!)</f>
        <v>#REF!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6" t="s">
        <v>81</v>
      </c>
    </row>
    <row r="121" spans="1:16" s="40" customFormat="1" ht="45" hidden="1" customHeight="1" x14ac:dyDescent="0.25">
      <c r="A121" s="110"/>
      <c r="B121" s="38" t="s">
        <v>75</v>
      </c>
      <c r="C121" s="39" t="e">
        <f>SUM(#REF!)</f>
        <v>#REF!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6"/>
    </row>
    <row r="122" spans="1:16" s="40" customFormat="1" ht="45" hidden="1" customHeight="1" x14ac:dyDescent="0.25">
      <c r="A122" s="110"/>
      <c r="B122" s="38" t="s">
        <v>87</v>
      </c>
      <c r="C122" s="39" t="e">
        <f>SUM(#REF!)</f>
        <v>#REF!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6"/>
    </row>
    <row r="123" spans="1:16" s="40" customFormat="1" ht="30" hidden="1" customHeight="1" x14ac:dyDescent="0.25">
      <c r="A123" s="110"/>
      <c r="B123" s="38" t="s">
        <v>77</v>
      </c>
      <c r="C123" s="39" t="e">
        <f>SUM(#REF!)</f>
        <v>#REF!</v>
      </c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6" t="s">
        <v>81</v>
      </c>
    </row>
    <row r="124" spans="1:16" s="40" customFormat="1" ht="30" hidden="1" customHeight="1" x14ac:dyDescent="0.25">
      <c r="A124" s="110"/>
      <c r="B124" s="38" t="s">
        <v>78</v>
      </c>
      <c r="C124" s="39" t="e">
        <f>SUM(#REF!)</f>
        <v>#REF!</v>
      </c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6"/>
    </row>
    <row r="125" spans="1:16" s="40" customFormat="1" ht="25.5" customHeight="1" x14ac:dyDescent="0.25">
      <c r="A125" s="103" t="s">
        <v>103</v>
      </c>
      <c r="B125" s="38" t="s">
        <v>73</v>
      </c>
      <c r="C125" s="45">
        <f>C126</f>
        <v>569260102</v>
      </c>
      <c r="D125" s="45">
        <f t="shared" ref="D125:O125" si="0">D126</f>
        <v>0</v>
      </c>
      <c r="E125" s="45"/>
      <c r="F125" s="45">
        <f>F126</f>
        <v>13259128.039999999</v>
      </c>
      <c r="G125" s="45">
        <f t="shared" si="0"/>
        <v>405532273.95999998</v>
      </c>
      <c r="H125" s="45">
        <f t="shared" si="0"/>
        <v>150468700</v>
      </c>
      <c r="I125" s="45">
        <f t="shared" si="0"/>
        <v>0</v>
      </c>
      <c r="J125" s="45">
        <f t="shared" si="0"/>
        <v>0</v>
      </c>
      <c r="K125" s="45">
        <f t="shared" si="0"/>
        <v>0</v>
      </c>
      <c r="L125" s="45">
        <f t="shared" si="0"/>
        <v>0</v>
      </c>
      <c r="M125" s="45">
        <f t="shared" si="0"/>
        <v>0</v>
      </c>
      <c r="N125" s="45">
        <f t="shared" si="0"/>
        <v>0</v>
      </c>
      <c r="O125" s="45">
        <f t="shared" si="0"/>
        <v>0</v>
      </c>
      <c r="P125" s="112" t="s">
        <v>3</v>
      </c>
    </row>
    <row r="126" spans="1:16" s="40" customFormat="1" ht="36" customHeight="1" x14ac:dyDescent="0.25">
      <c r="A126" s="103"/>
      <c r="B126" s="38" t="s">
        <v>77</v>
      </c>
      <c r="C126" s="45">
        <f>C128+C132+C130+C134+C136+C138</f>
        <v>569260102</v>
      </c>
      <c r="D126" s="45">
        <f t="shared" ref="D126:O126" si="1">D128+D132+D130+D134+D136</f>
        <v>0</v>
      </c>
      <c r="E126" s="45">
        <f t="shared" si="1"/>
        <v>0</v>
      </c>
      <c r="F126" s="45">
        <f>F128+F132+F130+F134+F136+F138</f>
        <v>13259128.039999999</v>
      </c>
      <c r="G126" s="45">
        <f t="shared" ref="G126:N126" si="2">G128+G132+G130+G134+G136+G138</f>
        <v>405532273.95999998</v>
      </c>
      <c r="H126" s="45">
        <f t="shared" si="2"/>
        <v>150468700</v>
      </c>
      <c r="I126" s="45">
        <f t="shared" si="2"/>
        <v>0</v>
      </c>
      <c r="J126" s="45">
        <f t="shared" si="2"/>
        <v>0</v>
      </c>
      <c r="K126" s="45">
        <f t="shared" si="2"/>
        <v>0</v>
      </c>
      <c r="L126" s="45">
        <f t="shared" si="2"/>
        <v>0</v>
      </c>
      <c r="M126" s="45">
        <f t="shared" si="2"/>
        <v>0</v>
      </c>
      <c r="N126" s="45">
        <f t="shared" si="2"/>
        <v>0</v>
      </c>
      <c r="O126" s="45">
        <f t="shared" si="1"/>
        <v>0</v>
      </c>
      <c r="P126" s="113"/>
    </row>
    <row r="127" spans="1:16" s="40" customFormat="1" ht="27" customHeight="1" x14ac:dyDescent="0.25">
      <c r="A127" s="103" t="s">
        <v>104</v>
      </c>
      <c r="B127" s="38" t="s">
        <v>73</v>
      </c>
      <c r="C127" s="45">
        <f>C128</f>
        <v>202004880</v>
      </c>
      <c r="D127" s="45" t="e">
        <f>#REF!</f>
        <v>#REF!</v>
      </c>
      <c r="E127" s="45"/>
      <c r="F127" s="46">
        <f>F128</f>
        <v>9627720</v>
      </c>
      <c r="G127" s="46">
        <f>G128</f>
        <v>192377160</v>
      </c>
      <c r="H127" s="45">
        <v>0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112" t="s">
        <v>3</v>
      </c>
    </row>
    <row r="128" spans="1:16" s="40" customFormat="1" ht="35.25" customHeight="1" x14ac:dyDescent="0.25">
      <c r="A128" s="103"/>
      <c r="B128" s="47" t="s">
        <v>77</v>
      </c>
      <c r="C128" s="48">
        <f>E128+F128+G128+H128+I128+J128+K128+L128+M128+N128+O128</f>
        <v>202004880</v>
      </c>
      <c r="D128" s="45"/>
      <c r="E128" s="49"/>
      <c r="F128" s="48">
        <v>9627720</v>
      </c>
      <c r="G128" s="48">
        <v>192377160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114"/>
    </row>
    <row r="129" spans="1:16" s="40" customFormat="1" ht="24.75" customHeight="1" x14ac:dyDescent="0.25">
      <c r="A129" s="103" t="s">
        <v>105</v>
      </c>
      <c r="B129" s="38" t="s">
        <v>73</v>
      </c>
      <c r="C129" s="45">
        <f>C130</f>
        <v>276511892.63999999</v>
      </c>
      <c r="D129" s="45" t="e">
        <f>#REF!</f>
        <v>#REF!</v>
      </c>
      <c r="E129" s="45"/>
      <c r="F129" s="46">
        <f>F130</f>
        <v>793062.64</v>
      </c>
      <c r="G129" s="46">
        <f>G130</f>
        <v>125250130</v>
      </c>
      <c r="H129" s="46">
        <f t="shared" ref="H129:I129" si="3">H130</f>
        <v>150468700</v>
      </c>
      <c r="I129" s="45">
        <f t="shared" si="3"/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112" t="s">
        <v>3</v>
      </c>
    </row>
    <row r="130" spans="1:16" s="40" customFormat="1" ht="27.6" customHeight="1" x14ac:dyDescent="0.25">
      <c r="A130" s="103"/>
      <c r="B130" s="47" t="s">
        <v>77</v>
      </c>
      <c r="C130" s="48">
        <f>E130+F130+G130+H130+I130+J130+K130+L130+M130+N130+O130</f>
        <v>276511892.63999999</v>
      </c>
      <c r="D130" s="45"/>
      <c r="E130" s="49"/>
      <c r="F130" s="48">
        <v>793062.64</v>
      </c>
      <c r="G130" s="45">
        <v>125250130</v>
      </c>
      <c r="H130" s="49">
        <v>150468700</v>
      </c>
      <c r="I130" s="79">
        <v>0</v>
      </c>
      <c r="J130" s="79">
        <v>0</v>
      </c>
      <c r="K130" s="79">
        <v>0</v>
      </c>
      <c r="L130" s="79">
        <v>0</v>
      </c>
      <c r="M130" s="79">
        <v>0</v>
      </c>
      <c r="N130" s="79">
        <v>0</v>
      </c>
      <c r="O130" s="49">
        <v>0</v>
      </c>
      <c r="P130" s="114"/>
    </row>
    <row r="131" spans="1:16" s="40" customFormat="1" ht="22.5" customHeight="1" x14ac:dyDescent="0.25">
      <c r="A131" s="103" t="s">
        <v>106</v>
      </c>
      <c r="B131" s="38" t="s">
        <v>73</v>
      </c>
      <c r="C131" s="45">
        <f t="shared" ref="C131:G131" si="4">C132</f>
        <v>3386718.61</v>
      </c>
      <c r="D131" s="45">
        <f t="shared" si="4"/>
        <v>0</v>
      </c>
      <c r="E131" s="45">
        <f t="shared" si="4"/>
        <v>0</v>
      </c>
      <c r="F131" s="45">
        <f t="shared" si="4"/>
        <v>301165.19</v>
      </c>
      <c r="G131" s="45">
        <f t="shared" si="4"/>
        <v>3085553.42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112" t="s">
        <v>3</v>
      </c>
    </row>
    <row r="132" spans="1:16" s="40" customFormat="1" ht="27.6" customHeight="1" x14ac:dyDescent="0.25">
      <c r="A132" s="103"/>
      <c r="B132" s="38" t="s">
        <v>77</v>
      </c>
      <c r="C132" s="45">
        <f>SUM(D132:O132)</f>
        <v>3386718.61</v>
      </c>
      <c r="D132" s="45"/>
      <c r="E132" s="45"/>
      <c r="F132" s="45">
        <v>301165.19</v>
      </c>
      <c r="G132" s="45">
        <v>3085553.42</v>
      </c>
      <c r="H132" s="45">
        <v>0</v>
      </c>
      <c r="I132" s="45">
        <v>0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45">
        <v>0</v>
      </c>
      <c r="P132" s="113"/>
    </row>
    <row r="133" spans="1:16" s="40" customFormat="1" ht="18" customHeight="1" x14ac:dyDescent="0.25">
      <c r="A133" s="103" t="s">
        <v>107</v>
      </c>
      <c r="B133" s="38" t="s">
        <v>73</v>
      </c>
      <c r="C133" s="45">
        <f t="shared" ref="C133:G133" si="5">C134</f>
        <v>86489875.400000006</v>
      </c>
      <c r="D133" s="45">
        <f t="shared" si="5"/>
        <v>0</v>
      </c>
      <c r="E133" s="45">
        <f t="shared" si="5"/>
        <v>0</v>
      </c>
      <c r="F133" s="45">
        <f t="shared" si="5"/>
        <v>1670444.86</v>
      </c>
      <c r="G133" s="45">
        <f t="shared" si="5"/>
        <v>84819430.540000007</v>
      </c>
      <c r="H133" s="45">
        <v>0</v>
      </c>
      <c r="I133" s="45">
        <v>0</v>
      </c>
      <c r="J133" s="45">
        <v>0</v>
      </c>
      <c r="K133" s="45">
        <v>0</v>
      </c>
      <c r="L133" s="45">
        <v>0</v>
      </c>
      <c r="M133" s="45">
        <v>0</v>
      </c>
      <c r="N133" s="45">
        <v>0</v>
      </c>
      <c r="O133" s="45">
        <v>0</v>
      </c>
      <c r="P133" s="112" t="s">
        <v>3</v>
      </c>
    </row>
    <row r="134" spans="1:16" s="40" customFormat="1" ht="34.5" customHeight="1" x14ac:dyDescent="0.25">
      <c r="A134" s="103"/>
      <c r="B134" s="38" t="s">
        <v>77</v>
      </c>
      <c r="C134" s="45">
        <f>SUM(D134:O134)</f>
        <v>86489875.400000006</v>
      </c>
      <c r="D134" s="45"/>
      <c r="E134" s="45"/>
      <c r="F134" s="45">
        <v>1670444.86</v>
      </c>
      <c r="G134" s="45">
        <v>84819430.540000007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113"/>
    </row>
    <row r="135" spans="1:16" s="40" customFormat="1" ht="34.5" customHeight="1" x14ac:dyDescent="0.25">
      <c r="A135" s="103" t="s">
        <v>108</v>
      </c>
      <c r="B135" s="38" t="s">
        <v>73</v>
      </c>
      <c r="C135" s="45">
        <f>C136</f>
        <v>280063.92</v>
      </c>
      <c r="D135" s="45">
        <f t="shared" ref="D135:G135" si="6">D136</f>
        <v>0</v>
      </c>
      <c r="E135" s="45">
        <f t="shared" si="6"/>
        <v>0</v>
      </c>
      <c r="F135" s="45">
        <f t="shared" si="6"/>
        <v>280063.92</v>
      </c>
      <c r="G135" s="45">
        <f t="shared" si="6"/>
        <v>0</v>
      </c>
      <c r="H135" s="45">
        <v>0</v>
      </c>
      <c r="I135" s="45">
        <v>0</v>
      </c>
      <c r="J135" s="45">
        <v>0</v>
      </c>
      <c r="K135" s="45">
        <v>0</v>
      </c>
      <c r="L135" s="45">
        <v>0</v>
      </c>
      <c r="M135" s="45">
        <v>0</v>
      </c>
      <c r="N135" s="45">
        <v>0</v>
      </c>
      <c r="O135" s="45">
        <v>0</v>
      </c>
      <c r="P135" s="112" t="s">
        <v>3</v>
      </c>
    </row>
    <row r="136" spans="1:16" s="40" customFormat="1" ht="21" customHeight="1" x14ac:dyDescent="0.25">
      <c r="A136" s="103"/>
      <c r="B136" s="38" t="s">
        <v>77</v>
      </c>
      <c r="C136" s="45">
        <f>SUM(D136:O136)</f>
        <v>280063.92</v>
      </c>
      <c r="D136" s="45"/>
      <c r="E136" s="45"/>
      <c r="F136" s="45">
        <v>280063.92</v>
      </c>
      <c r="G136" s="45">
        <v>0</v>
      </c>
      <c r="H136" s="45">
        <v>0</v>
      </c>
      <c r="I136" s="45">
        <v>0</v>
      </c>
      <c r="J136" s="45">
        <v>0</v>
      </c>
      <c r="K136" s="45">
        <v>0</v>
      </c>
      <c r="L136" s="45">
        <v>0</v>
      </c>
      <c r="M136" s="45">
        <v>0</v>
      </c>
      <c r="N136" s="45">
        <v>0</v>
      </c>
      <c r="O136" s="45">
        <v>0</v>
      </c>
      <c r="P136" s="113"/>
    </row>
    <row r="137" spans="1:16" s="40" customFormat="1" ht="21" customHeight="1" x14ac:dyDescent="0.25">
      <c r="A137" s="115" t="s">
        <v>109</v>
      </c>
      <c r="B137" s="38" t="s">
        <v>73</v>
      </c>
      <c r="C137" s="45">
        <f>C138</f>
        <v>586671.43000000005</v>
      </c>
      <c r="D137" s="45"/>
      <c r="E137" s="45"/>
      <c r="F137" s="45">
        <f>F138</f>
        <v>586671.43000000005</v>
      </c>
      <c r="G137" s="45">
        <f t="shared" ref="G137:N137" si="7">G138</f>
        <v>0</v>
      </c>
      <c r="H137" s="45">
        <f t="shared" si="7"/>
        <v>0</v>
      </c>
      <c r="I137" s="45">
        <f t="shared" si="7"/>
        <v>0</v>
      </c>
      <c r="J137" s="45">
        <f t="shared" si="7"/>
        <v>0</v>
      </c>
      <c r="K137" s="45">
        <f t="shared" si="7"/>
        <v>0</v>
      </c>
      <c r="L137" s="45">
        <f t="shared" si="7"/>
        <v>0</v>
      </c>
      <c r="M137" s="45">
        <f t="shared" si="7"/>
        <v>0</v>
      </c>
      <c r="N137" s="45">
        <f t="shared" si="7"/>
        <v>0</v>
      </c>
      <c r="O137" s="45"/>
      <c r="P137" s="80" t="s">
        <v>3</v>
      </c>
    </row>
    <row r="138" spans="1:16" s="40" customFormat="1" ht="21" customHeight="1" x14ac:dyDescent="0.25">
      <c r="A138" s="116"/>
      <c r="B138" s="38" t="s">
        <v>77</v>
      </c>
      <c r="C138" s="45">
        <f>SUM(D138:O138)</f>
        <v>586671.43000000005</v>
      </c>
      <c r="D138" s="45"/>
      <c r="E138" s="45"/>
      <c r="F138" s="45">
        <v>586671.43000000005</v>
      </c>
      <c r="G138" s="45">
        <v>0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5"/>
      <c r="P138" s="50"/>
    </row>
    <row r="139" spans="1:16" s="40" customFormat="1" ht="21.75" customHeight="1" x14ac:dyDescent="0.25">
      <c r="A139" s="115" t="s">
        <v>135</v>
      </c>
      <c r="B139" s="38" t="s">
        <v>73</v>
      </c>
      <c r="C139" s="45">
        <f>F139+G139+H139+I139+J139+K139+L139+M139+N139</f>
        <v>11051600</v>
      </c>
      <c r="D139" s="45"/>
      <c r="E139" s="45"/>
      <c r="F139" s="45">
        <v>0</v>
      </c>
      <c r="G139" s="45">
        <v>11051600</v>
      </c>
      <c r="H139" s="45">
        <v>0</v>
      </c>
      <c r="I139" s="45">
        <v>0</v>
      </c>
      <c r="J139" s="45">
        <v>0</v>
      </c>
      <c r="K139" s="45">
        <v>0</v>
      </c>
      <c r="L139" s="45">
        <v>0</v>
      </c>
      <c r="M139" s="45">
        <v>0</v>
      </c>
      <c r="N139" s="45">
        <v>0</v>
      </c>
      <c r="O139" s="45"/>
      <c r="P139" s="112" t="s">
        <v>24</v>
      </c>
    </row>
    <row r="140" spans="1:16" s="40" customFormat="1" ht="21" customHeight="1" x14ac:dyDescent="0.25">
      <c r="A140" s="116"/>
      <c r="B140" s="38" t="s">
        <v>77</v>
      </c>
      <c r="C140" s="45">
        <f>F140+G140+H140+I140+J140+K140+L140+M140+N140</f>
        <v>11051600</v>
      </c>
      <c r="D140" s="45"/>
      <c r="E140" s="45"/>
      <c r="F140" s="45">
        <v>0</v>
      </c>
      <c r="G140" s="45">
        <v>11051600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/>
      <c r="P140" s="114"/>
    </row>
    <row r="141" spans="1:16" s="40" customFormat="1" ht="21" customHeight="1" x14ac:dyDescent="0.25">
      <c r="A141" s="115" t="s">
        <v>136</v>
      </c>
      <c r="B141" s="38" t="s">
        <v>73</v>
      </c>
      <c r="C141" s="45">
        <f>F141+G141+H141+I141+J141+K141+L141+M141+N141</f>
        <v>11051600</v>
      </c>
      <c r="D141" s="45"/>
      <c r="E141" s="45"/>
      <c r="F141" s="45">
        <v>0</v>
      </c>
      <c r="G141" s="45">
        <v>11051600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/>
      <c r="P141" s="114"/>
    </row>
    <row r="142" spans="1:16" s="40" customFormat="1" ht="21" customHeight="1" x14ac:dyDescent="0.25">
      <c r="A142" s="116"/>
      <c r="B142" s="38" t="s">
        <v>77</v>
      </c>
      <c r="C142" s="45">
        <f>F142+G142+H142+I142+J142+K142+L142+M142+N142</f>
        <v>11051600</v>
      </c>
      <c r="D142" s="45"/>
      <c r="E142" s="45"/>
      <c r="F142" s="45">
        <v>0</v>
      </c>
      <c r="G142" s="45">
        <v>11051600</v>
      </c>
      <c r="H142" s="45">
        <v>0</v>
      </c>
      <c r="I142" s="45">
        <v>0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45"/>
      <c r="P142" s="113"/>
    </row>
    <row r="143" spans="1:16" s="40" customFormat="1" ht="21.75" customHeight="1" x14ac:dyDescent="0.25">
      <c r="A143" s="103" t="s">
        <v>110</v>
      </c>
      <c r="B143" s="38" t="s">
        <v>73</v>
      </c>
      <c r="C143" s="45">
        <f>C144</f>
        <v>114148439.89</v>
      </c>
      <c r="D143" s="45">
        <f t="shared" ref="D143:O143" si="8">D144</f>
        <v>0</v>
      </c>
      <c r="E143" s="45">
        <f t="shared" si="8"/>
        <v>0</v>
      </c>
      <c r="F143" s="45">
        <f t="shared" si="8"/>
        <v>13202029.890000001</v>
      </c>
      <c r="G143" s="45">
        <f t="shared" si="8"/>
        <v>30546410</v>
      </c>
      <c r="H143" s="45">
        <f t="shared" si="8"/>
        <v>24200000</v>
      </c>
      <c r="I143" s="45">
        <f t="shared" si="8"/>
        <v>24200000</v>
      </c>
      <c r="J143" s="45">
        <f t="shared" si="8"/>
        <v>22000000</v>
      </c>
      <c r="K143" s="45">
        <f t="shared" si="8"/>
        <v>0</v>
      </c>
      <c r="L143" s="45">
        <f t="shared" si="8"/>
        <v>0</v>
      </c>
      <c r="M143" s="45">
        <f t="shared" si="8"/>
        <v>0</v>
      </c>
      <c r="N143" s="45">
        <f t="shared" si="8"/>
        <v>0</v>
      </c>
      <c r="O143" s="45">
        <f t="shared" si="8"/>
        <v>0</v>
      </c>
      <c r="P143" s="112" t="s">
        <v>3</v>
      </c>
    </row>
    <row r="144" spans="1:16" s="40" customFormat="1" ht="47.45" customHeight="1" x14ac:dyDescent="0.25">
      <c r="A144" s="103"/>
      <c r="B144" s="38" t="s">
        <v>77</v>
      </c>
      <c r="C144" s="45">
        <f>C148+C152+C154+C156+C158+C160+C162+C150+C146</f>
        <v>114148439.89</v>
      </c>
      <c r="D144" s="45">
        <f t="shared" ref="D144:O144" si="9">D148+D152+D154+D156+D158+D160+D162+D150+D146</f>
        <v>0</v>
      </c>
      <c r="E144" s="45">
        <f t="shared" si="9"/>
        <v>0</v>
      </c>
      <c r="F144" s="45">
        <f>F148+F152+F154+F156+F158+F160+F162+F150+F146</f>
        <v>13202029.890000001</v>
      </c>
      <c r="G144" s="45">
        <f t="shared" si="9"/>
        <v>30546410</v>
      </c>
      <c r="H144" s="45">
        <f t="shared" si="9"/>
        <v>24200000</v>
      </c>
      <c r="I144" s="45">
        <f t="shared" si="9"/>
        <v>24200000</v>
      </c>
      <c r="J144" s="45">
        <f t="shared" si="9"/>
        <v>22000000</v>
      </c>
      <c r="K144" s="45">
        <f t="shared" si="9"/>
        <v>0</v>
      </c>
      <c r="L144" s="45">
        <f t="shared" si="9"/>
        <v>0</v>
      </c>
      <c r="M144" s="45">
        <f t="shared" si="9"/>
        <v>0</v>
      </c>
      <c r="N144" s="45">
        <f t="shared" si="9"/>
        <v>0</v>
      </c>
      <c r="O144" s="45">
        <f t="shared" si="9"/>
        <v>0</v>
      </c>
      <c r="P144" s="113"/>
    </row>
    <row r="145" spans="1:16" s="40" customFormat="1" ht="24" customHeight="1" x14ac:dyDescent="0.25">
      <c r="A145" s="103" t="s">
        <v>111</v>
      </c>
      <c r="B145" s="38" t="s">
        <v>73</v>
      </c>
      <c r="C145" s="45">
        <f>C146</f>
        <v>12276729.890000001</v>
      </c>
      <c r="D145" s="45">
        <f t="shared" ref="D145:O149" si="10">D146</f>
        <v>0</v>
      </c>
      <c r="E145" s="45">
        <f t="shared" si="10"/>
        <v>0</v>
      </c>
      <c r="F145" s="45">
        <f t="shared" si="10"/>
        <v>12276729.890000001</v>
      </c>
      <c r="G145" s="45">
        <f t="shared" si="10"/>
        <v>0</v>
      </c>
      <c r="H145" s="45">
        <f t="shared" si="10"/>
        <v>0</v>
      </c>
      <c r="I145" s="45">
        <f t="shared" si="10"/>
        <v>0</v>
      </c>
      <c r="J145" s="45">
        <f t="shared" si="10"/>
        <v>0</v>
      </c>
      <c r="K145" s="45">
        <f t="shared" si="10"/>
        <v>0</v>
      </c>
      <c r="L145" s="45">
        <f t="shared" si="10"/>
        <v>0</v>
      </c>
      <c r="M145" s="45">
        <f t="shared" si="10"/>
        <v>0</v>
      </c>
      <c r="N145" s="45">
        <f t="shared" si="10"/>
        <v>0</v>
      </c>
      <c r="O145" s="45">
        <f t="shared" si="10"/>
        <v>0</v>
      </c>
      <c r="P145" s="112" t="s">
        <v>3</v>
      </c>
    </row>
    <row r="146" spans="1:16" s="40" customFormat="1" ht="21.6" customHeight="1" x14ac:dyDescent="0.25">
      <c r="A146" s="103"/>
      <c r="B146" s="38" t="s">
        <v>77</v>
      </c>
      <c r="C146" s="45">
        <f>SUM(D146:O146)</f>
        <v>12276729.890000001</v>
      </c>
      <c r="D146" s="45"/>
      <c r="E146" s="45"/>
      <c r="F146" s="45">
        <v>12276729.890000001</v>
      </c>
      <c r="G146" s="45">
        <v>0</v>
      </c>
      <c r="H146" s="45">
        <v>0</v>
      </c>
      <c r="I146" s="45">
        <v>0</v>
      </c>
      <c r="J146" s="45">
        <v>0</v>
      </c>
      <c r="K146" s="45">
        <v>0</v>
      </c>
      <c r="L146" s="45">
        <v>0</v>
      </c>
      <c r="M146" s="45">
        <v>0</v>
      </c>
      <c r="N146" s="45">
        <v>0</v>
      </c>
      <c r="O146" s="45"/>
      <c r="P146" s="113"/>
    </row>
    <row r="147" spans="1:16" s="40" customFormat="1" ht="26.45" customHeight="1" x14ac:dyDescent="0.25">
      <c r="A147" s="103" t="s">
        <v>112</v>
      </c>
      <c r="B147" s="38" t="s">
        <v>73</v>
      </c>
      <c r="C147" s="45">
        <f>C148</f>
        <v>17618320</v>
      </c>
      <c r="D147" s="45">
        <f t="shared" si="10"/>
        <v>0</v>
      </c>
      <c r="E147" s="45">
        <f t="shared" si="10"/>
        <v>0</v>
      </c>
      <c r="F147" s="45">
        <f t="shared" si="10"/>
        <v>497730</v>
      </c>
      <c r="G147" s="45">
        <f t="shared" si="10"/>
        <v>17120590</v>
      </c>
      <c r="H147" s="45">
        <f t="shared" si="10"/>
        <v>0</v>
      </c>
      <c r="I147" s="45">
        <f t="shared" si="10"/>
        <v>0</v>
      </c>
      <c r="J147" s="45">
        <f t="shared" si="10"/>
        <v>0</v>
      </c>
      <c r="K147" s="45">
        <f t="shared" si="10"/>
        <v>0</v>
      </c>
      <c r="L147" s="45">
        <f t="shared" si="10"/>
        <v>0</v>
      </c>
      <c r="M147" s="45">
        <f t="shared" si="10"/>
        <v>0</v>
      </c>
      <c r="N147" s="45">
        <f t="shared" si="10"/>
        <v>0</v>
      </c>
      <c r="O147" s="45">
        <f t="shared" si="10"/>
        <v>0</v>
      </c>
      <c r="P147" s="112" t="s">
        <v>3</v>
      </c>
    </row>
    <row r="148" spans="1:16" s="40" customFormat="1" ht="40.5" customHeight="1" x14ac:dyDescent="0.25">
      <c r="A148" s="103"/>
      <c r="B148" s="38" t="s">
        <v>77</v>
      </c>
      <c r="C148" s="45">
        <f>SUM(D148:O148)</f>
        <v>17618320</v>
      </c>
      <c r="D148" s="45"/>
      <c r="E148" s="45"/>
      <c r="F148" s="45">
        <v>497730</v>
      </c>
      <c r="G148" s="45">
        <v>17120590</v>
      </c>
      <c r="H148" s="45">
        <v>0</v>
      </c>
      <c r="I148" s="45">
        <v>0</v>
      </c>
      <c r="J148" s="45">
        <v>0</v>
      </c>
      <c r="K148" s="45">
        <v>0</v>
      </c>
      <c r="L148" s="45">
        <v>0</v>
      </c>
      <c r="M148" s="45">
        <v>0</v>
      </c>
      <c r="N148" s="45">
        <v>0</v>
      </c>
      <c r="O148" s="45"/>
      <c r="P148" s="113"/>
    </row>
    <row r="149" spans="1:16" s="40" customFormat="1" ht="30.6" customHeight="1" x14ac:dyDescent="0.25">
      <c r="A149" s="103" t="s">
        <v>113</v>
      </c>
      <c r="B149" s="38" t="s">
        <v>73</v>
      </c>
      <c r="C149" s="45">
        <f>C150</f>
        <v>11653390</v>
      </c>
      <c r="D149" s="45">
        <f t="shared" si="10"/>
        <v>0</v>
      </c>
      <c r="E149" s="45">
        <f t="shared" si="10"/>
        <v>0</v>
      </c>
      <c r="F149" s="45">
        <f t="shared" si="10"/>
        <v>427570</v>
      </c>
      <c r="G149" s="45">
        <f t="shared" si="10"/>
        <v>11225820</v>
      </c>
      <c r="H149" s="45">
        <f t="shared" si="10"/>
        <v>0</v>
      </c>
      <c r="I149" s="45">
        <f t="shared" si="10"/>
        <v>0</v>
      </c>
      <c r="J149" s="45">
        <f t="shared" si="10"/>
        <v>0</v>
      </c>
      <c r="K149" s="45">
        <f t="shared" si="10"/>
        <v>0</v>
      </c>
      <c r="L149" s="45">
        <f t="shared" si="10"/>
        <v>0</v>
      </c>
      <c r="M149" s="45">
        <f t="shared" si="10"/>
        <v>0</v>
      </c>
      <c r="N149" s="45">
        <f t="shared" si="10"/>
        <v>0</v>
      </c>
      <c r="O149" s="45">
        <f t="shared" si="10"/>
        <v>0</v>
      </c>
      <c r="P149" s="112" t="s">
        <v>3</v>
      </c>
    </row>
    <row r="150" spans="1:16" s="40" customFormat="1" ht="25.9" customHeight="1" x14ac:dyDescent="0.25">
      <c r="A150" s="103"/>
      <c r="B150" s="38" t="s">
        <v>77</v>
      </c>
      <c r="C150" s="45">
        <f t="shared" ref="C150:C161" si="11">SUM(D150:O150)</f>
        <v>11653390</v>
      </c>
      <c r="D150" s="45"/>
      <c r="E150" s="45"/>
      <c r="F150" s="46">
        <v>427570</v>
      </c>
      <c r="G150" s="46">
        <v>11225820</v>
      </c>
      <c r="H150" s="45">
        <v>0</v>
      </c>
      <c r="I150" s="45">
        <v>0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45"/>
      <c r="P150" s="113"/>
    </row>
    <row r="151" spans="1:16" s="40" customFormat="1" ht="19.5" customHeight="1" x14ac:dyDescent="0.25">
      <c r="A151" s="103" t="s">
        <v>114</v>
      </c>
      <c r="B151" s="38" t="s">
        <v>73</v>
      </c>
      <c r="C151" s="45">
        <f t="shared" si="11"/>
        <v>12100000</v>
      </c>
      <c r="D151" s="45">
        <f t="shared" ref="D151:O151" si="12">D152</f>
        <v>0</v>
      </c>
      <c r="E151" s="45">
        <f t="shared" si="12"/>
        <v>0</v>
      </c>
      <c r="F151" s="45">
        <f t="shared" si="12"/>
        <v>0</v>
      </c>
      <c r="G151" s="45">
        <f t="shared" si="12"/>
        <v>1100000</v>
      </c>
      <c r="H151" s="45">
        <f t="shared" si="12"/>
        <v>11000000</v>
      </c>
      <c r="I151" s="45">
        <f t="shared" si="12"/>
        <v>0</v>
      </c>
      <c r="J151" s="45">
        <f t="shared" si="12"/>
        <v>0</v>
      </c>
      <c r="K151" s="45">
        <f t="shared" si="12"/>
        <v>0</v>
      </c>
      <c r="L151" s="45">
        <f t="shared" si="12"/>
        <v>0</v>
      </c>
      <c r="M151" s="45">
        <f t="shared" si="12"/>
        <v>0</v>
      </c>
      <c r="N151" s="45">
        <f t="shared" si="12"/>
        <v>0</v>
      </c>
      <c r="O151" s="45">
        <f t="shared" si="12"/>
        <v>0</v>
      </c>
      <c r="P151" s="112" t="s">
        <v>3</v>
      </c>
    </row>
    <row r="152" spans="1:16" s="40" customFormat="1" ht="27" customHeight="1" x14ac:dyDescent="0.25">
      <c r="A152" s="103"/>
      <c r="B152" s="38" t="s">
        <v>77</v>
      </c>
      <c r="C152" s="45">
        <f t="shared" si="11"/>
        <v>12100000</v>
      </c>
      <c r="D152" s="45"/>
      <c r="E152" s="45"/>
      <c r="F152" s="45">
        <v>0</v>
      </c>
      <c r="G152" s="45">
        <v>1100000</v>
      </c>
      <c r="H152" s="45">
        <v>11000000</v>
      </c>
      <c r="I152" s="45">
        <v>0</v>
      </c>
      <c r="J152" s="45">
        <v>0</v>
      </c>
      <c r="K152" s="45">
        <v>0</v>
      </c>
      <c r="L152" s="45">
        <v>0</v>
      </c>
      <c r="M152" s="45">
        <v>0</v>
      </c>
      <c r="N152" s="45">
        <v>0</v>
      </c>
      <c r="O152" s="45"/>
      <c r="P152" s="113"/>
    </row>
    <row r="153" spans="1:16" s="40" customFormat="1" ht="18.75" customHeight="1" x14ac:dyDescent="0.25">
      <c r="A153" s="103" t="s">
        <v>115</v>
      </c>
      <c r="B153" s="38" t="s">
        <v>73</v>
      </c>
      <c r="C153" s="45">
        <f t="shared" si="11"/>
        <v>12100000</v>
      </c>
      <c r="D153" s="45">
        <f t="shared" ref="D153:O153" si="13">D154</f>
        <v>0</v>
      </c>
      <c r="E153" s="45">
        <f t="shared" si="13"/>
        <v>0</v>
      </c>
      <c r="F153" s="45">
        <f t="shared" si="13"/>
        <v>0</v>
      </c>
      <c r="G153" s="45">
        <f t="shared" si="13"/>
        <v>1100000</v>
      </c>
      <c r="H153" s="45">
        <f t="shared" si="13"/>
        <v>11000000</v>
      </c>
      <c r="I153" s="45">
        <f t="shared" si="13"/>
        <v>0</v>
      </c>
      <c r="J153" s="45">
        <f t="shared" si="13"/>
        <v>0</v>
      </c>
      <c r="K153" s="45">
        <f t="shared" si="13"/>
        <v>0</v>
      </c>
      <c r="L153" s="45">
        <f t="shared" si="13"/>
        <v>0</v>
      </c>
      <c r="M153" s="45">
        <f t="shared" si="13"/>
        <v>0</v>
      </c>
      <c r="N153" s="45">
        <f t="shared" si="13"/>
        <v>0</v>
      </c>
      <c r="O153" s="45">
        <f t="shared" si="13"/>
        <v>0</v>
      </c>
      <c r="P153" s="112" t="s">
        <v>3</v>
      </c>
    </row>
    <row r="154" spans="1:16" s="40" customFormat="1" ht="20.45" customHeight="1" x14ac:dyDescent="0.25">
      <c r="A154" s="103"/>
      <c r="B154" s="38" t="s">
        <v>77</v>
      </c>
      <c r="C154" s="45">
        <f t="shared" si="11"/>
        <v>12100000</v>
      </c>
      <c r="D154" s="45"/>
      <c r="E154" s="45"/>
      <c r="F154" s="45">
        <v>0</v>
      </c>
      <c r="G154" s="45">
        <v>1100000</v>
      </c>
      <c r="H154" s="45">
        <v>11000000</v>
      </c>
      <c r="I154" s="45">
        <v>0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45"/>
      <c r="P154" s="113"/>
    </row>
    <row r="155" spans="1:16" s="40" customFormat="1" ht="22.5" customHeight="1" x14ac:dyDescent="0.25">
      <c r="A155" s="103" t="s">
        <v>116</v>
      </c>
      <c r="B155" s="38" t="s">
        <v>73</v>
      </c>
      <c r="C155" s="45">
        <f t="shared" si="11"/>
        <v>12100000</v>
      </c>
      <c r="D155" s="45">
        <f t="shared" ref="D155:O155" si="14">D156</f>
        <v>0</v>
      </c>
      <c r="E155" s="45">
        <f t="shared" si="14"/>
        <v>0</v>
      </c>
      <c r="F155" s="45">
        <f t="shared" si="14"/>
        <v>0</v>
      </c>
      <c r="G155" s="45">
        <f t="shared" si="14"/>
        <v>0</v>
      </c>
      <c r="H155" s="45">
        <f t="shared" si="14"/>
        <v>1100000</v>
      </c>
      <c r="I155" s="45">
        <f t="shared" si="14"/>
        <v>11000000</v>
      </c>
      <c r="J155" s="45">
        <f t="shared" si="14"/>
        <v>0</v>
      </c>
      <c r="K155" s="45">
        <f t="shared" si="14"/>
        <v>0</v>
      </c>
      <c r="L155" s="45">
        <f t="shared" si="14"/>
        <v>0</v>
      </c>
      <c r="M155" s="45">
        <f t="shared" si="14"/>
        <v>0</v>
      </c>
      <c r="N155" s="45">
        <f t="shared" si="14"/>
        <v>0</v>
      </c>
      <c r="O155" s="45">
        <f t="shared" si="14"/>
        <v>0</v>
      </c>
      <c r="P155" s="112" t="s">
        <v>3</v>
      </c>
    </row>
    <row r="156" spans="1:16" s="40" customFormat="1" ht="22.9" customHeight="1" x14ac:dyDescent="0.25">
      <c r="A156" s="103"/>
      <c r="B156" s="38" t="s">
        <v>77</v>
      </c>
      <c r="C156" s="45">
        <f t="shared" si="11"/>
        <v>12100000</v>
      </c>
      <c r="D156" s="45"/>
      <c r="E156" s="45"/>
      <c r="F156" s="45">
        <v>0</v>
      </c>
      <c r="G156" s="45">
        <v>0</v>
      </c>
      <c r="H156" s="45">
        <v>1100000</v>
      </c>
      <c r="I156" s="45">
        <v>11000000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5"/>
      <c r="P156" s="113"/>
    </row>
    <row r="157" spans="1:16" s="40" customFormat="1" ht="21" customHeight="1" x14ac:dyDescent="0.25">
      <c r="A157" s="103" t="s">
        <v>117</v>
      </c>
      <c r="B157" s="38" t="s">
        <v>73</v>
      </c>
      <c r="C157" s="45">
        <f t="shared" si="11"/>
        <v>12100000</v>
      </c>
      <c r="D157" s="45">
        <f t="shared" ref="D157:O157" si="15">D158</f>
        <v>0</v>
      </c>
      <c r="E157" s="45">
        <f t="shared" si="15"/>
        <v>0</v>
      </c>
      <c r="F157" s="45">
        <f t="shared" si="15"/>
        <v>0</v>
      </c>
      <c r="G157" s="45">
        <f t="shared" si="15"/>
        <v>0</v>
      </c>
      <c r="H157" s="45">
        <f t="shared" si="15"/>
        <v>1100000</v>
      </c>
      <c r="I157" s="45">
        <f t="shared" si="15"/>
        <v>11000000</v>
      </c>
      <c r="J157" s="45">
        <f t="shared" si="15"/>
        <v>0</v>
      </c>
      <c r="K157" s="45">
        <f t="shared" si="15"/>
        <v>0</v>
      </c>
      <c r="L157" s="45">
        <f t="shared" si="15"/>
        <v>0</v>
      </c>
      <c r="M157" s="45">
        <f t="shared" si="15"/>
        <v>0</v>
      </c>
      <c r="N157" s="45">
        <f t="shared" si="15"/>
        <v>0</v>
      </c>
      <c r="O157" s="45">
        <f t="shared" si="15"/>
        <v>0</v>
      </c>
      <c r="P157" s="112" t="s">
        <v>3</v>
      </c>
    </row>
    <row r="158" spans="1:16" s="40" customFormat="1" ht="24" customHeight="1" x14ac:dyDescent="0.25">
      <c r="A158" s="103"/>
      <c r="B158" s="38" t="s">
        <v>77</v>
      </c>
      <c r="C158" s="45">
        <f t="shared" si="11"/>
        <v>12100000</v>
      </c>
      <c r="D158" s="45"/>
      <c r="E158" s="45"/>
      <c r="F158" s="45">
        <v>0</v>
      </c>
      <c r="G158" s="45">
        <v>0</v>
      </c>
      <c r="H158" s="45">
        <v>1100000</v>
      </c>
      <c r="I158" s="45">
        <v>11000000</v>
      </c>
      <c r="J158" s="45">
        <v>0</v>
      </c>
      <c r="K158" s="45">
        <v>0</v>
      </c>
      <c r="L158" s="45">
        <v>0</v>
      </c>
      <c r="M158" s="45">
        <v>0</v>
      </c>
      <c r="N158" s="45">
        <v>0</v>
      </c>
      <c r="O158" s="45"/>
      <c r="P158" s="113"/>
    </row>
    <row r="159" spans="1:16" s="40" customFormat="1" ht="19.5" customHeight="1" x14ac:dyDescent="0.25">
      <c r="A159" s="103" t="s">
        <v>118</v>
      </c>
      <c r="B159" s="38" t="s">
        <v>73</v>
      </c>
      <c r="C159" s="45">
        <f t="shared" si="11"/>
        <v>12100000</v>
      </c>
      <c r="D159" s="45">
        <f t="shared" ref="D159:O159" si="16">D160</f>
        <v>0</v>
      </c>
      <c r="E159" s="45">
        <f t="shared" si="16"/>
        <v>0</v>
      </c>
      <c r="F159" s="45">
        <f t="shared" si="16"/>
        <v>0</v>
      </c>
      <c r="G159" s="45">
        <f t="shared" si="16"/>
        <v>0</v>
      </c>
      <c r="H159" s="45">
        <f t="shared" si="16"/>
        <v>0</v>
      </c>
      <c r="I159" s="45">
        <f t="shared" si="16"/>
        <v>1100000</v>
      </c>
      <c r="J159" s="45">
        <f t="shared" si="16"/>
        <v>11000000</v>
      </c>
      <c r="K159" s="45">
        <f t="shared" si="16"/>
        <v>0</v>
      </c>
      <c r="L159" s="45">
        <f t="shared" si="16"/>
        <v>0</v>
      </c>
      <c r="M159" s="45">
        <f t="shared" si="16"/>
        <v>0</v>
      </c>
      <c r="N159" s="45">
        <f t="shared" si="16"/>
        <v>0</v>
      </c>
      <c r="O159" s="45">
        <f t="shared" si="16"/>
        <v>0</v>
      </c>
      <c r="P159" s="112" t="s">
        <v>3</v>
      </c>
    </row>
    <row r="160" spans="1:16" s="40" customFormat="1" ht="27" customHeight="1" x14ac:dyDescent="0.25">
      <c r="A160" s="103"/>
      <c r="B160" s="38" t="s">
        <v>77</v>
      </c>
      <c r="C160" s="45">
        <f t="shared" si="11"/>
        <v>12100000</v>
      </c>
      <c r="D160" s="45"/>
      <c r="E160" s="45"/>
      <c r="F160" s="45">
        <v>0</v>
      </c>
      <c r="G160" s="45">
        <v>0</v>
      </c>
      <c r="H160" s="45">
        <v>0</v>
      </c>
      <c r="I160" s="45">
        <v>1100000</v>
      </c>
      <c r="J160" s="45">
        <v>11000000</v>
      </c>
      <c r="K160" s="45">
        <v>0</v>
      </c>
      <c r="L160" s="45">
        <v>0</v>
      </c>
      <c r="M160" s="45">
        <v>0</v>
      </c>
      <c r="N160" s="45">
        <v>0</v>
      </c>
      <c r="O160" s="45"/>
      <c r="P160" s="113"/>
    </row>
    <row r="161" spans="1:16" s="40" customFormat="1" ht="18" customHeight="1" x14ac:dyDescent="0.25">
      <c r="A161" s="103" t="s">
        <v>119</v>
      </c>
      <c r="B161" s="38" t="s">
        <v>73</v>
      </c>
      <c r="C161" s="45">
        <f t="shared" si="11"/>
        <v>12100000</v>
      </c>
      <c r="D161" s="45">
        <f t="shared" ref="D161:O161" si="17">D162</f>
        <v>0</v>
      </c>
      <c r="E161" s="45">
        <f t="shared" si="17"/>
        <v>0</v>
      </c>
      <c r="F161" s="45">
        <f t="shared" si="17"/>
        <v>0</v>
      </c>
      <c r="G161" s="45">
        <f t="shared" si="17"/>
        <v>0</v>
      </c>
      <c r="H161" s="45">
        <f t="shared" si="17"/>
        <v>0</v>
      </c>
      <c r="I161" s="45">
        <f t="shared" si="17"/>
        <v>1100000</v>
      </c>
      <c r="J161" s="45">
        <f t="shared" si="17"/>
        <v>11000000</v>
      </c>
      <c r="K161" s="45">
        <f t="shared" si="17"/>
        <v>0</v>
      </c>
      <c r="L161" s="45">
        <f t="shared" si="17"/>
        <v>0</v>
      </c>
      <c r="M161" s="45">
        <f t="shared" si="17"/>
        <v>0</v>
      </c>
      <c r="N161" s="45">
        <f t="shared" si="17"/>
        <v>0</v>
      </c>
      <c r="O161" s="45">
        <f t="shared" si="17"/>
        <v>0</v>
      </c>
      <c r="P161" s="105" t="s">
        <v>3</v>
      </c>
    </row>
    <row r="162" spans="1:16" s="40" customFormat="1" ht="36" customHeight="1" x14ac:dyDescent="0.25">
      <c r="A162" s="103"/>
      <c r="B162" s="38" t="s">
        <v>77</v>
      </c>
      <c r="C162" s="45">
        <f>SUM(D162:O162)</f>
        <v>12100000</v>
      </c>
      <c r="D162" s="45"/>
      <c r="E162" s="45"/>
      <c r="F162" s="45">
        <v>0</v>
      </c>
      <c r="G162" s="45">
        <v>0</v>
      </c>
      <c r="H162" s="45">
        <v>0</v>
      </c>
      <c r="I162" s="45">
        <v>1100000</v>
      </c>
      <c r="J162" s="45">
        <v>11000000</v>
      </c>
      <c r="K162" s="45">
        <v>0</v>
      </c>
      <c r="L162" s="45">
        <v>0</v>
      </c>
      <c r="M162" s="45">
        <v>0</v>
      </c>
      <c r="N162" s="45">
        <v>0</v>
      </c>
      <c r="O162" s="45"/>
      <c r="P162" s="105"/>
    </row>
    <row r="163" spans="1:16" ht="15.75" hidden="1" customHeight="1" x14ac:dyDescent="0.25">
      <c r="A163" s="108" t="s">
        <v>120</v>
      </c>
      <c r="B163" s="38" t="s">
        <v>73</v>
      </c>
      <c r="C163" s="45" t="e">
        <f>C164+C165</f>
        <v>#REF!</v>
      </c>
      <c r="D163" s="45" t="e">
        <f t="shared" ref="D163:O163" si="18">D164+D165</f>
        <v>#REF!</v>
      </c>
      <c r="E163" s="45" t="e">
        <f t="shared" si="18"/>
        <v>#REF!</v>
      </c>
      <c r="F163" s="45" t="e">
        <f t="shared" si="18"/>
        <v>#REF!</v>
      </c>
      <c r="G163" s="45" t="e">
        <f t="shared" si="18"/>
        <v>#REF!</v>
      </c>
      <c r="H163" s="45" t="e">
        <f t="shared" si="18"/>
        <v>#REF!</v>
      </c>
      <c r="I163" s="45" t="e">
        <f t="shared" si="18"/>
        <v>#REF!</v>
      </c>
      <c r="J163" s="45" t="e">
        <f t="shared" si="18"/>
        <v>#REF!</v>
      </c>
      <c r="K163" s="45" t="e">
        <f t="shared" si="18"/>
        <v>#REF!</v>
      </c>
      <c r="L163" s="45" t="e">
        <f t="shared" si="18"/>
        <v>#REF!</v>
      </c>
      <c r="M163" s="45" t="e">
        <f t="shared" si="18"/>
        <v>#REF!</v>
      </c>
      <c r="N163" s="45" t="e">
        <f t="shared" si="18"/>
        <v>#REF!</v>
      </c>
      <c r="O163" s="45" t="e">
        <f t="shared" si="18"/>
        <v>#REF!</v>
      </c>
      <c r="P163" s="36" t="s">
        <v>2</v>
      </c>
    </row>
    <row r="164" spans="1:16" ht="30" hidden="1" x14ac:dyDescent="0.25">
      <c r="A164" s="108"/>
      <c r="B164" s="38" t="s">
        <v>87</v>
      </c>
      <c r="C164" s="45" t="e">
        <f>#REF!</f>
        <v>#REF!</v>
      </c>
      <c r="D164" s="45" t="e">
        <f>#REF!</f>
        <v>#REF!</v>
      </c>
      <c r="E164" s="45" t="e">
        <f>#REF!</f>
        <v>#REF!</v>
      </c>
      <c r="F164" s="45" t="e">
        <f>#REF!</f>
        <v>#REF!</v>
      </c>
      <c r="G164" s="45" t="e">
        <f>#REF!</f>
        <v>#REF!</v>
      </c>
      <c r="H164" s="45" t="e">
        <f>#REF!</f>
        <v>#REF!</v>
      </c>
      <c r="I164" s="45" t="e">
        <f>#REF!</f>
        <v>#REF!</v>
      </c>
      <c r="J164" s="45" t="e">
        <f>#REF!</f>
        <v>#REF!</v>
      </c>
      <c r="K164" s="45" t="e">
        <f>#REF!</f>
        <v>#REF!</v>
      </c>
      <c r="L164" s="45" t="e">
        <f>#REF!</f>
        <v>#REF!</v>
      </c>
      <c r="M164" s="45" t="e">
        <f>#REF!</f>
        <v>#REF!</v>
      </c>
      <c r="N164" s="45" t="e">
        <f>#REF!</f>
        <v>#REF!</v>
      </c>
      <c r="O164" s="45" t="e">
        <f>#REF!</f>
        <v>#REF!</v>
      </c>
      <c r="P164" s="36" t="s">
        <v>2</v>
      </c>
    </row>
    <row r="165" spans="1:16" hidden="1" x14ac:dyDescent="0.25">
      <c r="A165" s="108"/>
      <c r="B165" s="38" t="s">
        <v>77</v>
      </c>
      <c r="C165" s="45" t="e">
        <f>#REF!+C126+C144</f>
        <v>#REF!</v>
      </c>
      <c r="D165" s="45" t="e">
        <f>#REF!+D126+D144</f>
        <v>#REF!</v>
      </c>
      <c r="E165" s="45" t="e">
        <f>#REF!+E126+E144</f>
        <v>#REF!</v>
      </c>
      <c r="F165" s="45" t="e">
        <f>#REF!+F126+F144</f>
        <v>#REF!</v>
      </c>
      <c r="G165" s="45" t="e">
        <f>#REF!+G126+G144</f>
        <v>#REF!</v>
      </c>
      <c r="H165" s="45" t="e">
        <f>#REF!+H126+H144</f>
        <v>#REF!</v>
      </c>
      <c r="I165" s="45" t="e">
        <f>#REF!+I126+I144</f>
        <v>#REF!</v>
      </c>
      <c r="J165" s="45" t="e">
        <f>#REF!+J126+J144</f>
        <v>#REF!</v>
      </c>
      <c r="K165" s="45" t="e">
        <f>#REF!+K126+K144</f>
        <v>#REF!</v>
      </c>
      <c r="L165" s="45" t="e">
        <f>#REF!+L126+L144</f>
        <v>#REF!</v>
      </c>
      <c r="M165" s="45" t="e">
        <f>#REF!+M126+M144</f>
        <v>#REF!</v>
      </c>
      <c r="N165" s="45" t="e">
        <f>#REF!+N126+N144</f>
        <v>#REF!</v>
      </c>
      <c r="O165" s="45" t="e">
        <f>#REF!+O126+O144</f>
        <v>#REF!</v>
      </c>
      <c r="P165" s="36" t="s">
        <v>2</v>
      </c>
    </row>
    <row r="166" spans="1:16" ht="30" hidden="1" customHeight="1" x14ac:dyDescent="0.25">
      <c r="A166" s="38"/>
      <c r="B166" s="38" t="s">
        <v>78</v>
      </c>
      <c r="C166" s="39" t="e">
        <f>SUM(#REF!)</f>
        <v>#REF!</v>
      </c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6" t="s">
        <v>2</v>
      </c>
    </row>
    <row r="167" spans="1:16" ht="15.75" hidden="1" customHeight="1" x14ac:dyDescent="0.25">
      <c r="A167" s="108" t="s">
        <v>121</v>
      </c>
      <c r="B167" s="38" t="s">
        <v>73</v>
      </c>
      <c r="C167" s="39" t="e">
        <f>SUM(#REF!)</f>
        <v>#REF!</v>
      </c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6" t="s">
        <v>2</v>
      </c>
    </row>
    <row r="168" spans="1:16" ht="45" hidden="1" customHeight="1" x14ac:dyDescent="0.25">
      <c r="A168" s="108"/>
      <c r="B168" s="38" t="s">
        <v>75</v>
      </c>
      <c r="C168" s="39" t="e">
        <f>SUM(#REF!)</f>
        <v>#REF!</v>
      </c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6" t="s">
        <v>2</v>
      </c>
    </row>
    <row r="169" spans="1:16" ht="30" hidden="1" x14ac:dyDescent="0.25">
      <c r="A169" s="108"/>
      <c r="B169" s="38" t="s">
        <v>87</v>
      </c>
      <c r="C169" s="39" t="e">
        <f>SUM(#REF!)</f>
        <v>#REF!</v>
      </c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6" t="s">
        <v>2</v>
      </c>
    </row>
    <row r="170" spans="1:16" hidden="1" x14ac:dyDescent="0.25">
      <c r="A170" s="108"/>
      <c r="B170" s="38" t="s">
        <v>77</v>
      </c>
      <c r="C170" s="39" t="e">
        <f>SUM(#REF!)</f>
        <v>#REF!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6" t="s">
        <v>2</v>
      </c>
    </row>
    <row r="171" spans="1:16" ht="30" hidden="1" customHeight="1" x14ac:dyDescent="0.25">
      <c r="A171" s="38"/>
      <c r="B171" s="38" t="s">
        <v>78</v>
      </c>
      <c r="C171" s="39" t="e">
        <f>SUM(#REF!)</f>
        <v>#REF!</v>
      </c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6" t="s">
        <v>2</v>
      </c>
    </row>
    <row r="172" spans="1:16" ht="75" hidden="1" customHeight="1" x14ac:dyDescent="0.25">
      <c r="A172" s="38" t="s">
        <v>122</v>
      </c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</row>
    <row r="173" spans="1:16" ht="90" hidden="1" customHeight="1" x14ac:dyDescent="0.25">
      <c r="A173" s="38" t="s">
        <v>123</v>
      </c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</row>
    <row r="174" spans="1:16" ht="15.75" hidden="1" customHeight="1" x14ac:dyDescent="0.25">
      <c r="A174" s="103" t="s">
        <v>68</v>
      </c>
      <c r="B174" s="103"/>
      <c r="C174" s="103"/>
      <c r="D174" s="103"/>
      <c r="E174" s="103"/>
      <c r="F174" s="103"/>
      <c r="G174" s="103"/>
      <c r="H174" s="103"/>
      <c r="I174" s="103"/>
      <c r="J174" s="103"/>
      <c r="K174" s="103"/>
      <c r="L174" s="103"/>
      <c r="M174" s="103"/>
      <c r="N174" s="103"/>
      <c r="O174" s="103"/>
      <c r="P174" s="103"/>
    </row>
    <row r="175" spans="1:16" ht="90" hidden="1" customHeight="1" x14ac:dyDescent="0.25">
      <c r="A175" s="38" t="s">
        <v>124</v>
      </c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</row>
    <row r="176" spans="1:16" ht="15.75" hidden="1" customHeight="1" x14ac:dyDescent="0.25">
      <c r="A176" s="103" t="s">
        <v>125</v>
      </c>
      <c r="B176" s="38" t="s">
        <v>73</v>
      </c>
      <c r="C176" s="39" t="e">
        <f>SUM(#REF!)</f>
        <v>#REF!</v>
      </c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6" t="s">
        <v>81</v>
      </c>
    </row>
    <row r="177" spans="1:16" ht="45" hidden="1" customHeight="1" x14ac:dyDescent="0.25">
      <c r="A177" s="103"/>
      <c r="B177" s="38" t="s">
        <v>75</v>
      </c>
      <c r="C177" s="39" t="e">
        <f>SUM(#REF!)</f>
        <v>#REF!</v>
      </c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6"/>
    </row>
    <row r="178" spans="1:16" ht="45" hidden="1" customHeight="1" x14ac:dyDescent="0.25">
      <c r="A178" s="103"/>
      <c r="B178" s="38" t="s">
        <v>87</v>
      </c>
      <c r="C178" s="39" t="e">
        <f>SUM(#REF!)</f>
        <v>#REF!</v>
      </c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6" t="s">
        <v>81</v>
      </c>
    </row>
    <row r="179" spans="1:16" ht="30" hidden="1" customHeight="1" x14ac:dyDescent="0.25">
      <c r="A179" s="103"/>
      <c r="B179" s="38" t="s">
        <v>77</v>
      </c>
      <c r="C179" s="39" t="e">
        <f>SUM(#REF!)</f>
        <v>#REF!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6" t="s">
        <v>81</v>
      </c>
    </row>
    <row r="180" spans="1:16" ht="30" hidden="1" customHeight="1" x14ac:dyDescent="0.25">
      <c r="A180" s="103"/>
      <c r="B180" s="38" t="s">
        <v>126</v>
      </c>
      <c r="C180" s="39" t="e">
        <f>SUM(#REF!)</f>
        <v>#REF!</v>
      </c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6" t="s">
        <v>81</v>
      </c>
    </row>
    <row r="181" spans="1:16" ht="15.75" hidden="1" customHeight="1" x14ac:dyDescent="0.25">
      <c r="A181" s="108" t="s">
        <v>127</v>
      </c>
      <c r="B181" s="38" t="s">
        <v>73</v>
      </c>
      <c r="C181" s="39" t="e">
        <f>SUM(C182:C185)</f>
        <v>#REF!</v>
      </c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6" t="s">
        <v>2</v>
      </c>
    </row>
    <row r="182" spans="1:16" ht="45" hidden="1" customHeight="1" x14ac:dyDescent="0.25">
      <c r="A182" s="108"/>
      <c r="B182" s="38" t="s">
        <v>75</v>
      </c>
      <c r="C182" s="38" t="e">
        <f>SUM(#REF!)</f>
        <v>#REF!</v>
      </c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6" t="s">
        <v>2</v>
      </c>
    </row>
    <row r="183" spans="1:16" ht="30" hidden="1" x14ac:dyDescent="0.25">
      <c r="A183" s="108"/>
      <c r="B183" s="38" t="s">
        <v>87</v>
      </c>
      <c r="C183" s="38" t="e">
        <f>SUM(#REF!)</f>
        <v>#REF!</v>
      </c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6" t="s">
        <v>2</v>
      </c>
    </row>
    <row r="184" spans="1:16" hidden="1" x14ac:dyDescent="0.25">
      <c r="A184" s="108"/>
      <c r="B184" s="38" t="s">
        <v>77</v>
      </c>
      <c r="C184" s="38" t="e">
        <f>SUM(#REF!)</f>
        <v>#REF!</v>
      </c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6" t="s">
        <v>2</v>
      </c>
    </row>
    <row r="185" spans="1:16" ht="30" hidden="1" customHeight="1" x14ac:dyDescent="0.25">
      <c r="A185" s="108"/>
      <c r="B185" s="38" t="s">
        <v>126</v>
      </c>
      <c r="C185" s="38" t="e">
        <f>SUM(#REF!)</f>
        <v>#REF!</v>
      </c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6" t="s">
        <v>2</v>
      </c>
    </row>
    <row r="186" spans="1:16" ht="15.75" hidden="1" customHeight="1" x14ac:dyDescent="0.25">
      <c r="A186" s="108" t="s">
        <v>128</v>
      </c>
      <c r="B186" s="38" t="s">
        <v>73</v>
      </c>
      <c r="C186" s="39" t="e">
        <f>SUM(#REF!)</f>
        <v>#REF!</v>
      </c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6" t="s">
        <v>2</v>
      </c>
    </row>
    <row r="187" spans="1:16" ht="45" hidden="1" customHeight="1" x14ac:dyDescent="0.25">
      <c r="A187" s="108"/>
      <c r="B187" s="38" t="s">
        <v>75</v>
      </c>
      <c r="C187" s="39" t="e">
        <f>SUM(#REF!)</f>
        <v>#REF!</v>
      </c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6" t="s">
        <v>2</v>
      </c>
    </row>
    <row r="188" spans="1:16" ht="30" hidden="1" x14ac:dyDescent="0.25">
      <c r="A188" s="108"/>
      <c r="B188" s="38" t="s">
        <v>87</v>
      </c>
      <c r="C188" s="39" t="e">
        <f>SUM(#REF!)</f>
        <v>#REF!</v>
      </c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6" t="s">
        <v>2</v>
      </c>
    </row>
    <row r="189" spans="1:16" hidden="1" x14ac:dyDescent="0.25">
      <c r="A189" s="108"/>
      <c r="B189" s="38" t="s">
        <v>77</v>
      </c>
      <c r="C189" s="39" t="e">
        <f>SUM(#REF!)</f>
        <v>#REF!</v>
      </c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6" t="s">
        <v>2</v>
      </c>
    </row>
    <row r="190" spans="1:16" ht="30" hidden="1" customHeight="1" x14ac:dyDescent="0.25">
      <c r="A190" s="108"/>
      <c r="B190" s="38" t="s">
        <v>129</v>
      </c>
      <c r="C190" s="39" t="e">
        <f>SUM(#REF!)</f>
        <v>#REF!</v>
      </c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6" t="s">
        <v>2</v>
      </c>
    </row>
    <row r="191" spans="1:16" s="54" customFormat="1" ht="30" hidden="1" customHeight="1" x14ac:dyDescent="0.25">
      <c r="A191" s="51" t="s">
        <v>128</v>
      </c>
      <c r="B191" s="51" t="s">
        <v>73</v>
      </c>
      <c r="C191" s="52" t="e">
        <f>SUM(C192:C195)</f>
        <v>#REF!</v>
      </c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3" t="s">
        <v>2</v>
      </c>
    </row>
    <row r="192" spans="1:16" s="54" customFormat="1" ht="30" hidden="1" x14ac:dyDescent="0.25">
      <c r="A192" s="51"/>
      <c r="B192" s="51" t="s">
        <v>75</v>
      </c>
      <c r="C192" s="52" t="e">
        <f>SUM(#REF!)</f>
        <v>#REF!</v>
      </c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3" t="s">
        <v>2</v>
      </c>
    </row>
    <row r="193" spans="1:16" s="54" customFormat="1" ht="30" hidden="1" x14ac:dyDescent="0.25">
      <c r="A193" s="55"/>
      <c r="B193" s="51" t="s">
        <v>87</v>
      </c>
      <c r="C193" s="52" t="e">
        <f>SUM(#REF!)</f>
        <v>#REF!</v>
      </c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3" t="s">
        <v>2</v>
      </c>
    </row>
    <row r="194" spans="1:16" s="54" customFormat="1" hidden="1" x14ac:dyDescent="0.25">
      <c r="A194" s="55"/>
      <c r="B194" s="51" t="s">
        <v>77</v>
      </c>
      <c r="C194" s="52" t="e">
        <f>SUM(#REF!)</f>
        <v>#REF!</v>
      </c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3" t="s">
        <v>2</v>
      </c>
    </row>
    <row r="195" spans="1:16" s="54" customFormat="1" ht="30" hidden="1" customHeight="1" x14ac:dyDescent="0.25">
      <c r="A195" s="55"/>
      <c r="B195" s="51" t="s">
        <v>78</v>
      </c>
      <c r="C195" s="52" t="e">
        <f>SUM(#REF!)</f>
        <v>#REF!</v>
      </c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3" t="s">
        <v>2</v>
      </c>
    </row>
    <row r="196" spans="1:16" ht="15.75" hidden="1" customHeight="1" x14ac:dyDescent="0.25">
      <c r="A196" s="108" t="s">
        <v>130</v>
      </c>
      <c r="B196" s="38" t="s">
        <v>73</v>
      </c>
      <c r="C196" s="39" t="e">
        <f>SUM(#REF!)</f>
        <v>#REF!</v>
      </c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6" t="s">
        <v>2</v>
      </c>
    </row>
    <row r="197" spans="1:16" s="54" customFormat="1" ht="45" hidden="1" customHeight="1" x14ac:dyDescent="0.25">
      <c r="A197" s="108"/>
      <c r="B197" s="51" t="s">
        <v>75</v>
      </c>
      <c r="C197" s="52" t="e">
        <f>SUM(#REF!)</f>
        <v>#REF!</v>
      </c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3" t="s">
        <v>2</v>
      </c>
    </row>
    <row r="198" spans="1:16" s="54" customFormat="1" ht="30" hidden="1" x14ac:dyDescent="0.25">
      <c r="A198" s="108"/>
      <c r="B198" s="51" t="s">
        <v>87</v>
      </c>
      <c r="C198" s="52" t="e">
        <f>SUM(#REF!)</f>
        <v>#REF!</v>
      </c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3" t="s">
        <v>2</v>
      </c>
    </row>
    <row r="199" spans="1:16" s="54" customFormat="1" hidden="1" x14ac:dyDescent="0.25">
      <c r="A199" s="108"/>
      <c r="B199" s="51" t="s">
        <v>77</v>
      </c>
      <c r="C199" s="52" t="e">
        <f>SUM(#REF!)</f>
        <v>#REF!</v>
      </c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3" t="s">
        <v>2</v>
      </c>
    </row>
    <row r="200" spans="1:16" s="54" customFormat="1" ht="30" hidden="1" customHeight="1" x14ac:dyDescent="0.25">
      <c r="A200" s="108"/>
      <c r="B200" s="51" t="s">
        <v>129</v>
      </c>
      <c r="C200" s="52" t="e">
        <f>SUM(#REF!)</f>
        <v>#REF!</v>
      </c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3" t="s">
        <v>2</v>
      </c>
    </row>
    <row r="201" spans="1:16" ht="15.75" hidden="1" customHeight="1" x14ac:dyDescent="0.25">
      <c r="A201" s="108" t="s">
        <v>131</v>
      </c>
      <c r="B201" s="38" t="s">
        <v>73</v>
      </c>
      <c r="C201" s="39" t="e">
        <f>SUM(#REF!)</f>
        <v>#REF!</v>
      </c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6" t="s">
        <v>2</v>
      </c>
    </row>
    <row r="202" spans="1:16" s="54" customFormat="1" ht="45" hidden="1" customHeight="1" x14ac:dyDescent="0.25">
      <c r="A202" s="108"/>
      <c r="B202" s="51" t="s">
        <v>75</v>
      </c>
      <c r="C202" s="52" t="e">
        <f>SUM(#REF!)</f>
        <v>#REF!</v>
      </c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3" t="s">
        <v>2</v>
      </c>
    </row>
    <row r="203" spans="1:16" s="54" customFormat="1" ht="30" hidden="1" x14ac:dyDescent="0.25">
      <c r="A203" s="108"/>
      <c r="B203" s="51" t="s">
        <v>87</v>
      </c>
      <c r="C203" s="52" t="e">
        <f>SUM(#REF!)</f>
        <v>#REF!</v>
      </c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3" t="s">
        <v>2</v>
      </c>
    </row>
    <row r="204" spans="1:16" s="54" customFormat="1" hidden="1" x14ac:dyDescent="0.25">
      <c r="A204" s="108"/>
      <c r="B204" s="51" t="s">
        <v>77</v>
      </c>
      <c r="C204" s="52" t="e">
        <f>SUM(#REF!)</f>
        <v>#REF!</v>
      </c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3" t="s">
        <v>2</v>
      </c>
    </row>
    <row r="205" spans="1:16" s="54" customFormat="1" ht="30" hidden="1" customHeight="1" x14ac:dyDescent="0.25">
      <c r="A205" s="51"/>
      <c r="B205" s="51" t="s">
        <v>78</v>
      </c>
      <c r="C205" s="52" t="e">
        <f>SUM(#REF!)</f>
        <v>#REF!</v>
      </c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3" t="s">
        <v>2</v>
      </c>
    </row>
    <row r="206" spans="1:16" ht="15.75" hidden="1" customHeight="1" x14ac:dyDescent="0.25">
      <c r="A206" s="108" t="s">
        <v>132</v>
      </c>
      <c r="B206" s="38" t="s">
        <v>73</v>
      </c>
      <c r="C206" s="39" t="e">
        <f>SUM(#REF!)</f>
        <v>#REF!</v>
      </c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6" t="s">
        <v>2</v>
      </c>
    </row>
    <row r="207" spans="1:16" s="54" customFormat="1" ht="45" hidden="1" customHeight="1" x14ac:dyDescent="0.25">
      <c r="A207" s="108"/>
      <c r="B207" s="51" t="s">
        <v>75</v>
      </c>
      <c r="C207" s="52" t="e">
        <f>SUM(#REF!)</f>
        <v>#REF!</v>
      </c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3" t="s">
        <v>2</v>
      </c>
    </row>
    <row r="208" spans="1:16" s="54" customFormat="1" ht="45" hidden="1" customHeight="1" x14ac:dyDescent="0.25">
      <c r="A208" s="108"/>
      <c r="B208" s="51" t="s">
        <v>87</v>
      </c>
      <c r="C208" s="52" t="e">
        <f>SUM(#REF!)</f>
        <v>#REF!</v>
      </c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3" t="s">
        <v>2</v>
      </c>
    </row>
    <row r="209" spans="1:16" s="54" customFormat="1" hidden="1" x14ac:dyDescent="0.25">
      <c r="A209" s="108"/>
      <c r="B209" s="51" t="s">
        <v>77</v>
      </c>
      <c r="C209" s="52" t="e">
        <f>SUM(#REF!)</f>
        <v>#REF!</v>
      </c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3" t="s">
        <v>2</v>
      </c>
    </row>
    <row r="210" spans="1:16" s="54" customFormat="1" ht="30" hidden="1" customHeight="1" x14ac:dyDescent="0.25">
      <c r="A210" s="51"/>
      <c r="B210" s="51" t="s">
        <v>78</v>
      </c>
      <c r="C210" s="52" t="e">
        <f>SUM(#REF!)</f>
        <v>#REF!</v>
      </c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3" t="s">
        <v>2</v>
      </c>
    </row>
    <row r="211" spans="1:16" hidden="1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7"/>
    </row>
    <row r="212" spans="1:16" hidden="1" x14ac:dyDescent="0.25">
      <c r="A212" s="58"/>
      <c r="B212" s="58"/>
      <c r="C212" s="59" t="e">
        <f>C196+C201+C206</f>
        <v>#REF!</v>
      </c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60"/>
    </row>
    <row r="213" spans="1:16" hidden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60"/>
    </row>
    <row r="214" spans="1:16" hidden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60"/>
    </row>
    <row r="215" spans="1:16" hidden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60"/>
    </row>
    <row r="216" spans="1:16" hidden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60"/>
    </row>
    <row r="217" spans="1:16" hidden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60"/>
    </row>
    <row r="218" spans="1:16" hidden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60"/>
    </row>
    <row r="219" spans="1:16" hidden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60"/>
    </row>
    <row r="220" spans="1:16" hidden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60"/>
    </row>
    <row r="221" spans="1:16" hidden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60"/>
    </row>
    <row r="222" spans="1:16" hidden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60"/>
    </row>
    <row r="223" spans="1:16" hidden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60"/>
    </row>
    <row r="224" spans="1:16" hidden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60"/>
    </row>
    <row r="225" spans="1:16" hidden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60"/>
    </row>
    <row r="226" spans="1:16" hidden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60"/>
    </row>
    <row r="227" spans="1:16" hidden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60"/>
    </row>
    <row r="228" spans="1:16" hidden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60"/>
    </row>
    <row r="229" spans="1:16" hidden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60"/>
    </row>
    <row r="230" spans="1:16" hidden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60"/>
    </row>
    <row r="231" spans="1:16" hidden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60"/>
    </row>
    <row r="232" spans="1:16" hidden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60"/>
    </row>
    <row r="233" spans="1:16" hidden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60"/>
    </row>
    <row r="234" spans="1:16" hidden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60"/>
    </row>
    <row r="235" spans="1:16" hidden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60"/>
    </row>
    <row r="236" spans="1:16" hidden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60"/>
    </row>
    <row r="237" spans="1:16" hidden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60"/>
    </row>
    <row r="238" spans="1:16" ht="19.149999999999999" customHeight="1" x14ac:dyDescent="0.25">
      <c r="A238" s="115" t="s">
        <v>133</v>
      </c>
      <c r="B238" s="38" t="s">
        <v>73</v>
      </c>
      <c r="C238" s="61">
        <f>C240</f>
        <v>694460141.88999999</v>
      </c>
      <c r="D238" s="58"/>
      <c r="E238" s="58"/>
      <c r="F238" s="62">
        <f>F240</f>
        <v>26461157.93</v>
      </c>
      <c r="G238" s="63">
        <f t="shared" ref="G238:O238" si="19">G240</f>
        <v>447130283.95999998</v>
      </c>
      <c r="H238" s="63">
        <f t="shared" si="19"/>
        <v>174668700</v>
      </c>
      <c r="I238" s="63">
        <f t="shared" si="19"/>
        <v>24200000</v>
      </c>
      <c r="J238" s="63">
        <f t="shared" si="19"/>
        <v>22000000</v>
      </c>
      <c r="K238" s="63">
        <f t="shared" si="19"/>
        <v>0</v>
      </c>
      <c r="L238" s="63">
        <f t="shared" si="19"/>
        <v>0</v>
      </c>
      <c r="M238" s="63">
        <f t="shared" si="19"/>
        <v>0</v>
      </c>
      <c r="N238" s="63">
        <f t="shared" si="19"/>
        <v>0</v>
      </c>
      <c r="O238" s="63">
        <f t="shared" si="19"/>
        <v>0</v>
      </c>
      <c r="P238" s="60" t="s">
        <v>2</v>
      </c>
    </row>
    <row r="239" spans="1:16" ht="15.6" hidden="1" customHeight="1" x14ac:dyDescent="0.25">
      <c r="A239" s="118"/>
      <c r="B239" s="38" t="s">
        <v>77</v>
      </c>
      <c r="C239" s="64"/>
      <c r="D239" s="58"/>
      <c r="E239" s="58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0"/>
    </row>
    <row r="240" spans="1:16" x14ac:dyDescent="0.25">
      <c r="A240" s="116"/>
      <c r="B240" s="38" t="s">
        <v>77</v>
      </c>
      <c r="C240" s="65">
        <f>C242+C244</f>
        <v>694460141.88999999</v>
      </c>
      <c r="D240" s="58"/>
      <c r="E240" s="58"/>
      <c r="F240" s="66">
        <f>F242+F244</f>
        <v>26461157.93</v>
      </c>
      <c r="G240" s="66">
        <f t="shared" ref="G240:O240" si="20">G242+G244</f>
        <v>447130283.95999998</v>
      </c>
      <c r="H240" s="66">
        <f t="shared" si="20"/>
        <v>174668700</v>
      </c>
      <c r="I240" s="66">
        <f t="shared" si="20"/>
        <v>24200000</v>
      </c>
      <c r="J240" s="66">
        <f t="shared" si="20"/>
        <v>22000000</v>
      </c>
      <c r="K240" s="66">
        <f t="shared" si="20"/>
        <v>0</v>
      </c>
      <c r="L240" s="66">
        <f t="shared" si="20"/>
        <v>0</v>
      </c>
      <c r="M240" s="66">
        <f t="shared" si="20"/>
        <v>0</v>
      </c>
      <c r="N240" s="66">
        <f t="shared" si="20"/>
        <v>0</v>
      </c>
      <c r="O240" s="66">
        <f t="shared" si="20"/>
        <v>0</v>
      </c>
      <c r="P240" s="60" t="s">
        <v>2</v>
      </c>
    </row>
    <row r="241" spans="1:16" x14ac:dyDescent="0.25">
      <c r="A241" s="108" t="s">
        <v>134</v>
      </c>
      <c r="B241" s="38" t="s">
        <v>73</v>
      </c>
      <c r="C241" s="45">
        <f>C242</f>
        <v>683408541.88999999</v>
      </c>
      <c r="D241" s="45">
        <f t="shared" ref="D241:O241" si="21">D242</f>
        <v>0</v>
      </c>
      <c r="E241" s="45">
        <f t="shared" si="21"/>
        <v>0</v>
      </c>
      <c r="F241" s="45">
        <f>F242</f>
        <v>26461157.93</v>
      </c>
      <c r="G241" s="45">
        <f t="shared" si="21"/>
        <v>436078683.95999998</v>
      </c>
      <c r="H241" s="45">
        <f t="shared" si="21"/>
        <v>174668700</v>
      </c>
      <c r="I241" s="45">
        <f t="shared" si="21"/>
        <v>24200000</v>
      </c>
      <c r="J241" s="45">
        <f t="shared" si="21"/>
        <v>22000000</v>
      </c>
      <c r="K241" s="45">
        <f t="shared" si="21"/>
        <v>0</v>
      </c>
      <c r="L241" s="45">
        <f t="shared" si="21"/>
        <v>0</v>
      </c>
      <c r="M241" s="45">
        <f t="shared" si="21"/>
        <v>0</v>
      </c>
      <c r="N241" s="45">
        <f t="shared" si="21"/>
        <v>0</v>
      </c>
      <c r="O241" s="45">
        <f t="shared" si="21"/>
        <v>0</v>
      </c>
      <c r="P241" s="36" t="s">
        <v>2</v>
      </c>
    </row>
    <row r="242" spans="1:16" ht="18" customHeight="1" x14ac:dyDescent="0.25">
      <c r="A242" s="108"/>
      <c r="B242" s="38" t="s">
        <v>77</v>
      </c>
      <c r="C242" s="45">
        <f>C126+C144</f>
        <v>683408541.88999999</v>
      </c>
      <c r="D242" s="45">
        <f t="shared" ref="D242:O242" si="22">D126+D144</f>
        <v>0</v>
      </c>
      <c r="E242" s="45">
        <f t="shared" si="22"/>
        <v>0</v>
      </c>
      <c r="F242" s="45">
        <f t="shared" si="22"/>
        <v>26461157.93</v>
      </c>
      <c r="G242" s="45">
        <f t="shared" si="22"/>
        <v>436078683.95999998</v>
      </c>
      <c r="H242" s="45">
        <f t="shared" si="22"/>
        <v>174668700</v>
      </c>
      <c r="I242" s="45">
        <f t="shared" si="22"/>
        <v>24200000</v>
      </c>
      <c r="J242" s="45">
        <f t="shared" si="22"/>
        <v>22000000</v>
      </c>
      <c r="K242" s="45">
        <f t="shared" si="22"/>
        <v>0</v>
      </c>
      <c r="L242" s="45">
        <f t="shared" si="22"/>
        <v>0</v>
      </c>
      <c r="M242" s="45">
        <f t="shared" si="22"/>
        <v>0</v>
      </c>
      <c r="N242" s="45">
        <f t="shared" si="22"/>
        <v>0</v>
      </c>
      <c r="O242" s="45">
        <f t="shared" si="22"/>
        <v>0</v>
      </c>
      <c r="P242" s="36" t="s">
        <v>2</v>
      </c>
    </row>
    <row r="243" spans="1:16" ht="30.75" customHeight="1" x14ac:dyDescent="0.25">
      <c r="A243" s="119" t="s">
        <v>139</v>
      </c>
      <c r="B243" s="38" t="s">
        <v>73</v>
      </c>
      <c r="C243" s="45">
        <f>C244</f>
        <v>11051600</v>
      </c>
      <c r="D243" s="45">
        <f t="shared" ref="D243:G243" si="23">D244</f>
        <v>0</v>
      </c>
      <c r="E243" s="45">
        <f t="shared" si="23"/>
        <v>0</v>
      </c>
      <c r="F243" s="45">
        <f t="shared" si="23"/>
        <v>0</v>
      </c>
      <c r="G243" s="45">
        <f t="shared" si="23"/>
        <v>11051600</v>
      </c>
      <c r="H243" s="45">
        <f t="shared" ref="H243:O244" si="24">H127+H145</f>
        <v>0</v>
      </c>
      <c r="I243" s="45">
        <f t="shared" si="24"/>
        <v>0</v>
      </c>
      <c r="J243" s="45">
        <f t="shared" si="24"/>
        <v>0</v>
      </c>
      <c r="K243" s="45">
        <f t="shared" si="24"/>
        <v>0</v>
      </c>
      <c r="L243" s="45">
        <f t="shared" si="24"/>
        <v>0</v>
      </c>
      <c r="M243" s="45">
        <f t="shared" si="24"/>
        <v>0</v>
      </c>
      <c r="N243" s="45">
        <f t="shared" si="24"/>
        <v>0</v>
      </c>
      <c r="O243" s="45">
        <f t="shared" si="24"/>
        <v>0</v>
      </c>
      <c r="P243" s="67" t="s">
        <v>2</v>
      </c>
    </row>
    <row r="244" spans="1:16" ht="17.25" customHeight="1" x14ac:dyDescent="0.25">
      <c r="A244" s="120"/>
      <c r="B244" s="38" t="s">
        <v>77</v>
      </c>
      <c r="C244" s="45">
        <f>C142</f>
        <v>11051600</v>
      </c>
      <c r="D244" s="45">
        <f t="shared" ref="D244:G244" si="25">D142</f>
        <v>0</v>
      </c>
      <c r="E244" s="45">
        <f t="shared" si="25"/>
        <v>0</v>
      </c>
      <c r="F244" s="45">
        <f t="shared" si="25"/>
        <v>0</v>
      </c>
      <c r="G244" s="45">
        <f t="shared" si="25"/>
        <v>11051600</v>
      </c>
      <c r="H244" s="45">
        <f t="shared" si="24"/>
        <v>0</v>
      </c>
      <c r="I244" s="45">
        <f t="shared" si="24"/>
        <v>0</v>
      </c>
      <c r="J244" s="45">
        <f t="shared" si="24"/>
        <v>0</v>
      </c>
      <c r="K244" s="45">
        <f t="shared" si="24"/>
        <v>0</v>
      </c>
      <c r="L244" s="45">
        <f t="shared" si="24"/>
        <v>0</v>
      </c>
      <c r="M244" s="45">
        <f t="shared" si="24"/>
        <v>0</v>
      </c>
      <c r="N244" s="45">
        <f t="shared" si="24"/>
        <v>0</v>
      </c>
      <c r="O244" s="45">
        <f t="shared" si="24"/>
        <v>0</v>
      </c>
      <c r="P244" s="68" t="s">
        <v>2</v>
      </c>
    </row>
    <row r="246" spans="1:16" x14ac:dyDescent="0.25">
      <c r="A246" s="69"/>
    </row>
    <row r="247" spans="1:16" x14ac:dyDescent="0.25">
      <c r="A247" s="69"/>
      <c r="B247" s="71"/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2"/>
    </row>
    <row r="256" spans="1:16" x14ac:dyDescent="0.25">
      <c r="A256" s="69"/>
    </row>
    <row r="257" spans="1:1" x14ac:dyDescent="0.25">
      <c r="A257" s="69"/>
    </row>
    <row r="258" spans="1:1" x14ac:dyDescent="0.25">
      <c r="A258" s="73"/>
    </row>
  </sheetData>
  <mergeCells count="87">
    <mergeCell ref="N1:P5"/>
    <mergeCell ref="A206:A209"/>
    <mergeCell ref="A238:A240"/>
    <mergeCell ref="A241:A242"/>
    <mergeCell ref="A243:A244"/>
    <mergeCell ref="A141:A142"/>
    <mergeCell ref="A196:A200"/>
    <mergeCell ref="A201:A204"/>
    <mergeCell ref="A145:A146"/>
    <mergeCell ref="A174:P174"/>
    <mergeCell ref="A176:A180"/>
    <mergeCell ref="A181:A185"/>
    <mergeCell ref="A186:A190"/>
    <mergeCell ref="A159:A160"/>
    <mergeCell ref="P159:P160"/>
    <mergeCell ref="A161:A162"/>
    <mergeCell ref="P161:P162"/>
    <mergeCell ref="A163:A165"/>
    <mergeCell ref="A167:A170"/>
    <mergeCell ref="P157:P158"/>
    <mergeCell ref="A147:A148"/>
    <mergeCell ref="P147:P148"/>
    <mergeCell ref="A149:A150"/>
    <mergeCell ref="P149:P150"/>
    <mergeCell ref="A151:A152"/>
    <mergeCell ref="P151:P152"/>
    <mergeCell ref="A153:A154"/>
    <mergeCell ref="P153:P154"/>
    <mergeCell ref="A155:A156"/>
    <mergeCell ref="P155:P156"/>
    <mergeCell ref="A157:A158"/>
    <mergeCell ref="P145:P146"/>
    <mergeCell ref="P139:P142"/>
    <mergeCell ref="A129:A130"/>
    <mergeCell ref="P129:P130"/>
    <mergeCell ref="A131:A132"/>
    <mergeCell ref="P131:P132"/>
    <mergeCell ref="A133:A134"/>
    <mergeCell ref="P133:P134"/>
    <mergeCell ref="A135:A136"/>
    <mergeCell ref="P135:P136"/>
    <mergeCell ref="A137:A138"/>
    <mergeCell ref="A143:A144"/>
    <mergeCell ref="P143:P144"/>
    <mergeCell ref="A139:A140"/>
    <mergeCell ref="A115:A119"/>
    <mergeCell ref="A120:A124"/>
    <mergeCell ref="A125:A126"/>
    <mergeCell ref="P125:P126"/>
    <mergeCell ref="A127:A128"/>
    <mergeCell ref="P127:P128"/>
    <mergeCell ref="A110:A114"/>
    <mergeCell ref="A63:A67"/>
    <mergeCell ref="A68:A72"/>
    <mergeCell ref="A73:A77"/>
    <mergeCell ref="A78:A82"/>
    <mergeCell ref="A83:A87"/>
    <mergeCell ref="A88:A91"/>
    <mergeCell ref="A93:A96"/>
    <mergeCell ref="A98:P98"/>
    <mergeCell ref="A99:P99"/>
    <mergeCell ref="A100:A104"/>
    <mergeCell ref="A105:A109"/>
    <mergeCell ref="A62:P62"/>
    <mergeCell ref="A19:A23"/>
    <mergeCell ref="A24:A28"/>
    <mergeCell ref="A29:A33"/>
    <mergeCell ref="A34:A38"/>
    <mergeCell ref="A39:A43"/>
    <mergeCell ref="A44:A48"/>
    <mergeCell ref="A49:A52"/>
    <mergeCell ref="A54:A57"/>
    <mergeCell ref="A59:P59"/>
    <mergeCell ref="A60:P60"/>
    <mergeCell ref="A61:P61"/>
    <mergeCell ref="A18:P18"/>
    <mergeCell ref="A6:P6"/>
    <mergeCell ref="A7:A8"/>
    <mergeCell ref="B7:B8"/>
    <mergeCell ref="C7:C8"/>
    <mergeCell ref="D7:O7"/>
    <mergeCell ref="P7:P8"/>
    <mergeCell ref="A10:P10"/>
    <mergeCell ref="A11:P14"/>
    <mergeCell ref="A15:P15"/>
    <mergeCell ref="A16:P16"/>
    <mergeCell ref="A17:P17"/>
  </mergeCells>
  <pageMargins left="0.7" right="0.7" top="0.75" bottom="0.75" header="0.3" footer="0.3"/>
  <pageSetup paperSize="9" scale="43" orientation="landscape" verticalDpi="0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3</vt:lpstr>
      <vt:lpstr>таблица 4</vt:lpstr>
      <vt:lpstr>'таблица 3'!Область_печати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Телина Татьяна Владимировна</dc:creator>
  <cp:lastModifiedBy>Мельничану Лилия Николаевна</cp:lastModifiedBy>
  <cp:lastPrinted>2022-11-22T04:06:34Z</cp:lastPrinted>
  <dcterms:created xsi:type="dcterms:W3CDTF">2014-12-12T07:35:47Z</dcterms:created>
  <dcterms:modified xsi:type="dcterms:W3CDTF">2022-12-22T11:12:07Z</dcterms:modified>
</cp:coreProperties>
</file>