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filterPrivacy="1" defaultThemeVersion="164011"/>
  <bookViews>
    <workbookView xWindow="0" yWindow="0" windowWidth="28335" windowHeight="10740"/>
  </bookViews>
  <sheets>
    <sheet name="Лист1" sheetId="1" r:id="rId1"/>
  </sheets>
  <definedNames>
    <definedName name="_xlnm._FilterDatabase" localSheetId="0" hidden="1">Лист1!$A$13:$M$13</definedName>
    <definedName name="_xlnm.Print_Titles" localSheetId="0">Лист1!$11:$13</definedName>
    <definedName name="_xlnm.Print_Area" localSheetId="0">Лист1!$A$1:$M$197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L197" i="1" l="1"/>
  <c r="L194" i="1" s="1"/>
  <c r="K197" i="1"/>
  <c r="J197" i="1"/>
  <c r="I197" i="1"/>
  <c r="H197" i="1"/>
  <c r="H194" i="1" s="1"/>
  <c r="G197" i="1"/>
  <c r="F197" i="1"/>
  <c r="E197" i="1"/>
  <c r="D197" i="1"/>
  <c r="D194" i="1" s="1"/>
  <c r="L196" i="1"/>
  <c r="K196" i="1"/>
  <c r="J196" i="1"/>
  <c r="I196" i="1"/>
  <c r="H196" i="1"/>
  <c r="G196" i="1"/>
  <c r="C195" i="1"/>
  <c r="K194" i="1"/>
  <c r="J194" i="1"/>
  <c r="I194" i="1"/>
  <c r="G194" i="1"/>
  <c r="F194" i="1"/>
  <c r="E194" i="1"/>
  <c r="L193" i="1"/>
  <c r="K193" i="1"/>
  <c r="J193" i="1"/>
  <c r="I193" i="1"/>
  <c r="H193" i="1"/>
  <c r="G193" i="1"/>
  <c r="F193" i="1"/>
  <c r="E193" i="1"/>
  <c r="D193" i="1"/>
  <c r="L192" i="1"/>
  <c r="K192" i="1"/>
  <c r="J192" i="1"/>
  <c r="J189" i="1" s="1"/>
  <c r="I192" i="1"/>
  <c r="H192" i="1"/>
  <c r="G192" i="1"/>
  <c r="F192" i="1"/>
  <c r="F189" i="1" s="1"/>
  <c r="E192" i="1"/>
  <c r="D192" i="1"/>
  <c r="L191" i="1"/>
  <c r="K191" i="1"/>
  <c r="J191" i="1"/>
  <c r="I191" i="1"/>
  <c r="H191" i="1"/>
  <c r="G191" i="1"/>
  <c r="F191" i="1"/>
  <c r="E191" i="1"/>
  <c r="D191" i="1"/>
  <c r="L188" i="1"/>
  <c r="K188" i="1"/>
  <c r="J188" i="1"/>
  <c r="I188" i="1"/>
  <c r="H188" i="1"/>
  <c r="G188" i="1"/>
  <c r="F188" i="1"/>
  <c r="E188" i="1"/>
  <c r="D188" i="1"/>
  <c r="J178" i="1"/>
  <c r="F178" i="1"/>
  <c r="L177" i="1"/>
  <c r="K177" i="1"/>
  <c r="J177" i="1"/>
  <c r="I177" i="1"/>
  <c r="H177" i="1"/>
  <c r="G177" i="1"/>
  <c r="F177" i="1"/>
  <c r="E177" i="1"/>
  <c r="D177" i="1"/>
  <c r="I176" i="1"/>
  <c r="E176" i="1"/>
  <c r="D174" i="1"/>
  <c r="C174" i="1"/>
  <c r="C170" i="1" s="1"/>
  <c r="C173" i="1"/>
  <c r="C169" i="1" s="1"/>
  <c r="C172" i="1"/>
  <c r="L171" i="1"/>
  <c r="K171" i="1"/>
  <c r="K167" i="1" s="1"/>
  <c r="J171" i="1"/>
  <c r="I171" i="1"/>
  <c r="H171" i="1"/>
  <c r="G171" i="1"/>
  <c r="G167" i="1" s="1"/>
  <c r="F171" i="1"/>
  <c r="E171" i="1"/>
  <c r="D171" i="1"/>
  <c r="C171" i="1"/>
  <c r="L170" i="1"/>
  <c r="L178" i="1" s="1"/>
  <c r="K170" i="1"/>
  <c r="K178" i="1" s="1"/>
  <c r="J170" i="1"/>
  <c r="I170" i="1"/>
  <c r="I178" i="1" s="1"/>
  <c r="H170" i="1"/>
  <c r="H178" i="1" s="1"/>
  <c r="G170" i="1"/>
  <c r="G178" i="1" s="1"/>
  <c r="F170" i="1"/>
  <c r="E170" i="1"/>
  <c r="E178" i="1" s="1"/>
  <c r="D170" i="1"/>
  <c r="D178" i="1" s="1"/>
  <c r="L168" i="1"/>
  <c r="L176" i="1" s="1"/>
  <c r="K168" i="1"/>
  <c r="K176" i="1" s="1"/>
  <c r="K175" i="1" s="1"/>
  <c r="J168" i="1"/>
  <c r="J176" i="1" s="1"/>
  <c r="J175" i="1" s="1"/>
  <c r="I168" i="1"/>
  <c r="H168" i="1"/>
  <c r="H176" i="1" s="1"/>
  <c r="G168" i="1"/>
  <c r="G176" i="1" s="1"/>
  <c r="G175" i="1" s="1"/>
  <c r="F168" i="1"/>
  <c r="F176" i="1" s="1"/>
  <c r="F175" i="1" s="1"/>
  <c r="E168" i="1"/>
  <c r="D168" i="1"/>
  <c r="D176" i="1" s="1"/>
  <c r="C168" i="1"/>
  <c r="C167" i="1" s="1"/>
  <c r="L167" i="1"/>
  <c r="J167" i="1"/>
  <c r="I167" i="1"/>
  <c r="H167" i="1"/>
  <c r="F167" i="1"/>
  <c r="E167" i="1"/>
  <c r="D167" i="1"/>
  <c r="C166" i="1"/>
  <c r="C162" i="1" s="1"/>
  <c r="C165" i="1"/>
  <c r="C161" i="1" s="1"/>
  <c r="C164" i="1"/>
  <c r="L163" i="1"/>
  <c r="K163" i="1"/>
  <c r="J163" i="1"/>
  <c r="I163" i="1"/>
  <c r="H163" i="1"/>
  <c r="G163" i="1"/>
  <c r="F163" i="1"/>
  <c r="E163" i="1"/>
  <c r="D163" i="1"/>
  <c r="C163" i="1"/>
  <c r="L162" i="1"/>
  <c r="K162" i="1"/>
  <c r="J162" i="1"/>
  <c r="I162" i="1"/>
  <c r="H162" i="1"/>
  <c r="G162" i="1"/>
  <c r="F162" i="1"/>
  <c r="E162" i="1"/>
  <c r="D162" i="1"/>
  <c r="C160" i="1"/>
  <c r="L159" i="1"/>
  <c r="K159" i="1"/>
  <c r="J159" i="1"/>
  <c r="I159" i="1"/>
  <c r="H159" i="1"/>
  <c r="G159" i="1"/>
  <c r="F159" i="1"/>
  <c r="E159" i="1"/>
  <c r="D159" i="1"/>
  <c r="D158" i="1"/>
  <c r="C158" i="1"/>
  <c r="C154" i="1" s="1"/>
  <c r="C157" i="1"/>
  <c r="C153" i="1" s="1"/>
  <c r="C156" i="1"/>
  <c r="L155" i="1"/>
  <c r="K155" i="1"/>
  <c r="J155" i="1"/>
  <c r="I155" i="1"/>
  <c r="H155" i="1"/>
  <c r="G155" i="1"/>
  <c r="F155" i="1"/>
  <c r="E155" i="1"/>
  <c r="D155" i="1"/>
  <c r="C155" i="1"/>
  <c r="L154" i="1"/>
  <c r="K154" i="1"/>
  <c r="J154" i="1"/>
  <c r="I154" i="1"/>
  <c r="H154" i="1"/>
  <c r="G154" i="1"/>
  <c r="F154" i="1"/>
  <c r="E154" i="1"/>
  <c r="D154" i="1"/>
  <c r="C152" i="1"/>
  <c r="L151" i="1"/>
  <c r="K151" i="1"/>
  <c r="J151" i="1"/>
  <c r="I151" i="1"/>
  <c r="H151" i="1"/>
  <c r="G151" i="1"/>
  <c r="F151" i="1"/>
  <c r="E151" i="1"/>
  <c r="D151" i="1"/>
  <c r="C143" i="1"/>
  <c r="C193" i="1" s="1"/>
  <c r="C142" i="1"/>
  <c r="C141" i="1"/>
  <c r="C191" i="1" s="1"/>
  <c r="C140" i="1"/>
  <c r="L139" i="1"/>
  <c r="L134" i="1" s="1"/>
  <c r="K139" i="1"/>
  <c r="J139" i="1"/>
  <c r="I139" i="1"/>
  <c r="I134" i="1" s="1"/>
  <c r="H139" i="1"/>
  <c r="H134" i="1" s="1"/>
  <c r="G139" i="1"/>
  <c r="F139" i="1"/>
  <c r="E139" i="1"/>
  <c r="E134" i="1" s="1"/>
  <c r="D139" i="1"/>
  <c r="D134" i="1" s="1"/>
  <c r="L138" i="1"/>
  <c r="L148" i="1" s="1"/>
  <c r="K138" i="1"/>
  <c r="K148" i="1" s="1"/>
  <c r="K183" i="1" s="1"/>
  <c r="J138" i="1"/>
  <c r="J148" i="1" s="1"/>
  <c r="I138" i="1"/>
  <c r="I148" i="1" s="1"/>
  <c r="H138" i="1"/>
  <c r="H148" i="1" s="1"/>
  <c r="G138" i="1"/>
  <c r="G148" i="1" s="1"/>
  <c r="G183" i="1" s="1"/>
  <c r="F138" i="1"/>
  <c r="F148" i="1" s="1"/>
  <c r="E138" i="1"/>
  <c r="E148" i="1" s="1"/>
  <c r="D138" i="1"/>
  <c r="D148" i="1" s="1"/>
  <c r="C138" i="1"/>
  <c r="C148" i="1" s="1"/>
  <c r="C183" i="1" s="1"/>
  <c r="L137" i="1"/>
  <c r="L147" i="1" s="1"/>
  <c r="K137" i="1"/>
  <c r="J137" i="1"/>
  <c r="I137" i="1"/>
  <c r="I147" i="1" s="1"/>
  <c r="H137" i="1"/>
  <c r="H147" i="1" s="1"/>
  <c r="G137" i="1"/>
  <c r="F137" i="1"/>
  <c r="E137" i="1"/>
  <c r="E147" i="1" s="1"/>
  <c r="D137" i="1"/>
  <c r="D147" i="1" s="1"/>
  <c r="C137" i="1"/>
  <c r="L136" i="1"/>
  <c r="K136" i="1"/>
  <c r="K146" i="1" s="1"/>
  <c r="K144" i="1" s="1"/>
  <c r="J136" i="1"/>
  <c r="J146" i="1" s="1"/>
  <c r="I136" i="1"/>
  <c r="H136" i="1"/>
  <c r="G136" i="1"/>
  <c r="G146" i="1" s="1"/>
  <c r="G144" i="1" s="1"/>
  <c r="F136" i="1"/>
  <c r="F146" i="1" s="1"/>
  <c r="E136" i="1"/>
  <c r="D136" i="1"/>
  <c r="C136" i="1"/>
  <c r="C146" i="1" s="1"/>
  <c r="L135" i="1"/>
  <c r="L145" i="1" s="1"/>
  <c r="L190" i="1" s="1"/>
  <c r="L189" i="1" s="1"/>
  <c r="K135" i="1"/>
  <c r="K145" i="1" s="1"/>
  <c r="K190" i="1" s="1"/>
  <c r="K189" i="1" s="1"/>
  <c r="J135" i="1"/>
  <c r="J145" i="1" s="1"/>
  <c r="J190" i="1" s="1"/>
  <c r="I135" i="1"/>
  <c r="I145" i="1" s="1"/>
  <c r="I190" i="1" s="1"/>
  <c r="I189" i="1" s="1"/>
  <c r="H135" i="1"/>
  <c r="H145" i="1" s="1"/>
  <c r="H190" i="1" s="1"/>
  <c r="H189" i="1" s="1"/>
  <c r="G135" i="1"/>
  <c r="G145" i="1" s="1"/>
  <c r="G190" i="1" s="1"/>
  <c r="G189" i="1" s="1"/>
  <c r="F135" i="1"/>
  <c r="F145" i="1" s="1"/>
  <c r="F190" i="1" s="1"/>
  <c r="E135" i="1"/>
  <c r="E145" i="1" s="1"/>
  <c r="E190" i="1" s="1"/>
  <c r="E189" i="1" s="1"/>
  <c r="D135" i="1"/>
  <c r="D145" i="1" s="1"/>
  <c r="D190" i="1" s="1"/>
  <c r="D189" i="1" s="1"/>
  <c r="K134" i="1"/>
  <c r="J134" i="1"/>
  <c r="G134" i="1"/>
  <c r="F134" i="1"/>
  <c r="C133" i="1"/>
  <c r="C132" i="1"/>
  <c r="C131" i="1"/>
  <c r="L130" i="1"/>
  <c r="K130" i="1"/>
  <c r="J130" i="1"/>
  <c r="I130" i="1"/>
  <c r="H130" i="1"/>
  <c r="G130" i="1"/>
  <c r="F130" i="1"/>
  <c r="E130" i="1"/>
  <c r="D130" i="1"/>
  <c r="C130" i="1"/>
  <c r="C129" i="1"/>
  <c r="C128" i="1"/>
  <c r="C127" i="1"/>
  <c r="L126" i="1"/>
  <c r="K126" i="1"/>
  <c r="J126" i="1"/>
  <c r="I126" i="1"/>
  <c r="H126" i="1"/>
  <c r="G126" i="1"/>
  <c r="F126" i="1"/>
  <c r="E126" i="1"/>
  <c r="D126" i="1"/>
  <c r="L125" i="1"/>
  <c r="K125" i="1"/>
  <c r="K147" i="1" s="1"/>
  <c r="J125" i="1"/>
  <c r="J147" i="1" s="1"/>
  <c r="I125" i="1"/>
  <c r="H125" i="1"/>
  <c r="G125" i="1"/>
  <c r="G147" i="1" s="1"/>
  <c r="F125" i="1"/>
  <c r="F147" i="1" s="1"/>
  <c r="E125" i="1"/>
  <c r="D125" i="1"/>
  <c r="C125" i="1"/>
  <c r="C147" i="1" s="1"/>
  <c r="L124" i="1"/>
  <c r="K124" i="1"/>
  <c r="J124" i="1"/>
  <c r="I124" i="1"/>
  <c r="I122" i="1" s="1"/>
  <c r="H124" i="1"/>
  <c r="H122" i="1" s="1"/>
  <c r="G124" i="1"/>
  <c r="F124" i="1"/>
  <c r="E124" i="1"/>
  <c r="E122" i="1" s="1"/>
  <c r="D124" i="1"/>
  <c r="C124" i="1"/>
  <c r="L122" i="1"/>
  <c r="K122" i="1"/>
  <c r="J122" i="1"/>
  <c r="G122" i="1"/>
  <c r="F122" i="1"/>
  <c r="D122" i="1"/>
  <c r="L116" i="1"/>
  <c r="D116" i="1"/>
  <c r="J113" i="1"/>
  <c r="J185" i="1" s="1"/>
  <c r="J180" i="1" s="1"/>
  <c r="C111" i="1"/>
  <c r="C110" i="1"/>
  <c r="C109" i="1"/>
  <c r="L108" i="1"/>
  <c r="K108" i="1"/>
  <c r="J108" i="1"/>
  <c r="I108" i="1"/>
  <c r="H108" i="1"/>
  <c r="G108" i="1"/>
  <c r="F108" i="1"/>
  <c r="E108" i="1"/>
  <c r="D108" i="1"/>
  <c r="C108" i="1"/>
  <c r="C107" i="1"/>
  <c r="C106" i="1"/>
  <c r="C105" i="1"/>
  <c r="L104" i="1"/>
  <c r="K104" i="1"/>
  <c r="J104" i="1"/>
  <c r="I104" i="1"/>
  <c r="H104" i="1"/>
  <c r="G104" i="1"/>
  <c r="F104" i="1"/>
  <c r="E104" i="1"/>
  <c r="D104" i="1"/>
  <c r="C104" i="1"/>
  <c r="E103" i="1"/>
  <c r="D103" i="1"/>
  <c r="C103" i="1"/>
  <c r="C102" i="1"/>
  <c r="C101" i="1"/>
  <c r="L100" i="1"/>
  <c r="K100" i="1"/>
  <c r="J100" i="1"/>
  <c r="I100" i="1"/>
  <c r="H100" i="1"/>
  <c r="G100" i="1"/>
  <c r="F100" i="1"/>
  <c r="E100" i="1"/>
  <c r="D100" i="1"/>
  <c r="C100" i="1"/>
  <c r="D99" i="1"/>
  <c r="C99" i="1" s="1"/>
  <c r="C96" i="1" s="1"/>
  <c r="C98" i="1"/>
  <c r="C97" i="1"/>
  <c r="L96" i="1"/>
  <c r="K96" i="1"/>
  <c r="J96" i="1"/>
  <c r="I96" i="1"/>
  <c r="H96" i="1"/>
  <c r="G96" i="1"/>
  <c r="F96" i="1"/>
  <c r="E96" i="1"/>
  <c r="D96" i="1"/>
  <c r="D95" i="1"/>
  <c r="C95" i="1"/>
  <c r="C94" i="1"/>
  <c r="C93" i="1"/>
  <c r="L92" i="1"/>
  <c r="K92" i="1"/>
  <c r="J92" i="1"/>
  <c r="I92" i="1"/>
  <c r="H92" i="1"/>
  <c r="G92" i="1"/>
  <c r="F92" i="1"/>
  <c r="E92" i="1"/>
  <c r="D92" i="1"/>
  <c r="C92" i="1"/>
  <c r="E91" i="1"/>
  <c r="C91" i="1" s="1"/>
  <c r="C88" i="1" s="1"/>
  <c r="E90" i="1"/>
  <c r="C90" i="1"/>
  <c r="E89" i="1"/>
  <c r="C89" i="1" s="1"/>
  <c r="L88" i="1"/>
  <c r="K88" i="1"/>
  <c r="J88" i="1"/>
  <c r="I88" i="1"/>
  <c r="H88" i="1"/>
  <c r="G88" i="1"/>
  <c r="F88" i="1"/>
  <c r="D88" i="1"/>
  <c r="E87" i="1"/>
  <c r="C87" i="1" s="1"/>
  <c r="C84" i="1" s="1"/>
  <c r="C86" i="1"/>
  <c r="C85" i="1"/>
  <c r="L84" i="1"/>
  <c r="K84" i="1"/>
  <c r="J84" i="1"/>
  <c r="I84" i="1"/>
  <c r="H84" i="1"/>
  <c r="G84" i="1"/>
  <c r="F84" i="1"/>
  <c r="E84" i="1"/>
  <c r="D84" i="1"/>
  <c r="L83" i="1"/>
  <c r="K83" i="1"/>
  <c r="K79" i="1" s="1"/>
  <c r="J83" i="1"/>
  <c r="J79" i="1" s="1"/>
  <c r="J115" i="1" s="1"/>
  <c r="I83" i="1"/>
  <c r="H83" i="1"/>
  <c r="G83" i="1"/>
  <c r="G79" i="1" s="1"/>
  <c r="F83" i="1"/>
  <c r="F79" i="1" s="1"/>
  <c r="F82" i="1"/>
  <c r="C82" i="1"/>
  <c r="C78" i="1" s="1"/>
  <c r="C114" i="1" s="1"/>
  <c r="C186" i="1" s="1"/>
  <c r="F81" i="1"/>
  <c r="F77" i="1" s="1"/>
  <c r="F113" i="1" s="1"/>
  <c r="L80" i="1"/>
  <c r="K80" i="1"/>
  <c r="J80" i="1"/>
  <c r="I80" i="1"/>
  <c r="H80" i="1"/>
  <c r="G80" i="1"/>
  <c r="F80" i="1"/>
  <c r="E80" i="1"/>
  <c r="D80" i="1"/>
  <c r="L79" i="1"/>
  <c r="L115" i="1" s="1"/>
  <c r="I79" i="1"/>
  <c r="H79" i="1"/>
  <c r="H115" i="1" s="1"/>
  <c r="D79" i="1"/>
  <c r="D115" i="1" s="1"/>
  <c r="L78" i="1"/>
  <c r="K78" i="1"/>
  <c r="J78" i="1"/>
  <c r="J76" i="1" s="1"/>
  <c r="I78" i="1"/>
  <c r="I114" i="1" s="1"/>
  <c r="I186" i="1" s="1"/>
  <c r="H78" i="1"/>
  <c r="G78" i="1"/>
  <c r="F78" i="1"/>
  <c r="F76" i="1" s="1"/>
  <c r="E78" i="1"/>
  <c r="D78" i="1"/>
  <c r="L77" i="1"/>
  <c r="L76" i="1" s="1"/>
  <c r="K77" i="1"/>
  <c r="K113" i="1" s="1"/>
  <c r="J77" i="1"/>
  <c r="I77" i="1"/>
  <c r="H77" i="1"/>
  <c r="H76" i="1" s="1"/>
  <c r="G77" i="1"/>
  <c r="G113" i="1" s="1"/>
  <c r="E77" i="1"/>
  <c r="D77" i="1"/>
  <c r="D75" i="1"/>
  <c r="D71" i="1" s="1"/>
  <c r="D68" i="1" s="1"/>
  <c r="C74" i="1"/>
  <c r="C73" i="1"/>
  <c r="L72" i="1"/>
  <c r="K72" i="1"/>
  <c r="J72" i="1"/>
  <c r="I72" i="1"/>
  <c r="H72" i="1"/>
  <c r="G72" i="1"/>
  <c r="F72" i="1"/>
  <c r="E72" i="1"/>
  <c r="D72" i="1"/>
  <c r="L71" i="1"/>
  <c r="K71" i="1"/>
  <c r="J71" i="1"/>
  <c r="J68" i="1" s="1"/>
  <c r="I71" i="1"/>
  <c r="H71" i="1"/>
  <c r="G71" i="1"/>
  <c r="F71" i="1"/>
  <c r="F68" i="1" s="1"/>
  <c r="E71" i="1"/>
  <c r="C70" i="1"/>
  <c r="C69" i="1"/>
  <c r="L68" i="1"/>
  <c r="K68" i="1"/>
  <c r="I68" i="1"/>
  <c r="H68" i="1"/>
  <c r="G68" i="1"/>
  <c r="E68" i="1"/>
  <c r="C67" i="1"/>
  <c r="C66" i="1"/>
  <c r="L64" i="1"/>
  <c r="K64" i="1"/>
  <c r="J64" i="1"/>
  <c r="I64" i="1"/>
  <c r="H64" i="1"/>
  <c r="G64" i="1"/>
  <c r="F64" i="1"/>
  <c r="E64" i="1"/>
  <c r="D64" i="1"/>
  <c r="C64" i="1"/>
  <c r="C63" i="1"/>
  <c r="C188" i="1" s="1"/>
  <c r="D62" i="1"/>
  <c r="C62" i="1" s="1"/>
  <c r="C61" i="1"/>
  <c r="C59" i="1" s="1"/>
  <c r="L59" i="1"/>
  <c r="K59" i="1"/>
  <c r="J59" i="1"/>
  <c r="I59" i="1"/>
  <c r="H59" i="1"/>
  <c r="G59" i="1"/>
  <c r="F59" i="1"/>
  <c r="E59" i="1"/>
  <c r="D59" i="1"/>
  <c r="C58" i="1"/>
  <c r="C57" i="1"/>
  <c r="L55" i="1"/>
  <c r="K55" i="1"/>
  <c r="J55" i="1"/>
  <c r="I55" i="1"/>
  <c r="H55" i="1"/>
  <c r="G55" i="1"/>
  <c r="F55" i="1"/>
  <c r="E55" i="1"/>
  <c r="D55" i="1"/>
  <c r="C54" i="1"/>
  <c r="C53" i="1"/>
  <c r="C51" i="1" s="1"/>
  <c r="L51" i="1"/>
  <c r="K51" i="1"/>
  <c r="J51" i="1"/>
  <c r="I51" i="1"/>
  <c r="H51" i="1"/>
  <c r="G51" i="1"/>
  <c r="F51" i="1"/>
  <c r="E51" i="1"/>
  <c r="D51" i="1"/>
  <c r="C50" i="1"/>
  <c r="C49" i="1"/>
  <c r="C47" i="1" s="1"/>
  <c r="L47" i="1"/>
  <c r="K47" i="1"/>
  <c r="J47" i="1"/>
  <c r="I47" i="1"/>
  <c r="H47" i="1"/>
  <c r="G47" i="1"/>
  <c r="F47" i="1"/>
  <c r="E47" i="1"/>
  <c r="D47" i="1"/>
  <c r="L46" i="1"/>
  <c r="K46" i="1"/>
  <c r="K116" i="1" s="1"/>
  <c r="J46" i="1"/>
  <c r="J116" i="1" s="1"/>
  <c r="I46" i="1"/>
  <c r="I116" i="1" s="1"/>
  <c r="H46" i="1"/>
  <c r="H116" i="1" s="1"/>
  <c r="G46" i="1"/>
  <c r="G116" i="1" s="1"/>
  <c r="F46" i="1"/>
  <c r="F116" i="1" s="1"/>
  <c r="E46" i="1"/>
  <c r="E116" i="1" s="1"/>
  <c r="D46" i="1"/>
  <c r="C46" i="1"/>
  <c r="C116" i="1" s="1"/>
  <c r="L45" i="1"/>
  <c r="L42" i="1" s="1"/>
  <c r="K45" i="1"/>
  <c r="J45" i="1"/>
  <c r="I45" i="1"/>
  <c r="I42" i="1" s="1"/>
  <c r="H45" i="1"/>
  <c r="H42" i="1" s="1"/>
  <c r="G45" i="1"/>
  <c r="F45" i="1"/>
  <c r="E45" i="1"/>
  <c r="E42" i="1" s="1"/>
  <c r="D45" i="1"/>
  <c r="D42" i="1" s="1"/>
  <c r="C45" i="1"/>
  <c r="L44" i="1"/>
  <c r="L114" i="1" s="1"/>
  <c r="L186" i="1" s="1"/>
  <c r="K44" i="1"/>
  <c r="K42" i="1" s="1"/>
  <c r="J44" i="1"/>
  <c r="I44" i="1"/>
  <c r="H44" i="1"/>
  <c r="H114" i="1" s="1"/>
  <c r="H186" i="1" s="1"/>
  <c r="G44" i="1"/>
  <c r="F44" i="1"/>
  <c r="E44" i="1"/>
  <c r="E114" i="1" s="1"/>
  <c r="E186" i="1" s="1"/>
  <c r="D44" i="1"/>
  <c r="C44" i="1"/>
  <c r="L43" i="1"/>
  <c r="K43" i="1"/>
  <c r="J43" i="1"/>
  <c r="I43" i="1"/>
  <c r="H43" i="1"/>
  <c r="G43" i="1"/>
  <c r="F43" i="1"/>
  <c r="E43" i="1"/>
  <c r="D43" i="1"/>
  <c r="D113" i="1" s="1"/>
  <c r="C43" i="1"/>
  <c r="J42" i="1"/>
  <c r="G42" i="1"/>
  <c r="F42" i="1"/>
  <c r="C42" i="1"/>
  <c r="C41" i="1"/>
  <c r="C40" i="1"/>
  <c r="L38" i="1"/>
  <c r="K38" i="1"/>
  <c r="J38" i="1"/>
  <c r="I38" i="1"/>
  <c r="H38" i="1"/>
  <c r="G38" i="1"/>
  <c r="F38" i="1"/>
  <c r="E38" i="1"/>
  <c r="D38" i="1"/>
  <c r="C38" i="1"/>
  <c r="C37" i="1"/>
  <c r="C36" i="1"/>
  <c r="L34" i="1"/>
  <c r="K34" i="1"/>
  <c r="J34" i="1"/>
  <c r="I34" i="1"/>
  <c r="H34" i="1"/>
  <c r="G34" i="1"/>
  <c r="F34" i="1"/>
  <c r="E34" i="1"/>
  <c r="D34" i="1"/>
  <c r="C34" i="1"/>
  <c r="C33" i="1"/>
  <c r="C32" i="1"/>
  <c r="L30" i="1"/>
  <c r="K30" i="1"/>
  <c r="J30" i="1"/>
  <c r="I30" i="1"/>
  <c r="H30" i="1"/>
  <c r="G30" i="1"/>
  <c r="F30" i="1"/>
  <c r="E30" i="1"/>
  <c r="D30" i="1"/>
  <c r="C30" i="1"/>
  <c r="C29" i="1"/>
  <c r="C28" i="1"/>
  <c r="L26" i="1"/>
  <c r="K26" i="1"/>
  <c r="J26" i="1"/>
  <c r="I26" i="1"/>
  <c r="H26" i="1"/>
  <c r="G26" i="1"/>
  <c r="F26" i="1"/>
  <c r="E26" i="1"/>
  <c r="D26" i="1"/>
  <c r="C26" i="1"/>
  <c r="C25" i="1"/>
  <c r="C21" i="1" s="1"/>
  <c r="C18" i="1" s="1"/>
  <c r="C24" i="1"/>
  <c r="L22" i="1"/>
  <c r="K22" i="1"/>
  <c r="J22" i="1"/>
  <c r="I22" i="1"/>
  <c r="H22" i="1"/>
  <c r="G22" i="1"/>
  <c r="F22" i="1"/>
  <c r="E22" i="1"/>
  <c r="D22" i="1"/>
  <c r="C22" i="1"/>
  <c r="L21" i="1"/>
  <c r="L18" i="1" s="1"/>
  <c r="K21" i="1"/>
  <c r="J21" i="1"/>
  <c r="I21" i="1"/>
  <c r="I18" i="1" s="1"/>
  <c r="H21" i="1"/>
  <c r="H18" i="1" s="1"/>
  <c r="G21" i="1"/>
  <c r="F21" i="1"/>
  <c r="E21" i="1"/>
  <c r="E18" i="1" s="1"/>
  <c r="D21" i="1"/>
  <c r="D18" i="1" s="1"/>
  <c r="L20" i="1"/>
  <c r="K20" i="1"/>
  <c r="J20" i="1"/>
  <c r="I20" i="1"/>
  <c r="H20" i="1"/>
  <c r="G20" i="1"/>
  <c r="F20" i="1"/>
  <c r="E20" i="1"/>
  <c r="D20" i="1"/>
  <c r="D114" i="1" s="1"/>
  <c r="D186" i="1" s="1"/>
  <c r="C20" i="1"/>
  <c r="L19" i="1"/>
  <c r="K19" i="1"/>
  <c r="J19" i="1"/>
  <c r="I19" i="1"/>
  <c r="H19" i="1"/>
  <c r="G19" i="1"/>
  <c r="F19" i="1"/>
  <c r="E19" i="1"/>
  <c r="D19" i="1"/>
  <c r="C19" i="1"/>
  <c r="K18" i="1"/>
  <c r="J18" i="1"/>
  <c r="G18" i="1"/>
  <c r="F18" i="1"/>
  <c r="E181" i="1" l="1"/>
  <c r="C181" i="1"/>
  <c r="D185" i="1"/>
  <c r="D180" i="1" s="1"/>
  <c r="D112" i="1"/>
  <c r="D181" i="1"/>
  <c r="E76" i="1"/>
  <c r="I181" i="1"/>
  <c r="H181" i="1"/>
  <c r="L181" i="1"/>
  <c r="G185" i="1"/>
  <c r="G180" i="1" s="1"/>
  <c r="K185" i="1"/>
  <c r="K180" i="1" s="1"/>
  <c r="F185" i="1"/>
  <c r="F180" i="1" s="1"/>
  <c r="G115" i="1"/>
  <c r="G76" i="1"/>
  <c r="K76" i="1"/>
  <c r="K115" i="1"/>
  <c r="I115" i="1"/>
  <c r="C196" i="1"/>
  <c r="J114" i="1"/>
  <c r="J186" i="1" s="1"/>
  <c r="F115" i="1"/>
  <c r="F182" i="1" s="1"/>
  <c r="C197" i="1"/>
  <c r="I76" i="1"/>
  <c r="D76" i="1"/>
  <c r="I113" i="1"/>
  <c r="G114" i="1"/>
  <c r="G186" i="1" s="1"/>
  <c r="K114" i="1"/>
  <c r="K186" i="1" s="1"/>
  <c r="E79" i="1"/>
  <c r="E115" i="1" s="1"/>
  <c r="C81" i="1"/>
  <c r="C77" i="1" s="1"/>
  <c r="C83" i="1"/>
  <c r="E88" i="1"/>
  <c r="F114" i="1"/>
  <c r="F186" i="1" s="1"/>
  <c r="C192" i="1"/>
  <c r="C189" i="1" s="1"/>
  <c r="D146" i="1"/>
  <c r="D144" i="1" s="1"/>
  <c r="H146" i="1"/>
  <c r="H144" i="1" s="1"/>
  <c r="L146" i="1"/>
  <c r="L144" i="1" s="1"/>
  <c r="D183" i="1"/>
  <c r="H183" i="1"/>
  <c r="L183" i="1"/>
  <c r="C151" i="1"/>
  <c r="D175" i="1"/>
  <c r="H175" i="1"/>
  <c r="L175" i="1"/>
  <c r="G187" i="1"/>
  <c r="G182" i="1"/>
  <c r="K187" i="1"/>
  <c r="K182" i="1"/>
  <c r="J182" i="1"/>
  <c r="C55" i="1"/>
  <c r="E113" i="1"/>
  <c r="L113" i="1"/>
  <c r="C126" i="1"/>
  <c r="C123" i="1"/>
  <c r="C122" i="1" s="1"/>
  <c r="E146" i="1"/>
  <c r="E144" i="1" s="1"/>
  <c r="I146" i="1"/>
  <c r="I144" i="1" s="1"/>
  <c r="E183" i="1"/>
  <c r="I183" i="1"/>
  <c r="C159" i="1"/>
  <c r="D187" i="1"/>
  <c r="D184" i="1" s="1"/>
  <c r="D182" i="1"/>
  <c r="H187" i="1"/>
  <c r="H182" i="1"/>
  <c r="L187" i="1"/>
  <c r="L182" i="1"/>
  <c r="C177" i="1"/>
  <c r="C75" i="1"/>
  <c r="H113" i="1"/>
  <c r="F144" i="1"/>
  <c r="J144" i="1"/>
  <c r="F183" i="1"/>
  <c r="J183" i="1"/>
  <c r="C139" i="1"/>
  <c r="C134" i="1" s="1"/>
  <c r="C135" i="1"/>
  <c r="C145" i="1" s="1"/>
  <c r="C190" i="1" s="1"/>
  <c r="E182" i="1"/>
  <c r="E187" i="1"/>
  <c r="E175" i="1"/>
  <c r="I182" i="1"/>
  <c r="I187" i="1"/>
  <c r="I175" i="1"/>
  <c r="C178" i="1"/>
  <c r="C176" i="1"/>
  <c r="C175" i="1" s="1"/>
  <c r="F187" i="1"/>
  <c r="J187" i="1"/>
  <c r="H184" i="1" l="1"/>
  <c r="K112" i="1"/>
  <c r="G181" i="1"/>
  <c r="G179" i="1" s="1"/>
  <c r="G184" i="1"/>
  <c r="J184" i="1"/>
  <c r="J181" i="1"/>
  <c r="J179" i="1" s="1"/>
  <c r="C144" i="1"/>
  <c r="K179" i="1"/>
  <c r="H185" i="1"/>
  <c r="H180" i="1" s="1"/>
  <c r="H179" i="1" s="1"/>
  <c r="H112" i="1"/>
  <c r="L185" i="1"/>
  <c r="L112" i="1"/>
  <c r="F184" i="1"/>
  <c r="F181" i="1"/>
  <c r="C113" i="1"/>
  <c r="C76" i="1"/>
  <c r="I185" i="1"/>
  <c r="I112" i="1"/>
  <c r="F112" i="1"/>
  <c r="G112" i="1"/>
  <c r="D179" i="1"/>
  <c r="C72" i="1"/>
  <c r="C71" i="1"/>
  <c r="C68" i="1" s="1"/>
  <c r="E185" i="1"/>
  <c r="E180" i="1" s="1"/>
  <c r="E179" i="1" s="1"/>
  <c r="E112" i="1"/>
  <c r="J112" i="1"/>
  <c r="C194" i="1"/>
  <c r="F179" i="1"/>
  <c r="K181" i="1"/>
  <c r="K184" i="1"/>
  <c r="C80" i="1"/>
  <c r="C79" i="1"/>
  <c r="C185" i="1" l="1"/>
  <c r="C180" i="1" s="1"/>
  <c r="L180" i="1"/>
  <c r="L179" i="1" s="1"/>
  <c r="L184" i="1"/>
  <c r="E184" i="1"/>
  <c r="C115" i="1"/>
  <c r="C182" i="1" s="1"/>
  <c r="I180" i="1"/>
  <c r="I179" i="1" s="1"/>
  <c r="I184" i="1"/>
  <c r="C187" i="1"/>
  <c r="C184" i="1" s="1"/>
  <c r="C112" i="1" l="1"/>
  <c r="C179" i="1"/>
</calcChain>
</file>

<file path=xl/sharedStrings.xml><?xml version="1.0" encoding="utf-8"?>
<sst xmlns="http://schemas.openxmlformats.org/spreadsheetml/2006/main" count="271" uniqueCount="81">
  <si>
    <t>Источники финансирования</t>
  </si>
  <si>
    <t>ДАиГ</t>
  </si>
  <si>
    <t>всего, в том числе:</t>
  </si>
  <si>
    <t>за счет средств местного бюджета</t>
  </si>
  <si>
    <t>2022
год</t>
  </si>
  <si>
    <t>2023
год</t>
  </si>
  <si>
    <t>2024
год</t>
  </si>
  <si>
    <t>2025
год</t>
  </si>
  <si>
    <t>2026
год</t>
  </si>
  <si>
    <t>2027
год</t>
  </si>
  <si>
    <t>2028
год</t>
  </si>
  <si>
    <t>2029
год</t>
  </si>
  <si>
    <t>2030
год</t>
  </si>
  <si>
    <t>ДАиГ
ДГХ</t>
  </si>
  <si>
    <t xml:space="preserve"> за счет межбюджетных трансфертов из федерального бюджета</t>
  </si>
  <si>
    <t xml:space="preserve"> за счет межбюджетных трансфертов из окружного бюджета </t>
  </si>
  <si>
    <t>Ответственный (администратор или соадминистратор)</t>
  </si>
  <si>
    <t>Общий объем финансирования программы - всего, в том числе</t>
  </si>
  <si>
    <t>Наименование</t>
  </si>
  <si>
    <t>Объем финансирования (всего, руб.)</t>
  </si>
  <si>
    <t>Таблица 3</t>
  </si>
  <si>
    <t xml:space="preserve"> за счет межбюджетных трансфертов из федерального бюджета </t>
  </si>
  <si>
    <t>за счет межбюджетных трансфертов из федерального бюджета</t>
  </si>
  <si>
    <t>Основное мероприятие 2.1.
Региональный проект  "Обеспечение устойчивого сокращения непригодного для проживания жилищного фонда"  
(5)</t>
  </si>
  <si>
    <t>ДИиЗО</t>
  </si>
  <si>
    <t>Программные мероприятия, объем финансирования муниципальной программы  "Формирование комфортной городской среды на период до 2030 года"</t>
  </si>
  <si>
    <t>Комплексная цель программы: Создание комфортной городской среды на территории города Сургута</t>
  </si>
  <si>
    <t>Задача. Повышение уровня благоустройства территорий общего пользования</t>
  </si>
  <si>
    <t xml:space="preserve">за счет межбюджетных трансфертов из федерального бюджета </t>
  </si>
  <si>
    <t>Мероприятие 1.1.1 
Участок набережной протоки Кривуля в г.Сургуте</t>
  </si>
  <si>
    <t>Мероприятие 1.1.2 
Компенсация расходов по переустройству объектов электросетевого хозяйства в целях эксплуатации завершенной благоустройством территории, прилегающей к Храму Преображения Господня в микрорайоне 23А</t>
  </si>
  <si>
    <t>Мероприятие 1.2.1.
Веревочный комплекс в п. Снежный</t>
  </si>
  <si>
    <t>Мероприятие 1.2.2.
Спортивная площадка "Черный мыс"</t>
  </si>
  <si>
    <t>Мероприятие 1.3.1.
Благоустройство территории, прилегающей к территории средней общеобразовательной школы в микрорайоне 32 г. Сургута</t>
  </si>
  <si>
    <t>Мероприятие 1.2.3.
Детско-подростковая площадка "Черный мыс"</t>
  </si>
  <si>
    <t>Мероприятие 1.4.1.
Экопарк "За Саймой"</t>
  </si>
  <si>
    <t>Мероприятие 1.4.2.
Сквер, прилегающий к территории 
МКУ "Дворец торжеств" (10 952 кв.м.)</t>
  </si>
  <si>
    <t>Мероприятие 1.4.3.
Благоустройство сквера на пересечении бульвара Свободы и проспекта Ленина в г. Сургуте</t>
  </si>
  <si>
    <t>Мероприятие 1.4.4.
Реконструкция (реновация) рекреационных территорий общественных пространств в западном жилом районе города Сургута</t>
  </si>
  <si>
    <t>Всего по подпрограмме "Благоустройство общественных территорий"</t>
  </si>
  <si>
    <t>Подпрограмма "Обеспечение благоустройства дворовых территорий многоквартирных домов"</t>
  </si>
  <si>
    <t>Подпрограмма  "Благоустройство общественных территорий"</t>
  </si>
  <si>
    <t>Задача. Повышение уровня благоустройства дворовых территорий</t>
  </si>
  <si>
    <t>Мероприятие 2.1.1.
Благоустройство дворовых территорий многоквартирных домов, исходя из минимального перечня работ</t>
  </si>
  <si>
    <t>Мероприятие 2.1.2.
Благоустройство дворовых территорий многоквартирных домов, исходя из дополнительного перечня работ</t>
  </si>
  <si>
    <t xml:space="preserve">Всего по подпрограмме 
"Обеспечение благоустройства дворовых территорий многоквартирных домов" </t>
  </si>
  <si>
    <t>Подпрограмма  "Декоративно-художественное и праздничное оформление города"</t>
  </si>
  <si>
    <t>Задача. Выполнение работ по праздничному, новогоднему, световому и декоративно-художественному оформлению города</t>
  </si>
  <si>
    <t>Мероприятие 3.3.1
Архитектурно-художественное оформление города</t>
  </si>
  <si>
    <t>Объем финансирования 
администратора (ДАиГ)</t>
  </si>
  <si>
    <t>Объем финансирования соадминистратора (ДГХ)</t>
  </si>
  <si>
    <t>Объем финансирования соадминистратора (ДИиЗО)</t>
  </si>
  <si>
    <t>ДГХ</t>
  </si>
  <si>
    <t>Мероприятие 1.1.3 
Набережная правого рукава водохранилища "Сайма", участок от магазина "Изида" до Дворца Торжеств 
в г. Сургуте"</t>
  </si>
  <si>
    <t>Мероприятие 1.1.4 
Экопарк "За Саймой"</t>
  </si>
  <si>
    <t>Всего по подпрограмме 
"Декоративно-художественное 
и праздничное оформление города"</t>
  </si>
  <si>
    <t>В том числе по годам</t>
  </si>
  <si>
    <t>Основное мероприятие 1.3. 
Проектирование, обустройство (строительство) объектов благоустройства (иные общественные территории)
(№ 2 таблицы 2)</t>
  </si>
  <si>
    <t>Основное мероприятие 1.4. 
Региональный проект "Формирование комфортной городской среды
(№ 1,2  таблицы 1)</t>
  </si>
  <si>
    <t>Основное мероприятие 2.1. 
Благоустройство дворовых территорий
(№ 3 таблицы 1)</t>
  </si>
  <si>
    <t xml:space="preserve">Основное мероприятие 3.1.
Организация праздничного оформления города (в том числе изготовление и размещение социальной рекламы и информации) и новогоднего оформления города
(№ 3,4 таблицы 2)
</t>
  </si>
  <si>
    <t>Основное мероприятие 3.3.
Архитектурно-художественное освещение города
(№ 6 таблицы 2)</t>
  </si>
  <si>
    <t xml:space="preserve">Мероприятие 3.1.1.
Организация праздничного оформления города (в том числе изготовление и размещение социальной рекламы и информации) и новогоднего оформления города
</t>
  </si>
  <si>
    <t xml:space="preserve">Мероприятие 3.2.1.
Изготовление и установка монументальных и скульптурно-декоративных объектов (в том числе мемориальных досок)
</t>
  </si>
  <si>
    <t xml:space="preserve">Основное мероприятие 3.2.
Изготовление и установка монументальных и скульптурно-декоративных объектов (в том числе мемориальных досок)
(№ 5 таблицы 2)
</t>
  </si>
  <si>
    <t>Основное мероприятие 1.1. 
Проектирование, обустройство (строительство) объектов  благоустройства
(парки, скверы  и  набережные)
целевой показатель 1.2</t>
  </si>
  <si>
    <t xml:space="preserve">Основное мероприятие 1.2. 
Реализация инициативных проектов
(№ 1 из таблицы 2)
</t>
  </si>
  <si>
    <t>Мероприятие 1.2.4.
Освещение 3-х километровой лыжной трассы в лесопарке Железнодорожников</t>
  </si>
  <si>
    <t>Мероприятие 1.4.5.
Парк в микрорайоне № 8 
по ул. Республики, 75</t>
  </si>
  <si>
    <t>Мероприятие 1.4.6.
Парковая зона в мкр-не 20А</t>
  </si>
  <si>
    <t>Мероприятие 1.4.7.
Парк в мкр. 38</t>
  </si>
  <si>
    <t>Мероприятие 2.2.1.
Обустройство дворовых территорий мкр. № 5 спортивными площадками и детским спортивным комплексом</t>
  </si>
  <si>
    <t>Основное мероприятие 2.2. 
Реализация инициативных проектов
(№ 1 из таблицы 2)</t>
  </si>
  <si>
    <t>Мероприятие 1.2.5.
Спортивная площадка в поселке Снежном</t>
  </si>
  <si>
    <t xml:space="preserve">к постановлению 
 </t>
  </si>
  <si>
    <t>Администрации города</t>
  </si>
  <si>
    <t>за счет других источников (средства физических и юридических лиц - инициативные платежи)</t>
  </si>
  <si>
    <t>Мероприятие 1.4.8.
Главная площадь города Сургута</t>
  </si>
  <si>
    <t xml:space="preserve">Мероприятие 1.1.5 
Благоустройство площадки для отдыха "Минисквер в п.Снежном" </t>
  </si>
  <si>
    <t>Приложение 1</t>
  </si>
  <si>
    <t>от ___________ № _________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</si>
</sst>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43" formatCode="_-* #,##0.00_-;\-* #,##0.00_-;_-* &quot;-&quot;??_-;_-@_-"/>
  </numFmts>
  <fonts count="13" x14ac:knownFonts="1"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sz val="14"/>
      <color theme="1"/>
      <name val="Calibri"/>
      <family val="2"/>
      <scheme val="minor"/>
    </font>
    <font>
      <sz val="18"/>
      <color theme="1"/>
      <name val="Calibri"/>
      <family val="2"/>
      <scheme val="minor"/>
    </font>
    <font>
      <sz val="14"/>
      <color indexed="8"/>
      <name val="Times New Roman"/>
      <family val="1"/>
      <charset val="204"/>
    </font>
    <font>
      <sz val="16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sz val="22"/>
      <color theme="1"/>
      <name val="Calibri"/>
      <family val="2"/>
      <scheme val="minor"/>
    </font>
    <font>
      <sz val="2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2">
    <xf numFmtId="0" fontId="0" fillId="0" borderId="0"/>
    <xf numFmtId="43" fontId="8" fillId="0" borderId="0" applyFont="0" applyFill="0" applyBorder="0" applyAlignment="0" applyProtection="0"/>
  </cellStyleXfs>
  <cellXfs count="45">
    <xf numFmtId="0" fontId="0" fillId="0" borderId="0" xfId="0"/>
    <xf numFmtId="0" fontId="1" fillId="0" borderId="0" xfId="0" applyFont="1" applyFill="1"/>
    <xf numFmtId="0" fontId="0" fillId="0" borderId="0" xfId="0" applyFill="1"/>
    <xf numFmtId="0" fontId="2" fillId="0" borderId="0" xfId="0" applyFont="1" applyFill="1"/>
    <xf numFmtId="4" fontId="0" fillId="0" borderId="0" xfId="0" applyNumberFormat="1" applyFill="1"/>
    <xf numFmtId="0" fontId="3" fillId="0" borderId="1" xfId="0" applyFont="1" applyFill="1" applyBorder="1" applyAlignment="1">
      <alignment vertical="top" wrapText="1"/>
    </xf>
    <xf numFmtId="4" fontId="3" fillId="0" borderId="1" xfId="0" applyNumberFormat="1" applyFont="1" applyFill="1" applyBorder="1" applyAlignment="1">
      <alignment horizontal="right" vertical="top" wrapText="1"/>
    </xf>
    <xf numFmtId="0" fontId="3" fillId="0" borderId="0" xfId="0" applyFont="1" applyFill="1"/>
    <xf numFmtId="0" fontId="4" fillId="0" borderId="0" xfId="0" applyFont="1" applyFill="1"/>
    <xf numFmtId="0" fontId="5" fillId="0" borderId="0" xfId="0" applyFont="1" applyFill="1"/>
    <xf numFmtId="0" fontId="4" fillId="0" borderId="0" xfId="0" applyFont="1" applyFill="1" applyAlignment="1">
      <alignment vertical="top"/>
    </xf>
    <xf numFmtId="4" fontId="7" fillId="0" borderId="0" xfId="0" applyNumberFormat="1" applyFont="1" applyFill="1"/>
    <xf numFmtId="0" fontId="7" fillId="0" borderId="0" xfId="0" applyFont="1" applyFill="1"/>
    <xf numFmtId="43" fontId="3" fillId="0" borderId="0" xfId="1" applyFont="1" applyFill="1"/>
    <xf numFmtId="0" fontId="3" fillId="0" borderId="0" xfId="0" applyFont="1" applyFill="1" applyBorder="1" applyAlignment="1">
      <alignment vertical="top" wrapText="1"/>
    </xf>
    <xf numFmtId="0" fontId="6" fillId="0" borderId="0" xfId="0" applyFont="1" applyFill="1" applyAlignment="1">
      <alignment vertical="top" wrapText="1"/>
    </xf>
    <xf numFmtId="4" fontId="3" fillId="0" borderId="0" xfId="0" applyNumberFormat="1" applyFont="1" applyFill="1"/>
    <xf numFmtId="0" fontId="3" fillId="0" borderId="2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  <xf numFmtId="4" fontId="3" fillId="0" borderId="1" xfId="0" applyNumberFormat="1" applyFont="1" applyFill="1" applyBorder="1" applyAlignment="1">
      <alignment horizontal="center" vertical="top" wrapText="1"/>
    </xf>
    <xf numFmtId="0" fontId="9" fillId="0" borderId="0" xfId="0" applyFont="1" applyFill="1" applyAlignment="1">
      <alignment horizontal="right"/>
    </xf>
    <xf numFmtId="0" fontId="11" fillId="0" borderId="0" xfId="0" applyFont="1" applyFill="1"/>
    <xf numFmtId="0" fontId="10" fillId="0" borderId="0" xfId="0" applyFont="1" applyFill="1" applyAlignment="1"/>
    <xf numFmtId="0" fontId="11" fillId="0" borderId="0" xfId="0" applyFont="1" applyAlignment="1"/>
    <xf numFmtId="0" fontId="10" fillId="0" borderId="0" xfId="0" applyFont="1" applyFill="1" applyAlignment="1">
      <alignment horizontal="left" vertical="top" wrapText="1"/>
    </xf>
    <xf numFmtId="0" fontId="11" fillId="0" borderId="0" xfId="0" applyFont="1" applyAlignment="1">
      <alignment vertical="top"/>
    </xf>
    <xf numFmtId="0" fontId="12" fillId="0" borderId="0" xfId="0" applyFont="1" applyFill="1" applyAlignment="1">
      <alignment horizontal="left" vertical="top" wrapText="1"/>
    </xf>
    <xf numFmtId="0" fontId="9" fillId="0" borderId="0" xfId="0" applyFont="1" applyFill="1" applyAlignment="1"/>
    <xf numFmtId="0" fontId="3" fillId="0" borderId="6" xfId="0" applyFont="1" applyFill="1" applyBorder="1" applyAlignment="1">
      <alignment horizontal="left" vertical="top" wrapText="1"/>
    </xf>
    <xf numFmtId="0" fontId="3" fillId="0" borderId="2" xfId="0" applyFont="1" applyFill="1" applyBorder="1" applyAlignment="1">
      <alignment horizontal="left" vertical="top" wrapText="1"/>
    </xf>
    <xf numFmtId="0" fontId="3" fillId="0" borderId="7" xfId="0" applyFont="1" applyFill="1" applyBorder="1" applyAlignment="1">
      <alignment horizontal="left" vertical="top" wrapText="1"/>
    </xf>
    <xf numFmtId="0" fontId="3" fillId="0" borderId="6" xfId="0" applyFont="1" applyFill="1" applyBorder="1" applyAlignment="1">
      <alignment horizontal="center" vertical="top" wrapText="1"/>
    </xf>
    <xf numFmtId="0" fontId="3" fillId="0" borderId="2" xfId="0" applyFont="1" applyFill="1" applyBorder="1" applyAlignment="1">
      <alignment horizontal="center" vertical="top" wrapText="1"/>
    </xf>
    <xf numFmtId="0" fontId="3" fillId="0" borderId="7" xfId="0" applyFont="1" applyFill="1" applyBorder="1" applyAlignment="1">
      <alignment horizontal="center" vertical="top" wrapText="1"/>
    </xf>
    <xf numFmtId="0" fontId="3" fillId="0" borderId="14" xfId="0" applyFont="1" applyFill="1" applyBorder="1" applyAlignment="1">
      <alignment horizontal="left" vertical="top" wrapText="1"/>
    </xf>
    <xf numFmtId="0" fontId="3" fillId="0" borderId="13" xfId="0" applyFont="1" applyFill="1" applyBorder="1" applyAlignment="1">
      <alignment horizontal="left" vertical="top" wrapText="1"/>
    </xf>
    <xf numFmtId="0" fontId="3" fillId="0" borderId="12" xfId="0" applyFont="1" applyFill="1" applyBorder="1" applyAlignment="1">
      <alignment horizontal="left" vertical="top" wrapText="1"/>
    </xf>
    <xf numFmtId="0" fontId="3" fillId="0" borderId="3" xfId="0" applyFont="1" applyFill="1" applyBorder="1" applyAlignment="1">
      <alignment horizontal="left" vertical="top" wrapText="1"/>
    </xf>
    <xf numFmtId="0" fontId="3" fillId="0" borderId="4" xfId="0" applyFont="1" applyFill="1" applyBorder="1" applyAlignment="1">
      <alignment horizontal="left" vertical="top" wrapText="1"/>
    </xf>
    <xf numFmtId="0" fontId="3" fillId="0" borderId="5" xfId="0" applyFont="1" applyFill="1" applyBorder="1" applyAlignment="1">
      <alignment horizontal="left" vertical="top" wrapText="1"/>
    </xf>
    <xf numFmtId="0" fontId="3" fillId="0" borderId="8" xfId="0" applyFont="1" applyFill="1" applyBorder="1" applyAlignment="1">
      <alignment horizontal="center" vertical="top" wrapText="1"/>
    </xf>
    <xf numFmtId="0" fontId="3" fillId="0" borderId="9" xfId="0" applyFont="1" applyFill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top" wrapText="1"/>
    </xf>
    <xf numFmtId="0" fontId="3" fillId="0" borderId="11" xfId="0" applyFont="1" applyFill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top" wrapText="1"/>
    </xf>
  </cellXfs>
  <cellStyles count="2">
    <cellStyle name="Обычный" xfId="0" builtinId="0"/>
    <cellStyle name="Финансовый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07"/>
  <sheetViews>
    <sheetView showZeros="0" tabSelected="1" view="pageLayout" zoomScale="50" zoomScaleNormal="70" zoomScalePageLayoutView="50" workbookViewId="0">
      <selection activeCell="K1" sqref="K1:L1"/>
    </sheetView>
  </sheetViews>
  <sheetFormatPr defaultRowHeight="15" x14ac:dyDescent="0.25"/>
  <cols>
    <col min="1" max="1" width="42.7109375" style="2" customWidth="1"/>
    <col min="2" max="2" width="25" style="2" customWidth="1"/>
    <col min="3" max="3" width="20.85546875" style="2" customWidth="1"/>
    <col min="4" max="5" width="19.140625" style="2" customWidth="1"/>
    <col min="6" max="9" width="21.85546875" style="2" customWidth="1"/>
    <col min="10" max="10" width="23.5703125" style="2" customWidth="1"/>
    <col min="11" max="11" width="23.7109375" style="2" customWidth="1"/>
    <col min="12" max="12" width="23.140625" style="2" customWidth="1"/>
    <col min="13" max="13" width="26.7109375" style="2" customWidth="1"/>
    <col min="14" max="14" width="21.85546875" style="2" customWidth="1"/>
    <col min="15" max="16384" width="9.140625" style="2"/>
  </cols>
  <sheetData>
    <row r="1" spans="1:16" ht="26.25" customHeight="1" x14ac:dyDescent="0.45">
      <c r="K1" s="22" t="s">
        <v>79</v>
      </c>
      <c r="L1" s="23"/>
      <c r="M1" s="21"/>
      <c r="N1" s="8"/>
      <c r="O1" s="8"/>
      <c r="P1" s="8"/>
    </row>
    <row r="2" spans="1:16" ht="24.75" customHeight="1" x14ac:dyDescent="0.25">
      <c r="K2" s="24" t="s">
        <v>74</v>
      </c>
      <c r="L2" s="25"/>
      <c r="M2" s="25"/>
      <c r="N2" s="10"/>
      <c r="O2" s="10"/>
      <c r="P2" s="10"/>
    </row>
    <row r="3" spans="1:16" ht="25.5" customHeight="1" x14ac:dyDescent="0.25">
      <c r="K3" s="24" t="s">
        <v>75</v>
      </c>
      <c r="L3" s="25"/>
      <c r="M3" s="25"/>
      <c r="N3" s="10"/>
      <c r="O3" s="10"/>
      <c r="P3" s="10"/>
    </row>
    <row r="4" spans="1:16" ht="31.5" customHeight="1" x14ac:dyDescent="0.35">
      <c r="D4" s="11"/>
      <c r="E4" s="12"/>
      <c r="K4" s="26" t="s">
        <v>80</v>
      </c>
      <c r="L4" s="25"/>
      <c r="M4" s="25"/>
      <c r="N4" s="15"/>
      <c r="O4" s="15"/>
      <c r="P4" s="15"/>
    </row>
    <row r="6" spans="1:16" ht="27.75" x14ac:dyDescent="0.4">
      <c r="M6" s="20" t="s">
        <v>20</v>
      </c>
    </row>
    <row r="7" spans="1:16" s="1" customFormat="1" ht="15.75" x14ac:dyDescent="0.25">
      <c r="A7" s="7"/>
      <c r="B7" s="7"/>
      <c r="C7" s="7"/>
      <c r="D7" s="7"/>
      <c r="E7" s="7"/>
      <c r="F7" s="7"/>
      <c r="G7" s="7"/>
      <c r="H7" s="7"/>
      <c r="I7" s="7"/>
      <c r="J7" s="7"/>
      <c r="K7" s="7"/>
      <c r="L7" s="7"/>
    </row>
    <row r="8" spans="1:16" s="1" customFormat="1" ht="28.5" x14ac:dyDescent="0.45">
      <c r="A8" s="7"/>
      <c r="B8" s="27" t="s">
        <v>25</v>
      </c>
      <c r="C8" s="23"/>
      <c r="D8" s="23"/>
      <c r="E8" s="23"/>
      <c r="F8" s="23"/>
      <c r="G8" s="23"/>
      <c r="H8" s="23"/>
      <c r="I8" s="23"/>
      <c r="J8" s="23"/>
      <c r="K8" s="23"/>
      <c r="L8" s="23"/>
      <c r="M8" s="23"/>
    </row>
    <row r="9" spans="1:16" s="1" customFormat="1" ht="15.75" x14ac:dyDescent="0.25">
      <c r="A9" s="7"/>
      <c r="B9" s="7"/>
      <c r="C9" s="7"/>
      <c r="D9" s="7"/>
      <c r="E9" s="7"/>
      <c r="F9" s="7"/>
      <c r="G9" s="7"/>
      <c r="H9" s="7"/>
      <c r="I9" s="7"/>
      <c r="J9" s="7"/>
      <c r="K9" s="7"/>
      <c r="L9" s="7"/>
      <c r="M9" s="7"/>
    </row>
    <row r="10" spans="1:16" s="1" customFormat="1" ht="15.75" x14ac:dyDescent="0.25">
      <c r="A10" s="7"/>
      <c r="B10" s="7"/>
      <c r="C10" s="7"/>
      <c r="D10" s="7"/>
      <c r="E10" s="7"/>
      <c r="F10" s="7"/>
      <c r="G10" s="7"/>
      <c r="H10" s="7"/>
      <c r="I10" s="7"/>
      <c r="J10" s="7"/>
      <c r="K10" s="7"/>
      <c r="L10" s="7"/>
      <c r="M10" s="7"/>
    </row>
    <row r="11" spans="1:16" s="1" customFormat="1" ht="21" customHeight="1" x14ac:dyDescent="0.25">
      <c r="A11" s="31" t="s">
        <v>18</v>
      </c>
      <c r="B11" s="31" t="s">
        <v>0</v>
      </c>
      <c r="C11" s="44" t="s">
        <v>19</v>
      </c>
      <c r="D11" s="40" t="s">
        <v>56</v>
      </c>
      <c r="E11" s="40"/>
      <c r="F11" s="40"/>
      <c r="G11" s="40"/>
      <c r="H11" s="40"/>
      <c r="I11" s="40"/>
      <c r="J11" s="40"/>
      <c r="K11" s="40"/>
      <c r="L11" s="41"/>
      <c r="M11" s="31" t="s">
        <v>16</v>
      </c>
    </row>
    <row r="12" spans="1:16" s="1" customFormat="1" ht="21" customHeight="1" x14ac:dyDescent="0.25">
      <c r="A12" s="32"/>
      <c r="B12" s="32"/>
      <c r="C12" s="44"/>
      <c r="D12" s="42"/>
      <c r="E12" s="42"/>
      <c r="F12" s="42"/>
      <c r="G12" s="42"/>
      <c r="H12" s="42"/>
      <c r="I12" s="42"/>
      <c r="J12" s="42"/>
      <c r="K12" s="42"/>
      <c r="L12" s="43"/>
      <c r="M12" s="32"/>
    </row>
    <row r="13" spans="1:16" s="1" customFormat="1" ht="33" customHeight="1" x14ac:dyDescent="0.25">
      <c r="A13" s="33"/>
      <c r="B13" s="33"/>
      <c r="C13" s="44"/>
      <c r="D13" s="18" t="s">
        <v>4</v>
      </c>
      <c r="E13" s="18" t="s">
        <v>5</v>
      </c>
      <c r="F13" s="18" t="s">
        <v>6</v>
      </c>
      <c r="G13" s="18" t="s">
        <v>7</v>
      </c>
      <c r="H13" s="18" t="s">
        <v>8</v>
      </c>
      <c r="I13" s="18" t="s">
        <v>9</v>
      </c>
      <c r="J13" s="18" t="s">
        <v>10</v>
      </c>
      <c r="K13" s="18" t="s">
        <v>11</v>
      </c>
      <c r="L13" s="18" t="s">
        <v>12</v>
      </c>
      <c r="M13" s="33"/>
    </row>
    <row r="14" spans="1:16" s="1" customFormat="1" ht="15.75" x14ac:dyDescent="0.25">
      <c r="A14" s="18">
        <v>1</v>
      </c>
      <c r="B14" s="18">
        <v>2</v>
      </c>
      <c r="C14" s="18">
        <v>3</v>
      </c>
      <c r="D14" s="18">
        <v>4</v>
      </c>
      <c r="E14" s="18">
        <v>5</v>
      </c>
      <c r="F14" s="18">
        <v>6</v>
      </c>
      <c r="G14" s="18">
        <v>7</v>
      </c>
      <c r="H14" s="18">
        <v>8</v>
      </c>
      <c r="I14" s="18">
        <v>9</v>
      </c>
      <c r="J14" s="18">
        <v>10</v>
      </c>
      <c r="K14" s="18">
        <v>11</v>
      </c>
      <c r="L14" s="18">
        <v>12</v>
      </c>
      <c r="M14" s="18">
        <v>13</v>
      </c>
    </row>
    <row r="15" spans="1:16" s="1" customFormat="1" ht="17.25" customHeight="1" x14ac:dyDescent="0.25">
      <c r="A15" s="37" t="s">
        <v>26</v>
      </c>
      <c r="B15" s="38"/>
      <c r="C15" s="38"/>
      <c r="D15" s="38"/>
      <c r="E15" s="38"/>
      <c r="F15" s="38"/>
      <c r="G15" s="38"/>
      <c r="H15" s="38"/>
      <c r="I15" s="38"/>
      <c r="J15" s="38"/>
      <c r="K15" s="38"/>
      <c r="L15" s="38"/>
      <c r="M15" s="39"/>
    </row>
    <row r="16" spans="1:16" s="1" customFormat="1" ht="18" customHeight="1" x14ac:dyDescent="0.25">
      <c r="A16" s="37" t="s">
        <v>41</v>
      </c>
      <c r="B16" s="38"/>
      <c r="C16" s="38"/>
      <c r="D16" s="38"/>
      <c r="E16" s="38"/>
      <c r="F16" s="38"/>
      <c r="G16" s="38"/>
      <c r="H16" s="38"/>
      <c r="I16" s="38"/>
      <c r="J16" s="38"/>
      <c r="K16" s="38"/>
      <c r="L16" s="38"/>
      <c r="M16" s="39"/>
    </row>
    <row r="17" spans="1:13" s="1" customFormat="1" ht="22.5" customHeight="1" x14ac:dyDescent="0.25">
      <c r="A17" s="37" t="s">
        <v>27</v>
      </c>
      <c r="B17" s="38"/>
      <c r="C17" s="38"/>
      <c r="D17" s="38"/>
      <c r="E17" s="38"/>
      <c r="F17" s="38"/>
      <c r="G17" s="38"/>
      <c r="H17" s="38"/>
      <c r="I17" s="38"/>
      <c r="J17" s="38"/>
      <c r="K17" s="38"/>
      <c r="L17" s="38"/>
      <c r="M17" s="39"/>
    </row>
    <row r="18" spans="1:13" s="7" customFormat="1" ht="27.75" customHeight="1" x14ac:dyDescent="0.25">
      <c r="A18" s="28" t="s">
        <v>65</v>
      </c>
      <c r="B18" s="5" t="s">
        <v>2</v>
      </c>
      <c r="C18" s="19">
        <f>C20+C21+C19</f>
        <v>5775532165.5500002</v>
      </c>
      <c r="D18" s="19">
        <f t="shared" ref="D18:L18" si="0">D20+D21+D19</f>
        <v>1678184689.79</v>
      </c>
      <c r="E18" s="19">
        <f t="shared" si="0"/>
        <v>1113740250</v>
      </c>
      <c r="F18" s="19">
        <f t="shared" si="0"/>
        <v>1081457134.74</v>
      </c>
      <c r="G18" s="19">
        <f t="shared" si="0"/>
        <v>292930015.17000002</v>
      </c>
      <c r="H18" s="19">
        <f t="shared" si="0"/>
        <v>302070015.17000002</v>
      </c>
      <c r="I18" s="19">
        <f t="shared" si="0"/>
        <v>311570015.17000002</v>
      </c>
      <c r="J18" s="19">
        <f t="shared" si="0"/>
        <v>321450015.17000002</v>
      </c>
      <c r="K18" s="19">
        <f t="shared" si="0"/>
        <v>331720015.17000002</v>
      </c>
      <c r="L18" s="19">
        <f t="shared" si="0"/>
        <v>342410015.17000002</v>
      </c>
      <c r="M18" s="31"/>
    </row>
    <row r="19" spans="1:13" s="7" customFormat="1" ht="52.5" customHeight="1" x14ac:dyDescent="0.25">
      <c r="A19" s="29"/>
      <c r="B19" s="5" t="s">
        <v>28</v>
      </c>
      <c r="C19" s="19">
        <f>C23+C27</f>
        <v>0</v>
      </c>
      <c r="D19" s="19">
        <f t="shared" ref="D19:L19" si="1">D23+D27</f>
        <v>0</v>
      </c>
      <c r="E19" s="19">
        <f t="shared" si="1"/>
        <v>0</v>
      </c>
      <c r="F19" s="19">
        <f t="shared" si="1"/>
        <v>0</v>
      </c>
      <c r="G19" s="19">
        <f t="shared" si="1"/>
        <v>0</v>
      </c>
      <c r="H19" s="19">
        <f t="shared" si="1"/>
        <v>0</v>
      </c>
      <c r="I19" s="19">
        <f t="shared" si="1"/>
        <v>0</v>
      </c>
      <c r="J19" s="19">
        <f t="shared" si="1"/>
        <v>0</v>
      </c>
      <c r="K19" s="19">
        <f t="shared" si="1"/>
        <v>0</v>
      </c>
      <c r="L19" s="19">
        <f t="shared" si="1"/>
        <v>0</v>
      </c>
      <c r="M19" s="32"/>
    </row>
    <row r="20" spans="1:13" s="7" customFormat="1" ht="54.75" customHeight="1" x14ac:dyDescent="0.25">
      <c r="A20" s="29"/>
      <c r="B20" s="5" t="s">
        <v>15</v>
      </c>
      <c r="C20" s="19">
        <f>C24+C28+C32</f>
        <v>3661441600</v>
      </c>
      <c r="D20" s="19">
        <f t="shared" ref="D20:L20" si="2">D24+D28+D32</f>
        <v>1308442600</v>
      </c>
      <c r="E20" s="19">
        <f t="shared" si="2"/>
        <v>890992200</v>
      </c>
      <c r="F20" s="19">
        <f t="shared" si="2"/>
        <v>838666800</v>
      </c>
      <c r="G20" s="19">
        <f t="shared" si="2"/>
        <v>103890000</v>
      </c>
      <c r="H20" s="19">
        <f t="shared" si="2"/>
        <v>103890000</v>
      </c>
      <c r="I20" s="19">
        <f t="shared" si="2"/>
        <v>103890000</v>
      </c>
      <c r="J20" s="19">
        <f t="shared" si="2"/>
        <v>103890000</v>
      </c>
      <c r="K20" s="19">
        <f t="shared" si="2"/>
        <v>103890000</v>
      </c>
      <c r="L20" s="19">
        <f t="shared" si="2"/>
        <v>103890000</v>
      </c>
      <c r="M20" s="32"/>
    </row>
    <row r="21" spans="1:13" s="7" customFormat="1" ht="43.5" customHeight="1" x14ac:dyDescent="0.25">
      <c r="A21" s="30"/>
      <c r="B21" s="5" t="s">
        <v>3</v>
      </c>
      <c r="C21" s="19">
        <f>C25+C29+C33+C37+C41</f>
        <v>2114090565.5500002</v>
      </c>
      <c r="D21" s="19">
        <f t="shared" ref="D21:L21" si="3">D25+D29+D33+D37+D41</f>
        <v>369742089.79000002</v>
      </c>
      <c r="E21" s="19">
        <f t="shared" si="3"/>
        <v>222748050</v>
      </c>
      <c r="F21" s="19">
        <f t="shared" si="3"/>
        <v>242790334.74000001</v>
      </c>
      <c r="G21" s="19">
        <f t="shared" si="3"/>
        <v>189040015.17000002</v>
      </c>
      <c r="H21" s="19">
        <f t="shared" si="3"/>
        <v>198180015.17000002</v>
      </c>
      <c r="I21" s="19">
        <f t="shared" si="3"/>
        <v>207680015.17000002</v>
      </c>
      <c r="J21" s="19">
        <f t="shared" si="3"/>
        <v>217560015.17000002</v>
      </c>
      <c r="K21" s="19">
        <f t="shared" si="3"/>
        <v>227830015.17000002</v>
      </c>
      <c r="L21" s="19">
        <f t="shared" si="3"/>
        <v>238520015.17000002</v>
      </c>
      <c r="M21" s="33"/>
    </row>
    <row r="22" spans="1:13" s="7" customFormat="1" ht="28.5" customHeight="1" x14ac:dyDescent="0.25">
      <c r="A22" s="28" t="s">
        <v>29</v>
      </c>
      <c r="B22" s="5" t="s">
        <v>2</v>
      </c>
      <c r="C22" s="19">
        <f>C24+C25+C23</f>
        <v>3848609778.9099998</v>
      </c>
      <c r="D22" s="19">
        <f t="shared" ref="D22:L22" si="4">D24+D25+D23</f>
        <v>1653434628.9100001</v>
      </c>
      <c r="E22" s="19">
        <f t="shared" si="4"/>
        <v>1113740250</v>
      </c>
      <c r="F22" s="19">
        <f t="shared" si="4"/>
        <v>1081434900</v>
      </c>
      <c r="G22" s="19">
        <f t="shared" si="4"/>
        <v>0</v>
      </c>
      <c r="H22" s="19">
        <f t="shared" si="4"/>
        <v>0</v>
      </c>
      <c r="I22" s="19">
        <f t="shared" si="4"/>
        <v>0</v>
      </c>
      <c r="J22" s="19">
        <f t="shared" si="4"/>
        <v>0</v>
      </c>
      <c r="K22" s="19">
        <f t="shared" si="4"/>
        <v>0</v>
      </c>
      <c r="L22" s="19">
        <f t="shared" si="4"/>
        <v>0</v>
      </c>
      <c r="M22" s="31" t="s">
        <v>1</v>
      </c>
    </row>
    <row r="23" spans="1:13" s="7" customFormat="1" ht="50.25" customHeight="1" x14ac:dyDescent="0.25">
      <c r="A23" s="29"/>
      <c r="B23" s="5" t="s">
        <v>28</v>
      </c>
      <c r="C23" s="19"/>
      <c r="D23" s="19"/>
      <c r="E23" s="19"/>
      <c r="F23" s="19"/>
      <c r="G23" s="19"/>
      <c r="H23" s="19"/>
      <c r="I23" s="19"/>
      <c r="J23" s="19"/>
      <c r="K23" s="19"/>
      <c r="L23" s="19"/>
      <c r="M23" s="32"/>
    </row>
    <row r="24" spans="1:13" s="7" customFormat="1" ht="56.25" customHeight="1" x14ac:dyDescent="0.25">
      <c r="A24" s="29"/>
      <c r="B24" s="5" t="s">
        <v>15</v>
      </c>
      <c r="C24" s="19">
        <f>SUM(D24:L24)</f>
        <v>3038101600</v>
      </c>
      <c r="D24" s="19">
        <v>1308442600</v>
      </c>
      <c r="E24" s="19">
        <v>890992200</v>
      </c>
      <c r="F24" s="19">
        <v>838666800</v>
      </c>
      <c r="G24" s="19"/>
      <c r="H24" s="19"/>
      <c r="I24" s="19"/>
      <c r="J24" s="19"/>
      <c r="K24" s="19"/>
      <c r="L24" s="19"/>
      <c r="M24" s="32"/>
    </row>
    <row r="25" spans="1:13" s="7" customFormat="1" ht="43.5" customHeight="1" x14ac:dyDescent="0.25">
      <c r="A25" s="30"/>
      <c r="B25" s="5" t="s">
        <v>3</v>
      </c>
      <c r="C25" s="19">
        <f>SUM(D25:L25)</f>
        <v>810508178.91000009</v>
      </c>
      <c r="D25" s="19">
        <v>344992028.91000003</v>
      </c>
      <c r="E25" s="19">
        <v>222748050</v>
      </c>
      <c r="F25" s="19">
        <v>242768100</v>
      </c>
      <c r="G25" s="19"/>
      <c r="H25" s="19"/>
      <c r="I25" s="19"/>
      <c r="J25" s="19"/>
      <c r="K25" s="19"/>
      <c r="L25" s="19"/>
      <c r="M25" s="33"/>
    </row>
    <row r="26" spans="1:13" s="7" customFormat="1" ht="31.5" customHeight="1" x14ac:dyDescent="0.25">
      <c r="A26" s="28" t="s">
        <v>30</v>
      </c>
      <c r="B26" s="5" t="s">
        <v>2</v>
      </c>
      <c r="C26" s="19">
        <f>C28+C29+C27</f>
        <v>17627513.550000001</v>
      </c>
      <c r="D26" s="19">
        <f t="shared" ref="D26:L26" si="5">D28+D29+D27</f>
        <v>17627513.550000001</v>
      </c>
      <c r="E26" s="19">
        <f t="shared" si="5"/>
        <v>0</v>
      </c>
      <c r="F26" s="19">
        <f t="shared" si="5"/>
        <v>0</v>
      </c>
      <c r="G26" s="19">
        <f t="shared" si="5"/>
        <v>0</v>
      </c>
      <c r="H26" s="19">
        <f t="shared" si="5"/>
        <v>0</v>
      </c>
      <c r="I26" s="19">
        <f t="shared" si="5"/>
        <v>0</v>
      </c>
      <c r="J26" s="19">
        <f t="shared" si="5"/>
        <v>0</v>
      </c>
      <c r="K26" s="19">
        <f t="shared" si="5"/>
        <v>0</v>
      </c>
      <c r="L26" s="19">
        <f t="shared" si="5"/>
        <v>0</v>
      </c>
      <c r="M26" s="31" t="s">
        <v>1</v>
      </c>
    </row>
    <row r="27" spans="1:13" s="7" customFormat="1" ht="50.25" customHeight="1" x14ac:dyDescent="0.25">
      <c r="A27" s="29"/>
      <c r="B27" s="5" t="s">
        <v>28</v>
      </c>
      <c r="C27" s="19"/>
      <c r="D27" s="19"/>
      <c r="E27" s="19"/>
      <c r="F27" s="19"/>
      <c r="G27" s="19"/>
      <c r="H27" s="19"/>
      <c r="I27" s="19"/>
      <c r="J27" s="19"/>
      <c r="K27" s="19"/>
      <c r="L27" s="19"/>
      <c r="M27" s="32"/>
    </row>
    <row r="28" spans="1:13" s="7" customFormat="1" ht="60" customHeight="1" x14ac:dyDescent="0.25">
      <c r="A28" s="29"/>
      <c r="B28" s="5" t="s">
        <v>15</v>
      </c>
      <c r="C28" s="19">
        <f>SUM(D28:L28)</f>
        <v>0</v>
      </c>
      <c r="D28" s="19"/>
      <c r="E28" s="19"/>
      <c r="F28" s="19"/>
      <c r="G28" s="19"/>
      <c r="H28" s="19"/>
      <c r="I28" s="19"/>
      <c r="J28" s="19"/>
      <c r="K28" s="19"/>
      <c r="L28" s="19"/>
      <c r="M28" s="32"/>
    </row>
    <row r="29" spans="1:13" s="7" customFormat="1" ht="40.5" customHeight="1" x14ac:dyDescent="0.25">
      <c r="A29" s="30"/>
      <c r="B29" s="5" t="s">
        <v>3</v>
      </c>
      <c r="C29" s="19">
        <f>SUM(D29:L29)</f>
        <v>17627513.550000001</v>
      </c>
      <c r="D29" s="19">
        <v>17627513.550000001</v>
      </c>
      <c r="E29" s="19"/>
      <c r="F29" s="19"/>
      <c r="G29" s="19"/>
      <c r="H29" s="19"/>
      <c r="I29" s="19"/>
      <c r="J29" s="19"/>
      <c r="K29" s="19"/>
      <c r="L29" s="19"/>
      <c r="M29" s="33"/>
    </row>
    <row r="30" spans="1:13" s="7" customFormat="1" ht="29.25" customHeight="1" x14ac:dyDescent="0.25">
      <c r="A30" s="28" t="s">
        <v>53</v>
      </c>
      <c r="B30" s="5" t="s">
        <v>2</v>
      </c>
      <c r="C30" s="19">
        <f>C32+C33+C31</f>
        <v>1449362396.8000002</v>
      </c>
      <c r="D30" s="19">
        <f t="shared" ref="D30:L30" si="6">D32+D33+D31</f>
        <v>5918192.0599999996</v>
      </c>
      <c r="E30" s="19">
        <f t="shared" si="6"/>
        <v>0</v>
      </c>
      <c r="F30" s="19">
        <f t="shared" si="6"/>
        <v>22234.74</v>
      </c>
      <c r="G30" s="19">
        <f t="shared" si="6"/>
        <v>240570328.33000001</v>
      </c>
      <c r="H30" s="19">
        <f t="shared" si="6"/>
        <v>240570328.33000001</v>
      </c>
      <c r="I30" s="19">
        <f t="shared" si="6"/>
        <v>240570328.33000001</v>
      </c>
      <c r="J30" s="19">
        <f t="shared" si="6"/>
        <v>240570328.33000001</v>
      </c>
      <c r="K30" s="19">
        <f t="shared" si="6"/>
        <v>240570328.34</v>
      </c>
      <c r="L30" s="19">
        <f t="shared" si="6"/>
        <v>240570328.34</v>
      </c>
      <c r="M30" s="31" t="s">
        <v>1</v>
      </c>
    </row>
    <row r="31" spans="1:13" s="7" customFormat="1" ht="51.75" customHeight="1" x14ac:dyDescent="0.25">
      <c r="A31" s="29"/>
      <c r="B31" s="5" t="s">
        <v>28</v>
      </c>
      <c r="C31" s="19"/>
      <c r="D31" s="19"/>
      <c r="E31" s="19"/>
      <c r="F31" s="19"/>
      <c r="G31" s="19"/>
      <c r="H31" s="19"/>
      <c r="I31" s="19"/>
      <c r="J31" s="19"/>
      <c r="K31" s="19"/>
      <c r="L31" s="19"/>
      <c r="M31" s="32"/>
    </row>
    <row r="32" spans="1:13" s="7" customFormat="1" ht="47.25" customHeight="1" x14ac:dyDescent="0.25">
      <c r="A32" s="29"/>
      <c r="B32" s="5" t="s">
        <v>15</v>
      </c>
      <c r="C32" s="19">
        <f>SUM(D32:L32)</f>
        <v>623340000</v>
      </c>
      <c r="D32" s="19"/>
      <c r="E32" s="19"/>
      <c r="F32" s="19"/>
      <c r="G32" s="19">
        <v>103890000</v>
      </c>
      <c r="H32" s="19">
        <v>103890000</v>
      </c>
      <c r="I32" s="19">
        <v>103890000</v>
      </c>
      <c r="J32" s="19">
        <v>103890000</v>
      </c>
      <c r="K32" s="19">
        <v>103890000</v>
      </c>
      <c r="L32" s="19">
        <v>103890000</v>
      </c>
      <c r="M32" s="32"/>
    </row>
    <row r="33" spans="1:13" s="7" customFormat="1" ht="41.25" customHeight="1" x14ac:dyDescent="0.25">
      <c r="A33" s="30"/>
      <c r="B33" s="5" t="s">
        <v>3</v>
      </c>
      <c r="C33" s="19">
        <f>SUM(D33:L33)</f>
        <v>826022396.80000019</v>
      </c>
      <c r="D33" s="19">
        <v>5918192.0599999996</v>
      </c>
      <c r="E33" s="19"/>
      <c r="F33" s="19">
        <v>22234.74</v>
      </c>
      <c r="G33" s="19">
        <v>136680328.33000001</v>
      </c>
      <c r="H33" s="19">
        <v>136680328.33000001</v>
      </c>
      <c r="I33" s="19">
        <v>136680328.33000001</v>
      </c>
      <c r="J33" s="19">
        <v>136680328.33000001</v>
      </c>
      <c r="K33" s="19">
        <v>136680328.34</v>
      </c>
      <c r="L33" s="19">
        <v>136680328.34</v>
      </c>
      <c r="M33" s="33"/>
    </row>
    <row r="34" spans="1:13" s="7" customFormat="1" ht="20.25" customHeight="1" x14ac:dyDescent="0.25">
      <c r="A34" s="28" t="s">
        <v>54</v>
      </c>
      <c r="B34" s="5" t="s">
        <v>2</v>
      </c>
      <c r="C34" s="19">
        <f>C36+C37+C35</f>
        <v>458728121.01999998</v>
      </c>
      <c r="D34" s="19">
        <f t="shared" ref="D34:L34" si="7">D36+D37+D35</f>
        <v>0</v>
      </c>
      <c r="E34" s="19">
        <f t="shared" si="7"/>
        <v>0</v>
      </c>
      <c r="F34" s="19">
        <f t="shared" si="7"/>
        <v>0</v>
      </c>
      <c r="G34" s="19">
        <f t="shared" si="7"/>
        <v>52359686.840000004</v>
      </c>
      <c r="H34" s="19">
        <f t="shared" si="7"/>
        <v>61499686.840000004</v>
      </c>
      <c r="I34" s="19">
        <f t="shared" si="7"/>
        <v>70999686.840000004</v>
      </c>
      <c r="J34" s="19">
        <f t="shared" si="7"/>
        <v>80879686.840000004</v>
      </c>
      <c r="K34" s="19">
        <f t="shared" si="7"/>
        <v>91149686.829999998</v>
      </c>
      <c r="L34" s="19">
        <f t="shared" si="7"/>
        <v>101839686.83</v>
      </c>
      <c r="M34" s="31" t="s">
        <v>1</v>
      </c>
    </row>
    <row r="35" spans="1:13" s="7" customFormat="1" ht="50.25" customHeight="1" x14ac:dyDescent="0.25">
      <c r="A35" s="29"/>
      <c r="B35" s="5" t="s">
        <v>28</v>
      </c>
      <c r="C35" s="19"/>
      <c r="D35" s="19"/>
      <c r="E35" s="19"/>
      <c r="F35" s="19"/>
      <c r="G35" s="19"/>
      <c r="H35" s="19"/>
      <c r="I35" s="19"/>
      <c r="J35" s="19"/>
      <c r="K35" s="19"/>
      <c r="L35" s="19"/>
      <c r="M35" s="32"/>
    </row>
    <row r="36" spans="1:13" s="7" customFormat="1" ht="57" customHeight="1" x14ac:dyDescent="0.25">
      <c r="A36" s="29"/>
      <c r="B36" s="5" t="s">
        <v>15</v>
      </c>
      <c r="C36" s="19">
        <f>SUM(D36:L36)</f>
        <v>0</v>
      </c>
      <c r="D36" s="19"/>
      <c r="E36" s="19"/>
      <c r="F36" s="19"/>
      <c r="G36" s="19"/>
      <c r="H36" s="19"/>
      <c r="I36" s="19"/>
      <c r="J36" s="19"/>
      <c r="K36" s="19"/>
      <c r="L36" s="19"/>
      <c r="M36" s="32"/>
    </row>
    <row r="37" spans="1:13" s="7" customFormat="1" ht="39.75" customHeight="1" x14ac:dyDescent="0.25">
      <c r="A37" s="30"/>
      <c r="B37" s="5" t="s">
        <v>3</v>
      </c>
      <c r="C37" s="19">
        <f>SUM(D37:L37)</f>
        <v>458728121.01999998</v>
      </c>
      <c r="D37" s="19"/>
      <c r="E37" s="19"/>
      <c r="F37" s="19"/>
      <c r="G37" s="19">
        <v>52359686.840000004</v>
      </c>
      <c r="H37" s="19">
        <v>61499686.840000004</v>
      </c>
      <c r="I37" s="19">
        <v>70999686.840000004</v>
      </c>
      <c r="J37" s="19">
        <v>80879686.840000004</v>
      </c>
      <c r="K37" s="19">
        <v>91149686.829999998</v>
      </c>
      <c r="L37" s="19">
        <v>101839686.83</v>
      </c>
      <c r="M37" s="33"/>
    </row>
    <row r="38" spans="1:13" s="7" customFormat="1" ht="21" customHeight="1" x14ac:dyDescent="0.25">
      <c r="A38" s="28" t="s">
        <v>78</v>
      </c>
      <c r="B38" s="5" t="s">
        <v>2</v>
      </c>
      <c r="C38" s="19">
        <f>C40+C41+C39</f>
        <v>1204355.27</v>
      </c>
      <c r="D38" s="19">
        <f t="shared" ref="D38:L38" si="8">D40+D41+D39</f>
        <v>1204355.27</v>
      </c>
      <c r="E38" s="19">
        <f t="shared" si="8"/>
        <v>0</v>
      </c>
      <c r="F38" s="19">
        <f t="shared" si="8"/>
        <v>0</v>
      </c>
      <c r="G38" s="19">
        <f t="shared" si="8"/>
        <v>0</v>
      </c>
      <c r="H38" s="19">
        <f t="shared" si="8"/>
        <v>0</v>
      </c>
      <c r="I38" s="19">
        <f t="shared" si="8"/>
        <v>0</v>
      </c>
      <c r="J38" s="19">
        <f t="shared" si="8"/>
        <v>0</v>
      </c>
      <c r="K38" s="19">
        <f t="shared" si="8"/>
        <v>0</v>
      </c>
      <c r="L38" s="19">
        <f t="shared" si="8"/>
        <v>0</v>
      </c>
      <c r="M38" s="31" t="s">
        <v>52</v>
      </c>
    </row>
    <row r="39" spans="1:13" s="7" customFormat="1" ht="50.25" customHeight="1" x14ac:dyDescent="0.25">
      <c r="A39" s="29"/>
      <c r="B39" s="5" t="s">
        <v>28</v>
      </c>
      <c r="C39" s="6"/>
      <c r="D39" s="6"/>
      <c r="E39" s="6"/>
      <c r="F39" s="6"/>
      <c r="G39" s="6"/>
      <c r="H39" s="6"/>
      <c r="I39" s="6"/>
      <c r="J39" s="6"/>
      <c r="K39" s="6"/>
      <c r="L39" s="6"/>
      <c r="M39" s="32"/>
    </row>
    <row r="40" spans="1:13" s="7" customFormat="1" ht="50.25" customHeight="1" x14ac:dyDescent="0.25">
      <c r="A40" s="29"/>
      <c r="B40" s="5" t="s">
        <v>15</v>
      </c>
      <c r="C40" s="6">
        <f>SUM(D40:L40)</f>
        <v>0</v>
      </c>
      <c r="D40" s="6"/>
      <c r="E40" s="6"/>
      <c r="F40" s="6"/>
      <c r="G40" s="6"/>
      <c r="H40" s="6"/>
      <c r="I40" s="6"/>
      <c r="J40" s="6"/>
      <c r="K40" s="6"/>
      <c r="L40" s="6"/>
      <c r="M40" s="32"/>
    </row>
    <row r="41" spans="1:13" s="7" customFormat="1" ht="34.5" customHeight="1" x14ac:dyDescent="0.25">
      <c r="A41" s="30"/>
      <c r="B41" s="5" t="s">
        <v>3</v>
      </c>
      <c r="C41" s="19">
        <f>SUM(D41:L41)</f>
        <v>1204355.27</v>
      </c>
      <c r="D41" s="19">
        <v>1204355.27</v>
      </c>
      <c r="E41" s="6"/>
      <c r="F41" s="6"/>
      <c r="G41" s="6"/>
      <c r="H41" s="6"/>
      <c r="I41" s="6"/>
      <c r="J41" s="6"/>
      <c r="K41" s="6"/>
      <c r="L41" s="6"/>
      <c r="M41" s="33"/>
    </row>
    <row r="42" spans="1:13" s="7" customFormat="1" ht="27" customHeight="1" x14ac:dyDescent="0.25">
      <c r="A42" s="28" t="s">
        <v>66</v>
      </c>
      <c r="B42" s="5" t="s">
        <v>2</v>
      </c>
      <c r="C42" s="19">
        <f>C44+C45+C43+C46</f>
        <v>27110015.449999999</v>
      </c>
      <c r="D42" s="19">
        <f t="shared" ref="D42:L42" si="9">D44+D45+D43+D46</f>
        <v>27110015.449999999</v>
      </c>
      <c r="E42" s="6">
        <f t="shared" si="9"/>
        <v>0</v>
      </c>
      <c r="F42" s="6">
        <f t="shared" si="9"/>
        <v>0</v>
      </c>
      <c r="G42" s="6">
        <f t="shared" si="9"/>
        <v>0</v>
      </c>
      <c r="H42" s="6">
        <f t="shared" si="9"/>
        <v>0</v>
      </c>
      <c r="I42" s="6">
        <f t="shared" si="9"/>
        <v>0</v>
      </c>
      <c r="J42" s="6">
        <f t="shared" si="9"/>
        <v>0</v>
      </c>
      <c r="K42" s="6">
        <f t="shared" si="9"/>
        <v>0</v>
      </c>
      <c r="L42" s="6">
        <f t="shared" si="9"/>
        <v>0</v>
      </c>
      <c r="M42" s="31"/>
    </row>
    <row r="43" spans="1:13" s="7" customFormat="1" ht="51.75" customHeight="1" x14ac:dyDescent="0.25">
      <c r="A43" s="29"/>
      <c r="B43" s="5" t="s">
        <v>28</v>
      </c>
      <c r="C43" s="19">
        <f>C48+C52+C56+C60</f>
        <v>0</v>
      </c>
      <c r="D43" s="19">
        <f t="shared" ref="D43:L43" si="10">D48+D52+D56+D60</f>
        <v>0</v>
      </c>
      <c r="E43" s="6">
        <f t="shared" si="10"/>
        <v>0</v>
      </c>
      <c r="F43" s="6">
        <f t="shared" si="10"/>
        <v>0</v>
      </c>
      <c r="G43" s="6">
        <f t="shared" si="10"/>
        <v>0</v>
      </c>
      <c r="H43" s="6">
        <f t="shared" si="10"/>
        <v>0</v>
      </c>
      <c r="I43" s="6">
        <f t="shared" si="10"/>
        <v>0</v>
      </c>
      <c r="J43" s="6">
        <f t="shared" si="10"/>
        <v>0</v>
      </c>
      <c r="K43" s="6">
        <f t="shared" si="10"/>
        <v>0</v>
      </c>
      <c r="L43" s="6">
        <f t="shared" si="10"/>
        <v>0</v>
      </c>
      <c r="M43" s="32"/>
    </row>
    <row r="44" spans="1:13" s="7" customFormat="1" ht="53.25" customHeight="1" x14ac:dyDescent="0.25">
      <c r="A44" s="29"/>
      <c r="B44" s="5" t="s">
        <v>15</v>
      </c>
      <c r="C44" s="19">
        <f>C49+C53+C57+C61+C66</f>
        <v>3496500</v>
      </c>
      <c r="D44" s="19">
        <f t="shared" ref="D44:L44" si="11">D49+D53+D57+D61+D66</f>
        <v>3496500</v>
      </c>
      <c r="E44" s="6">
        <f t="shared" si="11"/>
        <v>0</v>
      </c>
      <c r="F44" s="6">
        <f t="shared" si="11"/>
        <v>0</v>
      </c>
      <c r="G44" s="6">
        <f t="shared" si="11"/>
        <v>0</v>
      </c>
      <c r="H44" s="6">
        <f t="shared" si="11"/>
        <v>0</v>
      </c>
      <c r="I44" s="6">
        <f t="shared" si="11"/>
        <v>0</v>
      </c>
      <c r="J44" s="6">
        <f t="shared" si="11"/>
        <v>0</v>
      </c>
      <c r="K44" s="6">
        <f t="shared" si="11"/>
        <v>0</v>
      </c>
      <c r="L44" s="6">
        <f t="shared" si="11"/>
        <v>0</v>
      </c>
      <c r="M44" s="32"/>
    </row>
    <row r="45" spans="1:13" s="7" customFormat="1" ht="33.75" customHeight="1" x14ac:dyDescent="0.25">
      <c r="A45" s="29"/>
      <c r="B45" s="5" t="s">
        <v>3</v>
      </c>
      <c r="C45" s="19">
        <f>C50+C54+C58+C62+C67</f>
        <v>23603515.449999999</v>
      </c>
      <c r="D45" s="19">
        <f t="shared" ref="D45:L45" si="12">D50+D54+D58+D62+D67</f>
        <v>23603515.449999999</v>
      </c>
      <c r="E45" s="6">
        <f t="shared" si="12"/>
        <v>0</v>
      </c>
      <c r="F45" s="6">
        <f t="shared" si="12"/>
        <v>0</v>
      </c>
      <c r="G45" s="6">
        <f t="shared" si="12"/>
        <v>0</v>
      </c>
      <c r="H45" s="6">
        <f t="shared" si="12"/>
        <v>0</v>
      </c>
      <c r="I45" s="6">
        <f t="shared" si="12"/>
        <v>0</v>
      </c>
      <c r="J45" s="6">
        <f t="shared" si="12"/>
        <v>0</v>
      </c>
      <c r="K45" s="6">
        <f t="shared" si="12"/>
        <v>0</v>
      </c>
      <c r="L45" s="6">
        <f t="shared" si="12"/>
        <v>0</v>
      </c>
      <c r="M45" s="32"/>
    </row>
    <row r="46" spans="1:13" s="7" customFormat="1" ht="82.5" customHeight="1" x14ac:dyDescent="0.25">
      <c r="A46" s="30"/>
      <c r="B46" s="5" t="s">
        <v>76</v>
      </c>
      <c r="C46" s="19">
        <f>C63</f>
        <v>10000</v>
      </c>
      <c r="D46" s="19">
        <f t="shared" ref="D46:L46" si="13">D63</f>
        <v>10000</v>
      </c>
      <c r="E46" s="6">
        <f t="shared" si="13"/>
        <v>0</v>
      </c>
      <c r="F46" s="6">
        <f t="shared" si="13"/>
        <v>0</v>
      </c>
      <c r="G46" s="6">
        <f t="shared" si="13"/>
        <v>0</v>
      </c>
      <c r="H46" s="6">
        <f t="shared" si="13"/>
        <v>0</v>
      </c>
      <c r="I46" s="6">
        <f t="shared" si="13"/>
        <v>0</v>
      </c>
      <c r="J46" s="6">
        <f t="shared" si="13"/>
        <v>0</v>
      </c>
      <c r="K46" s="6">
        <f t="shared" si="13"/>
        <v>0</v>
      </c>
      <c r="L46" s="6">
        <f t="shared" si="13"/>
        <v>0</v>
      </c>
      <c r="M46" s="17"/>
    </row>
    <row r="47" spans="1:13" s="7" customFormat="1" ht="27" customHeight="1" x14ac:dyDescent="0.25">
      <c r="A47" s="28" t="s">
        <v>31</v>
      </c>
      <c r="B47" s="5" t="s">
        <v>2</v>
      </c>
      <c r="C47" s="19">
        <f>C49+C50+C48</f>
        <v>3950000</v>
      </c>
      <c r="D47" s="19">
        <f t="shared" ref="D47:L47" si="14">D49+D50</f>
        <v>3950000</v>
      </c>
      <c r="E47" s="6">
        <f t="shared" si="14"/>
        <v>0</v>
      </c>
      <c r="F47" s="6">
        <f t="shared" si="14"/>
        <v>0</v>
      </c>
      <c r="G47" s="6">
        <f t="shared" si="14"/>
        <v>0</v>
      </c>
      <c r="H47" s="6">
        <f t="shared" si="14"/>
        <v>0</v>
      </c>
      <c r="I47" s="6">
        <f t="shared" si="14"/>
        <v>0</v>
      </c>
      <c r="J47" s="6">
        <f t="shared" si="14"/>
        <v>0</v>
      </c>
      <c r="K47" s="6">
        <f t="shared" si="14"/>
        <v>0</v>
      </c>
      <c r="L47" s="6">
        <f t="shared" si="14"/>
        <v>0</v>
      </c>
      <c r="M47" s="31" t="s">
        <v>1</v>
      </c>
    </row>
    <row r="48" spans="1:13" s="7" customFormat="1" ht="48.75" customHeight="1" x14ac:dyDescent="0.25">
      <c r="A48" s="29"/>
      <c r="B48" s="5" t="s">
        <v>28</v>
      </c>
      <c r="C48" s="19"/>
      <c r="D48" s="19"/>
      <c r="E48" s="6"/>
      <c r="F48" s="6"/>
      <c r="G48" s="6"/>
      <c r="H48" s="6"/>
      <c r="I48" s="6"/>
      <c r="J48" s="6"/>
      <c r="K48" s="6"/>
      <c r="L48" s="6"/>
      <c r="M48" s="32"/>
    </row>
    <row r="49" spans="1:13" s="7" customFormat="1" ht="52.5" customHeight="1" x14ac:dyDescent="0.25">
      <c r="A49" s="29"/>
      <c r="B49" s="5" t="s">
        <v>15</v>
      </c>
      <c r="C49" s="19">
        <f>SUM(D49:L49)</f>
        <v>0</v>
      </c>
      <c r="D49" s="19"/>
      <c r="E49" s="6"/>
      <c r="F49" s="6"/>
      <c r="G49" s="6"/>
      <c r="H49" s="6"/>
      <c r="I49" s="6"/>
      <c r="J49" s="6"/>
      <c r="K49" s="6"/>
      <c r="L49" s="6"/>
      <c r="M49" s="32"/>
    </row>
    <row r="50" spans="1:13" s="7" customFormat="1" ht="33.75" customHeight="1" x14ac:dyDescent="0.25">
      <c r="A50" s="30"/>
      <c r="B50" s="5" t="s">
        <v>3</v>
      </c>
      <c r="C50" s="19">
        <f>SUM(D50:L50)</f>
        <v>3950000</v>
      </c>
      <c r="D50" s="19">
        <v>3950000</v>
      </c>
      <c r="E50" s="6"/>
      <c r="F50" s="6"/>
      <c r="G50" s="6"/>
      <c r="H50" s="6"/>
      <c r="I50" s="6"/>
      <c r="J50" s="6"/>
      <c r="K50" s="6"/>
      <c r="L50" s="6"/>
      <c r="M50" s="33"/>
    </row>
    <row r="51" spans="1:13" s="7" customFormat="1" ht="24" customHeight="1" x14ac:dyDescent="0.25">
      <c r="A51" s="28" t="s">
        <v>32</v>
      </c>
      <c r="B51" s="5" t="s">
        <v>2</v>
      </c>
      <c r="C51" s="19">
        <f>C53+C54+C52</f>
        <v>6589248</v>
      </c>
      <c r="D51" s="19">
        <f t="shared" ref="D51:L51" si="15">D53+D54</f>
        <v>6589248</v>
      </c>
      <c r="E51" s="6">
        <f t="shared" si="15"/>
        <v>0</v>
      </c>
      <c r="F51" s="6">
        <f t="shared" si="15"/>
        <v>0</v>
      </c>
      <c r="G51" s="6">
        <f t="shared" si="15"/>
        <v>0</v>
      </c>
      <c r="H51" s="6">
        <f t="shared" si="15"/>
        <v>0</v>
      </c>
      <c r="I51" s="6">
        <f t="shared" si="15"/>
        <v>0</v>
      </c>
      <c r="J51" s="6">
        <f t="shared" si="15"/>
        <v>0</v>
      </c>
      <c r="K51" s="6">
        <f t="shared" si="15"/>
        <v>0</v>
      </c>
      <c r="L51" s="6">
        <f t="shared" si="15"/>
        <v>0</v>
      </c>
      <c r="M51" s="31" t="s">
        <v>24</v>
      </c>
    </row>
    <row r="52" spans="1:13" s="7" customFormat="1" ht="49.5" customHeight="1" x14ac:dyDescent="0.25">
      <c r="A52" s="29"/>
      <c r="B52" s="5" t="s">
        <v>28</v>
      </c>
      <c r="C52" s="19"/>
      <c r="D52" s="19"/>
      <c r="E52" s="6"/>
      <c r="F52" s="6"/>
      <c r="G52" s="6"/>
      <c r="H52" s="6"/>
      <c r="I52" s="6"/>
      <c r="J52" s="6"/>
      <c r="K52" s="6"/>
      <c r="L52" s="6"/>
      <c r="M52" s="32"/>
    </row>
    <row r="53" spans="1:13" s="7" customFormat="1" ht="49.5" customHeight="1" x14ac:dyDescent="0.25">
      <c r="A53" s="29"/>
      <c r="B53" s="5" t="s">
        <v>15</v>
      </c>
      <c r="C53" s="19">
        <f>SUM(D53:L53)</f>
        <v>0</v>
      </c>
      <c r="D53" s="19"/>
      <c r="E53" s="6"/>
      <c r="F53" s="6"/>
      <c r="G53" s="6"/>
      <c r="H53" s="6"/>
      <c r="I53" s="6"/>
      <c r="J53" s="6"/>
      <c r="K53" s="6"/>
      <c r="L53" s="6"/>
      <c r="M53" s="32"/>
    </row>
    <row r="54" spans="1:13" s="7" customFormat="1" ht="39.75" customHeight="1" x14ac:dyDescent="0.25">
      <c r="A54" s="30"/>
      <c r="B54" s="5" t="s">
        <v>3</v>
      </c>
      <c r="C54" s="19">
        <f>SUM(D54:L54)</f>
        <v>6589248</v>
      </c>
      <c r="D54" s="19">
        <v>6589248</v>
      </c>
      <c r="E54" s="6"/>
      <c r="F54" s="6"/>
      <c r="G54" s="6"/>
      <c r="H54" s="6"/>
      <c r="I54" s="6"/>
      <c r="J54" s="6"/>
      <c r="K54" s="6"/>
      <c r="L54" s="6"/>
      <c r="M54" s="33"/>
    </row>
    <row r="55" spans="1:13" s="7" customFormat="1" ht="21.75" customHeight="1" x14ac:dyDescent="0.25">
      <c r="A55" s="28" t="s">
        <v>34</v>
      </c>
      <c r="B55" s="5" t="s">
        <v>2</v>
      </c>
      <c r="C55" s="19">
        <f t="shared" ref="C55:L55" si="16">C57+C58</f>
        <v>10010000</v>
      </c>
      <c r="D55" s="19">
        <f t="shared" si="16"/>
        <v>10010000</v>
      </c>
      <c r="E55" s="6">
        <f t="shared" si="16"/>
        <v>0</v>
      </c>
      <c r="F55" s="6">
        <f t="shared" si="16"/>
        <v>0</v>
      </c>
      <c r="G55" s="6">
        <f t="shared" si="16"/>
        <v>0</v>
      </c>
      <c r="H55" s="6">
        <f t="shared" si="16"/>
        <v>0</v>
      </c>
      <c r="I55" s="6">
        <f t="shared" si="16"/>
        <v>0</v>
      </c>
      <c r="J55" s="6">
        <f t="shared" si="16"/>
        <v>0</v>
      </c>
      <c r="K55" s="6">
        <f t="shared" si="16"/>
        <v>0</v>
      </c>
      <c r="L55" s="6">
        <f t="shared" si="16"/>
        <v>0</v>
      </c>
      <c r="M55" s="31" t="s">
        <v>24</v>
      </c>
    </row>
    <row r="56" spans="1:13" s="7" customFormat="1" ht="51" customHeight="1" x14ac:dyDescent="0.25">
      <c r="A56" s="29"/>
      <c r="B56" s="5" t="s">
        <v>28</v>
      </c>
      <c r="C56" s="19"/>
      <c r="D56" s="19"/>
      <c r="E56" s="6"/>
      <c r="F56" s="6"/>
      <c r="G56" s="6"/>
      <c r="H56" s="6"/>
      <c r="I56" s="6"/>
      <c r="J56" s="6"/>
      <c r="K56" s="6"/>
      <c r="L56" s="6"/>
      <c r="M56" s="32"/>
    </row>
    <row r="57" spans="1:13" s="13" customFormat="1" ht="51.75" customHeight="1" x14ac:dyDescent="0.25">
      <c r="A57" s="29"/>
      <c r="B57" s="5" t="s">
        <v>15</v>
      </c>
      <c r="C57" s="19">
        <f>SUM(D57:L57)</f>
        <v>0</v>
      </c>
      <c r="D57" s="19"/>
      <c r="E57" s="6"/>
      <c r="F57" s="6"/>
      <c r="G57" s="6"/>
      <c r="H57" s="6"/>
      <c r="I57" s="6"/>
      <c r="J57" s="6"/>
      <c r="K57" s="6"/>
      <c r="L57" s="6"/>
      <c r="M57" s="32"/>
    </row>
    <row r="58" spans="1:13" s="13" customFormat="1" ht="37.5" customHeight="1" x14ac:dyDescent="0.25">
      <c r="A58" s="30"/>
      <c r="B58" s="5" t="s">
        <v>3</v>
      </c>
      <c r="C58" s="19">
        <f>SUM(D58:L58)</f>
        <v>10010000</v>
      </c>
      <c r="D58" s="19">
        <v>10010000</v>
      </c>
      <c r="E58" s="6"/>
      <c r="F58" s="6"/>
      <c r="G58" s="6"/>
      <c r="H58" s="6"/>
      <c r="I58" s="6"/>
      <c r="J58" s="6"/>
      <c r="K58" s="6"/>
      <c r="L58" s="6"/>
      <c r="M58" s="33"/>
    </row>
    <row r="59" spans="1:13" s="13" customFormat="1" ht="21.75" customHeight="1" x14ac:dyDescent="0.25">
      <c r="A59" s="28" t="s">
        <v>67</v>
      </c>
      <c r="B59" s="5" t="s">
        <v>2</v>
      </c>
      <c r="C59" s="19">
        <f>C61+C62+C60+C63</f>
        <v>5733671.2000000002</v>
      </c>
      <c r="D59" s="19">
        <f t="shared" ref="D59:L59" si="17">D61+D62+D60+D63</f>
        <v>5733671.2000000002</v>
      </c>
      <c r="E59" s="6">
        <f t="shared" si="17"/>
        <v>0</v>
      </c>
      <c r="F59" s="6">
        <f t="shared" si="17"/>
        <v>0</v>
      </c>
      <c r="G59" s="6">
        <f t="shared" si="17"/>
        <v>0</v>
      </c>
      <c r="H59" s="6">
        <f t="shared" si="17"/>
        <v>0</v>
      </c>
      <c r="I59" s="6">
        <f t="shared" si="17"/>
        <v>0</v>
      </c>
      <c r="J59" s="6">
        <f t="shared" si="17"/>
        <v>0</v>
      </c>
      <c r="K59" s="6">
        <f t="shared" si="17"/>
        <v>0</v>
      </c>
      <c r="L59" s="6">
        <f t="shared" si="17"/>
        <v>0</v>
      </c>
      <c r="M59" s="31" t="s">
        <v>1</v>
      </c>
    </row>
    <row r="60" spans="1:13" s="13" customFormat="1" ht="53.25" customHeight="1" x14ac:dyDescent="0.25">
      <c r="A60" s="29"/>
      <c r="B60" s="5" t="s">
        <v>28</v>
      </c>
      <c r="C60" s="19"/>
      <c r="D60" s="19"/>
      <c r="E60" s="6"/>
      <c r="F60" s="6"/>
      <c r="G60" s="6"/>
      <c r="H60" s="6"/>
      <c r="I60" s="6"/>
      <c r="J60" s="6"/>
      <c r="K60" s="6"/>
      <c r="L60" s="6"/>
      <c r="M60" s="32"/>
    </row>
    <row r="61" spans="1:13" s="13" customFormat="1" ht="50.25" customHeight="1" x14ac:dyDescent="0.25">
      <c r="A61" s="29"/>
      <c r="B61" s="5" t="s">
        <v>15</v>
      </c>
      <c r="C61" s="19">
        <f>SUM(D61:L61)</f>
        <v>3496500</v>
      </c>
      <c r="D61" s="19">
        <v>3496500</v>
      </c>
      <c r="E61" s="6"/>
      <c r="F61" s="6"/>
      <c r="G61" s="6"/>
      <c r="H61" s="6"/>
      <c r="I61" s="6"/>
      <c r="J61" s="6"/>
      <c r="K61" s="6"/>
      <c r="L61" s="6"/>
      <c r="M61" s="32"/>
    </row>
    <row r="62" spans="1:13" s="13" customFormat="1" ht="37.5" customHeight="1" x14ac:dyDescent="0.25">
      <c r="A62" s="29"/>
      <c r="B62" s="5" t="s">
        <v>3</v>
      </c>
      <c r="C62" s="19">
        <f>SUM(D62:L62)</f>
        <v>2227171.2000000002</v>
      </c>
      <c r="D62" s="19">
        <f>1488500+738671.2</f>
        <v>2227171.2000000002</v>
      </c>
      <c r="E62" s="6"/>
      <c r="F62" s="6"/>
      <c r="G62" s="6"/>
      <c r="H62" s="6"/>
      <c r="I62" s="6"/>
      <c r="J62" s="6"/>
      <c r="K62" s="6"/>
      <c r="L62" s="6"/>
      <c r="M62" s="33"/>
    </row>
    <row r="63" spans="1:13" s="13" customFormat="1" ht="83.25" customHeight="1" x14ac:dyDescent="0.25">
      <c r="A63" s="30"/>
      <c r="B63" s="5" t="s">
        <v>76</v>
      </c>
      <c r="C63" s="19">
        <f>SUM(D63:L63)</f>
        <v>10000</v>
      </c>
      <c r="D63" s="19">
        <v>10000</v>
      </c>
      <c r="E63" s="6"/>
      <c r="F63" s="6"/>
      <c r="G63" s="6"/>
      <c r="H63" s="6"/>
      <c r="I63" s="6"/>
      <c r="J63" s="6"/>
      <c r="K63" s="6"/>
      <c r="L63" s="6"/>
      <c r="M63" s="17"/>
    </row>
    <row r="64" spans="1:13" s="13" customFormat="1" ht="21.75" customHeight="1" x14ac:dyDescent="0.25">
      <c r="A64" s="28" t="s">
        <v>73</v>
      </c>
      <c r="B64" s="5" t="s">
        <v>2</v>
      </c>
      <c r="C64" s="19">
        <f t="shared" ref="C64:L64" si="18">C66+C67</f>
        <v>827096.25</v>
      </c>
      <c r="D64" s="19">
        <f t="shared" si="18"/>
        <v>827096.25</v>
      </c>
      <c r="E64" s="6">
        <f t="shared" si="18"/>
        <v>0</v>
      </c>
      <c r="F64" s="6">
        <f t="shared" si="18"/>
        <v>0</v>
      </c>
      <c r="G64" s="6">
        <f t="shared" si="18"/>
        <v>0</v>
      </c>
      <c r="H64" s="6">
        <f t="shared" si="18"/>
        <v>0</v>
      </c>
      <c r="I64" s="6">
        <f t="shared" si="18"/>
        <v>0</v>
      </c>
      <c r="J64" s="6">
        <f t="shared" si="18"/>
        <v>0</v>
      </c>
      <c r="K64" s="6">
        <f t="shared" si="18"/>
        <v>0</v>
      </c>
      <c r="L64" s="6">
        <f t="shared" si="18"/>
        <v>0</v>
      </c>
      <c r="M64" s="31" t="s">
        <v>52</v>
      </c>
    </row>
    <row r="65" spans="1:13" s="13" customFormat="1" ht="49.5" customHeight="1" x14ac:dyDescent="0.25">
      <c r="A65" s="29"/>
      <c r="B65" s="5" t="s">
        <v>28</v>
      </c>
      <c r="C65" s="19"/>
      <c r="D65" s="19"/>
      <c r="E65" s="6"/>
      <c r="F65" s="6"/>
      <c r="G65" s="6"/>
      <c r="H65" s="6"/>
      <c r="I65" s="6"/>
      <c r="J65" s="6"/>
      <c r="K65" s="6"/>
      <c r="L65" s="6"/>
      <c r="M65" s="32"/>
    </row>
    <row r="66" spans="1:13" s="13" customFormat="1" ht="48" customHeight="1" x14ac:dyDescent="0.25">
      <c r="A66" s="29"/>
      <c r="B66" s="5" t="s">
        <v>15</v>
      </c>
      <c r="C66" s="19">
        <f>SUM(D66:L66)</f>
        <v>0</v>
      </c>
      <c r="D66" s="19"/>
      <c r="E66" s="19"/>
      <c r="F66" s="19"/>
      <c r="G66" s="6"/>
      <c r="H66" s="6"/>
      <c r="I66" s="6"/>
      <c r="J66" s="6"/>
      <c r="K66" s="6"/>
      <c r="L66" s="6"/>
      <c r="M66" s="32"/>
    </row>
    <row r="67" spans="1:13" s="13" customFormat="1" ht="37.5" customHeight="1" x14ac:dyDescent="0.25">
      <c r="A67" s="30"/>
      <c r="B67" s="5" t="s">
        <v>3</v>
      </c>
      <c r="C67" s="19">
        <f>SUM(D67:L67)</f>
        <v>827096.25</v>
      </c>
      <c r="D67" s="19">
        <v>827096.25</v>
      </c>
      <c r="E67" s="19"/>
      <c r="F67" s="19"/>
      <c r="G67" s="6"/>
      <c r="H67" s="6"/>
      <c r="I67" s="6"/>
      <c r="J67" s="6"/>
      <c r="K67" s="6"/>
      <c r="L67" s="6"/>
      <c r="M67" s="33"/>
    </row>
    <row r="68" spans="1:13" s="7" customFormat="1" ht="24.75" customHeight="1" x14ac:dyDescent="0.25">
      <c r="A68" s="28" t="s">
        <v>57</v>
      </c>
      <c r="B68" s="5" t="s">
        <v>2</v>
      </c>
      <c r="C68" s="19">
        <f>C70+C71+C69</f>
        <v>7372916.0899999999</v>
      </c>
      <c r="D68" s="19">
        <f t="shared" ref="D68" si="19">D70+D71+D69</f>
        <v>7372916.0899999999</v>
      </c>
      <c r="E68" s="19">
        <f t="shared" ref="E68" si="20">E70+E71+E69</f>
        <v>0</v>
      </c>
      <c r="F68" s="19">
        <f t="shared" ref="F68" si="21">F70+F71+F69</f>
        <v>0</v>
      </c>
      <c r="G68" s="6">
        <f t="shared" ref="G68" si="22">G70+G71+G69</f>
        <v>0</v>
      </c>
      <c r="H68" s="6">
        <f t="shared" ref="H68" si="23">H70+H71+H69</f>
        <v>0</v>
      </c>
      <c r="I68" s="6">
        <f t="shared" ref="I68" si="24">I70+I71+I69</f>
        <v>0</v>
      </c>
      <c r="J68" s="6">
        <f t="shared" ref="J68" si="25">J70+J71+J69</f>
        <v>0</v>
      </c>
      <c r="K68" s="6">
        <f t="shared" ref="K68" si="26">K70+K71+K69</f>
        <v>0</v>
      </c>
      <c r="L68" s="6">
        <f t="shared" ref="L68" si="27">L70+L71+L69</f>
        <v>0</v>
      </c>
      <c r="M68" s="31"/>
    </row>
    <row r="69" spans="1:13" s="7" customFormat="1" ht="52.5" customHeight="1" x14ac:dyDescent="0.25">
      <c r="A69" s="29"/>
      <c r="B69" s="5" t="s">
        <v>28</v>
      </c>
      <c r="C69" s="19">
        <f t="shared" ref="C69:C70" si="28">C73</f>
        <v>0</v>
      </c>
      <c r="D69" s="19"/>
      <c r="E69" s="19"/>
      <c r="F69" s="19"/>
      <c r="G69" s="6"/>
      <c r="H69" s="6"/>
      <c r="I69" s="6"/>
      <c r="J69" s="6"/>
      <c r="K69" s="6"/>
      <c r="L69" s="6"/>
      <c r="M69" s="32"/>
    </row>
    <row r="70" spans="1:13" s="7" customFormat="1" ht="57" customHeight="1" x14ac:dyDescent="0.25">
      <c r="A70" s="29"/>
      <c r="B70" s="5" t="s">
        <v>15</v>
      </c>
      <c r="C70" s="19">
        <f t="shared" si="28"/>
        <v>0</v>
      </c>
      <c r="D70" s="19"/>
      <c r="E70" s="19"/>
      <c r="F70" s="19"/>
      <c r="G70" s="6"/>
      <c r="H70" s="6"/>
      <c r="I70" s="6"/>
      <c r="J70" s="6"/>
      <c r="K70" s="6"/>
      <c r="L70" s="6"/>
      <c r="M70" s="32"/>
    </row>
    <row r="71" spans="1:13" s="7" customFormat="1" ht="36.75" customHeight="1" x14ac:dyDescent="0.25">
      <c r="A71" s="30"/>
      <c r="B71" s="5" t="s">
        <v>3</v>
      </c>
      <c r="C71" s="19">
        <f>C75</f>
        <v>7372916.0899999999</v>
      </c>
      <c r="D71" s="19">
        <f t="shared" ref="D71:L71" si="29">D75</f>
        <v>7372916.0899999999</v>
      </c>
      <c r="E71" s="19">
        <f t="shared" si="29"/>
        <v>0</v>
      </c>
      <c r="F71" s="19">
        <f t="shared" si="29"/>
        <v>0</v>
      </c>
      <c r="G71" s="6">
        <f t="shared" si="29"/>
        <v>0</v>
      </c>
      <c r="H71" s="6">
        <f t="shared" si="29"/>
        <v>0</v>
      </c>
      <c r="I71" s="6">
        <f t="shared" si="29"/>
        <v>0</v>
      </c>
      <c r="J71" s="6">
        <f t="shared" si="29"/>
        <v>0</v>
      </c>
      <c r="K71" s="6">
        <f t="shared" si="29"/>
        <v>0</v>
      </c>
      <c r="L71" s="6">
        <f t="shared" si="29"/>
        <v>0</v>
      </c>
      <c r="M71" s="33"/>
    </row>
    <row r="72" spans="1:13" s="7" customFormat="1" ht="18.75" customHeight="1" x14ac:dyDescent="0.25">
      <c r="A72" s="28" t="s">
        <v>33</v>
      </c>
      <c r="B72" s="5" t="s">
        <v>2</v>
      </c>
      <c r="C72" s="19">
        <f>C73+C74+C75</f>
        <v>7372916.0899999999</v>
      </c>
      <c r="D72" s="19">
        <f t="shared" ref="D72:L72" si="30">D73+D74+D75</f>
        <v>7372916.0899999999</v>
      </c>
      <c r="E72" s="19">
        <f t="shared" si="30"/>
        <v>0</v>
      </c>
      <c r="F72" s="19">
        <f t="shared" si="30"/>
        <v>0</v>
      </c>
      <c r="G72" s="6">
        <f t="shared" si="30"/>
        <v>0</v>
      </c>
      <c r="H72" s="6">
        <f t="shared" si="30"/>
        <v>0</v>
      </c>
      <c r="I72" s="6">
        <f t="shared" si="30"/>
        <v>0</v>
      </c>
      <c r="J72" s="6">
        <f t="shared" si="30"/>
        <v>0</v>
      </c>
      <c r="K72" s="6">
        <f t="shared" si="30"/>
        <v>0</v>
      </c>
      <c r="L72" s="6">
        <f t="shared" si="30"/>
        <v>0</v>
      </c>
      <c r="M72" s="31" t="s">
        <v>1</v>
      </c>
    </row>
    <row r="73" spans="1:13" s="7" customFormat="1" ht="51.75" customHeight="1" x14ac:dyDescent="0.25">
      <c r="A73" s="29"/>
      <c r="B73" s="5" t="s">
        <v>28</v>
      </c>
      <c r="C73" s="19">
        <f t="shared" ref="C73:C74" si="31">D73+E73+F73+G73+H73+I73+J73+K73+L73</f>
        <v>0</v>
      </c>
      <c r="D73" s="19"/>
      <c r="E73" s="19"/>
      <c r="F73" s="19"/>
      <c r="G73" s="6"/>
      <c r="H73" s="6"/>
      <c r="I73" s="6"/>
      <c r="J73" s="6"/>
      <c r="K73" s="6"/>
      <c r="L73" s="6"/>
      <c r="M73" s="32"/>
    </row>
    <row r="74" spans="1:13" s="7" customFormat="1" ht="48" customHeight="1" x14ac:dyDescent="0.25">
      <c r="A74" s="29"/>
      <c r="B74" s="5" t="s">
        <v>15</v>
      </c>
      <c r="C74" s="19">
        <f t="shared" si="31"/>
        <v>0</v>
      </c>
      <c r="D74" s="19"/>
      <c r="E74" s="19"/>
      <c r="F74" s="19"/>
      <c r="G74" s="6"/>
      <c r="H74" s="6"/>
      <c r="I74" s="6"/>
      <c r="J74" s="6"/>
      <c r="K74" s="6"/>
      <c r="L74" s="6"/>
      <c r="M74" s="32"/>
    </row>
    <row r="75" spans="1:13" s="7" customFormat="1" ht="35.25" customHeight="1" x14ac:dyDescent="0.25">
      <c r="A75" s="30"/>
      <c r="B75" s="5" t="s">
        <v>3</v>
      </c>
      <c r="C75" s="19">
        <f>D75+E75+F75+G75+H75+I75+J75+K75+L75</f>
        <v>7372916.0899999999</v>
      </c>
      <c r="D75" s="19">
        <f>9289997.94-1917081.85</f>
        <v>7372916.0899999999</v>
      </c>
      <c r="E75" s="19"/>
      <c r="F75" s="19"/>
      <c r="G75" s="6"/>
      <c r="H75" s="6"/>
      <c r="I75" s="6"/>
      <c r="J75" s="6"/>
      <c r="K75" s="6"/>
      <c r="L75" s="6"/>
      <c r="M75" s="33"/>
    </row>
    <row r="76" spans="1:13" s="7" customFormat="1" ht="16.5" customHeight="1" x14ac:dyDescent="0.25">
      <c r="A76" s="28" t="s">
        <v>58</v>
      </c>
      <c r="B76" s="5" t="s">
        <v>2</v>
      </c>
      <c r="C76" s="19">
        <f>C77+C78+C79</f>
        <v>400369943.18000001</v>
      </c>
      <c r="D76" s="19">
        <f t="shared" ref="D76:L76" si="32">D77+D78+D79</f>
        <v>147520881.11000001</v>
      </c>
      <c r="E76" s="19">
        <f t="shared" si="32"/>
        <v>130284312.06999999</v>
      </c>
      <c r="F76" s="19">
        <f t="shared" si="32"/>
        <v>122564750</v>
      </c>
      <c r="G76" s="6">
        <f t="shared" si="32"/>
        <v>0</v>
      </c>
      <c r="H76" s="6">
        <f t="shared" si="32"/>
        <v>0</v>
      </c>
      <c r="I76" s="6">
        <f t="shared" si="32"/>
        <v>0</v>
      </c>
      <c r="J76" s="6">
        <f t="shared" si="32"/>
        <v>0</v>
      </c>
      <c r="K76" s="6">
        <f t="shared" si="32"/>
        <v>0</v>
      </c>
      <c r="L76" s="6">
        <f t="shared" si="32"/>
        <v>0</v>
      </c>
      <c r="M76" s="31"/>
    </row>
    <row r="77" spans="1:13" s="7" customFormat="1" ht="51.75" customHeight="1" x14ac:dyDescent="0.25">
      <c r="A77" s="29"/>
      <c r="B77" s="5" t="s">
        <v>28</v>
      </c>
      <c r="C77" s="19">
        <f t="shared" ref="C77:L78" si="33">C81+C85+C89+C93+C97+C101+C105+C109</f>
        <v>107072599.99999999</v>
      </c>
      <c r="D77" s="19">
        <f t="shared" si="33"/>
        <v>34416200</v>
      </c>
      <c r="E77" s="19">
        <f t="shared" si="33"/>
        <v>34416200</v>
      </c>
      <c r="F77" s="19">
        <f t="shared" si="33"/>
        <v>38240200</v>
      </c>
      <c r="G77" s="6">
        <f t="shared" si="33"/>
        <v>0</v>
      </c>
      <c r="H77" s="6">
        <f t="shared" si="33"/>
        <v>0</v>
      </c>
      <c r="I77" s="6">
        <f t="shared" si="33"/>
        <v>0</v>
      </c>
      <c r="J77" s="6">
        <f t="shared" si="33"/>
        <v>0</v>
      </c>
      <c r="K77" s="6">
        <f t="shared" si="33"/>
        <v>0</v>
      </c>
      <c r="L77" s="6">
        <f t="shared" si="33"/>
        <v>0</v>
      </c>
      <c r="M77" s="32"/>
    </row>
    <row r="78" spans="1:13" s="7" customFormat="1" ht="48" customHeight="1" x14ac:dyDescent="0.25">
      <c r="A78" s="29"/>
      <c r="B78" s="5" t="s">
        <v>15</v>
      </c>
      <c r="C78" s="19">
        <f t="shared" si="33"/>
        <v>167472466.75999999</v>
      </c>
      <c r="D78" s="19">
        <f t="shared" si="33"/>
        <v>53830466.769999996</v>
      </c>
      <c r="E78" s="19">
        <f t="shared" si="33"/>
        <v>53830399.989999995</v>
      </c>
      <c r="F78" s="19">
        <f t="shared" si="33"/>
        <v>59811599.999999993</v>
      </c>
      <c r="G78" s="6">
        <f t="shared" si="33"/>
        <v>0</v>
      </c>
      <c r="H78" s="6">
        <f t="shared" si="33"/>
        <v>0</v>
      </c>
      <c r="I78" s="6">
        <f t="shared" si="33"/>
        <v>0</v>
      </c>
      <c r="J78" s="6">
        <f t="shared" si="33"/>
        <v>0</v>
      </c>
      <c r="K78" s="6">
        <f t="shared" si="33"/>
        <v>0</v>
      </c>
      <c r="L78" s="6">
        <f t="shared" si="33"/>
        <v>0</v>
      </c>
      <c r="M78" s="32"/>
    </row>
    <row r="79" spans="1:13" s="7" customFormat="1" ht="31.5" customHeight="1" x14ac:dyDescent="0.25">
      <c r="A79" s="30"/>
      <c r="B79" s="5" t="s">
        <v>3</v>
      </c>
      <c r="C79" s="19">
        <f>C83+C87+C91+C95+C99+C103+C107+C111</f>
        <v>125824876.42</v>
      </c>
      <c r="D79" s="19">
        <f t="shared" ref="D79:L79" si="34">D83+D87+D91+D95+D99+D103+D107+D111</f>
        <v>59274214.340000004</v>
      </c>
      <c r="E79" s="19">
        <f t="shared" si="34"/>
        <v>42037712.079999998</v>
      </c>
      <c r="F79" s="19">
        <f t="shared" si="34"/>
        <v>24512950</v>
      </c>
      <c r="G79" s="6">
        <f t="shared" si="34"/>
        <v>0</v>
      </c>
      <c r="H79" s="6">
        <f t="shared" si="34"/>
        <v>0</v>
      </c>
      <c r="I79" s="6">
        <f t="shared" si="34"/>
        <v>0</v>
      </c>
      <c r="J79" s="6">
        <f t="shared" si="34"/>
        <v>0</v>
      </c>
      <c r="K79" s="6">
        <f t="shared" si="34"/>
        <v>0</v>
      </c>
      <c r="L79" s="6">
        <f t="shared" si="34"/>
        <v>0</v>
      </c>
      <c r="M79" s="33"/>
    </row>
    <row r="80" spans="1:13" s="7" customFormat="1" ht="17.25" customHeight="1" x14ac:dyDescent="0.25">
      <c r="A80" s="28" t="s">
        <v>35</v>
      </c>
      <c r="B80" s="5" t="s">
        <v>2</v>
      </c>
      <c r="C80" s="19">
        <f>C82+C83+C81</f>
        <v>194466051.07999998</v>
      </c>
      <c r="D80" s="19">
        <f t="shared" ref="D80:L80" si="35">D82+D83+D81</f>
        <v>91350099.099999994</v>
      </c>
      <c r="E80" s="19">
        <f t="shared" si="35"/>
        <v>5217596.63</v>
      </c>
      <c r="F80" s="19">
        <f t="shared" si="35"/>
        <v>97898355.349999994</v>
      </c>
      <c r="G80" s="6">
        <f t="shared" si="35"/>
        <v>0</v>
      </c>
      <c r="H80" s="6">
        <f t="shared" si="35"/>
        <v>0</v>
      </c>
      <c r="I80" s="6">
        <f t="shared" si="35"/>
        <v>0</v>
      </c>
      <c r="J80" s="6">
        <f t="shared" si="35"/>
        <v>0</v>
      </c>
      <c r="K80" s="6">
        <f t="shared" si="35"/>
        <v>0</v>
      </c>
      <c r="L80" s="6">
        <f t="shared" si="35"/>
        <v>0</v>
      </c>
      <c r="M80" s="31" t="s">
        <v>1</v>
      </c>
    </row>
    <row r="81" spans="1:13" s="7" customFormat="1" ht="51.75" customHeight="1" x14ac:dyDescent="0.25">
      <c r="A81" s="29"/>
      <c r="B81" s="5" t="s">
        <v>28</v>
      </c>
      <c r="C81" s="19">
        <f t="shared" ref="C81:C82" si="36">D81+E81+F81+G81+H81+I81+J81+K81+L81</f>
        <v>60656669.489999995</v>
      </c>
      <c r="D81" s="19">
        <v>28484494.449999999</v>
      </c>
      <c r="E81" s="19">
        <v>1627890.15</v>
      </c>
      <c r="F81" s="19">
        <f>36420554.73-5876269.84</f>
        <v>30544284.889999997</v>
      </c>
      <c r="G81" s="6"/>
      <c r="H81" s="6"/>
      <c r="I81" s="6"/>
      <c r="J81" s="6"/>
      <c r="K81" s="6"/>
      <c r="L81" s="6"/>
      <c r="M81" s="32"/>
    </row>
    <row r="82" spans="1:13" s="7" customFormat="1" ht="48.75" customHeight="1" x14ac:dyDescent="0.25">
      <c r="A82" s="29"/>
      <c r="B82" s="5" t="s">
        <v>15</v>
      </c>
      <c r="C82" s="19">
        <f t="shared" si="36"/>
        <v>94873257.479999989</v>
      </c>
      <c r="D82" s="19">
        <v>44552670.909999996</v>
      </c>
      <c r="E82" s="19">
        <v>2546187.15</v>
      </c>
      <c r="F82" s="19">
        <f>56965488.16-9191088.74</f>
        <v>47774399.419999994</v>
      </c>
      <c r="G82" s="6"/>
      <c r="H82" s="6"/>
      <c r="I82" s="6"/>
      <c r="J82" s="6"/>
      <c r="K82" s="6"/>
      <c r="L82" s="6"/>
      <c r="M82" s="32"/>
    </row>
    <row r="83" spans="1:13" s="7" customFormat="1" ht="31.5" customHeight="1" x14ac:dyDescent="0.25">
      <c r="A83" s="30"/>
      <c r="B83" s="5" t="s">
        <v>3</v>
      </c>
      <c r="C83" s="19">
        <f>D83+E83+F83+G83+H83+I83+J83+K83+L83</f>
        <v>38936124.109999999</v>
      </c>
      <c r="D83" s="19">
        <v>18312933.739999998</v>
      </c>
      <c r="E83" s="19">
        <v>1043519.33</v>
      </c>
      <c r="F83" s="19">
        <f>23346510.68-3766839.64</f>
        <v>19579671.039999999</v>
      </c>
      <c r="G83" s="6">
        <f t="shared" ref="G83:L83" si="37">G121</f>
        <v>0</v>
      </c>
      <c r="H83" s="6">
        <f t="shared" si="37"/>
        <v>0</v>
      </c>
      <c r="I83" s="6">
        <f t="shared" si="37"/>
        <v>0</v>
      </c>
      <c r="J83" s="6">
        <f t="shared" si="37"/>
        <v>0</v>
      </c>
      <c r="K83" s="6">
        <f t="shared" si="37"/>
        <v>0</v>
      </c>
      <c r="L83" s="6">
        <f t="shared" si="37"/>
        <v>0</v>
      </c>
      <c r="M83" s="33"/>
    </row>
    <row r="84" spans="1:13" s="7" customFormat="1" ht="17.25" customHeight="1" x14ac:dyDescent="0.25">
      <c r="A84" s="28" t="s">
        <v>36</v>
      </c>
      <c r="B84" s="5" t="s">
        <v>2</v>
      </c>
      <c r="C84" s="19">
        <f>C86+C87+C85</f>
        <v>58975481.730000004</v>
      </c>
      <c r="D84" s="19">
        <f t="shared" ref="D84" si="38">D86+D87+D85</f>
        <v>15777478.5</v>
      </c>
      <c r="E84" s="19">
        <f t="shared" ref="E84" si="39">E86+E87+E85</f>
        <v>37365806.799999997</v>
      </c>
      <c r="F84" s="19">
        <f t="shared" ref="F84" si="40">F86+F87+F85</f>
        <v>5832196.4299999997</v>
      </c>
      <c r="G84" s="6">
        <f t="shared" ref="G84" si="41">G86+G87+G85</f>
        <v>0</v>
      </c>
      <c r="H84" s="6">
        <f t="shared" ref="H84" si="42">H86+H87+H85</f>
        <v>0</v>
      </c>
      <c r="I84" s="6">
        <f t="shared" ref="I84" si="43">I86+I87+I85</f>
        <v>0</v>
      </c>
      <c r="J84" s="6">
        <f t="shared" ref="J84" si="44">J86+J87+J85</f>
        <v>0</v>
      </c>
      <c r="K84" s="6">
        <f t="shared" ref="K84" si="45">K86+K87+K85</f>
        <v>0</v>
      </c>
      <c r="L84" s="6">
        <f t="shared" ref="L84" si="46">L86+L87+L85</f>
        <v>0</v>
      </c>
      <c r="M84" s="31" t="s">
        <v>1</v>
      </c>
    </row>
    <row r="85" spans="1:13" s="7" customFormat="1" ht="51.75" customHeight="1" x14ac:dyDescent="0.25">
      <c r="A85" s="29"/>
      <c r="B85" s="5" t="s">
        <v>28</v>
      </c>
      <c r="C85" s="19">
        <f t="shared" ref="C85:C86" si="47">D85+E85+F85+G85+H85+I85+J85+K85+L85</f>
        <v>18045497.609999999</v>
      </c>
      <c r="D85" s="19">
        <v>4580307.63</v>
      </c>
      <c r="E85" s="19">
        <v>11645544.710000001</v>
      </c>
      <c r="F85" s="19">
        <v>1819645.27</v>
      </c>
      <c r="G85" s="6"/>
      <c r="H85" s="6"/>
      <c r="I85" s="6"/>
      <c r="J85" s="6"/>
      <c r="K85" s="6"/>
      <c r="L85" s="6"/>
      <c r="M85" s="32"/>
    </row>
    <row r="86" spans="1:13" s="7" customFormat="1" ht="51" customHeight="1" x14ac:dyDescent="0.25">
      <c r="A86" s="29"/>
      <c r="B86" s="5" t="s">
        <v>15</v>
      </c>
      <c r="C86" s="19">
        <f t="shared" si="47"/>
        <v>28224942.41</v>
      </c>
      <c r="D86" s="19">
        <v>7164070.9100000001</v>
      </c>
      <c r="E86" s="19">
        <v>18214759.66</v>
      </c>
      <c r="F86" s="19">
        <v>2846111.84</v>
      </c>
      <c r="G86" s="6"/>
      <c r="H86" s="6"/>
      <c r="I86" s="6"/>
      <c r="J86" s="6"/>
      <c r="K86" s="6"/>
      <c r="L86" s="6"/>
      <c r="M86" s="32"/>
    </row>
    <row r="87" spans="1:13" s="7" customFormat="1" ht="36" customHeight="1" x14ac:dyDescent="0.25">
      <c r="A87" s="30"/>
      <c r="B87" s="5" t="s">
        <v>3</v>
      </c>
      <c r="C87" s="19">
        <f>D87+E87+F87+G87+H87+I87+J87+K87+L87</f>
        <v>12705041.710000001</v>
      </c>
      <c r="D87" s="19">
        <v>4033099.96</v>
      </c>
      <c r="E87" s="19">
        <f>7465075.63+40426.8</f>
        <v>7505502.4299999997</v>
      </c>
      <c r="F87" s="19">
        <v>1166439.32</v>
      </c>
      <c r="G87" s="6"/>
      <c r="H87" s="6"/>
      <c r="I87" s="6"/>
      <c r="J87" s="6"/>
      <c r="K87" s="6"/>
      <c r="L87" s="6"/>
      <c r="M87" s="33"/>
    </row>
    <row r="88" spans="1:13" s="7" customFormat="1" ht="20.25" customHeight="1" x14ac:dyDescent="0.25">
      <c r="A88" s="28" t="s">
        <v>37</v>
      </c>
      <c r="B88" s="5" t="s">
        <v>2</v>
      </c>
      <c r="C88" s="19">
        <f>C90+C91+C89</f>
        <v>81417956.610000014</v>
      </c>
      <c r="D88" s="19">
        <f t="shared" ref="D88" si="48">D90+D91+D89</f>
        <v>103296.48</v>
      </c>
      <c r="E88" s="19">
        <f t="shared" ref="E88" si="49">E90+E91+E89</f>
        <v>62480461.909999996</v>
      </c>
      <c r="F88" s="19">
        <f t="shared" ref="F88" si="50">F90+F91+F89</f>
        <v>18834198.219999999</v>
      </c>
      <c r="G88" s="6">
        <f t="shared" ref="G88" si="51">G90+G91+G89</f>
        <v>0</v>
      </c>
      <c r="H88" s="6">
        <f t="shared" ref="H88" si="52">H90+H91+H89</f>
        <v>0</v>
      </c>
      <c r="I88" s="6">
        <f t="shared" ref="I88" si="53">I90+I91+I89</f>
        <v>0</v>
      </c>
      <c r="J88" s="6">
        <f t="shared" ref="J88" si="54">J90+J91+J89</f>
        <v>0</v>
      </c>
      <c r="K88" s="6">
        <f t="shared" ref="K88" si="55">K90+K91+K89</f>
        <v>0</v>
      </c>
      <c r="L88" s="6">
        <f t="shared" ref="L88" si="56">L90+L91+L89</f>
        <v>0</v>
      </c>
      <c r="M88" s="31" t="s">
        <v>1</v>
      </c>
    </row>
    <row r="89" spans="1:13" s="7" customFormat="1" ht="50.25" customHeight="1" x14ac:dyDescent="0.25">
      <c r="A89" s="29"/>
      <c r="B89" s="5" t="s">
        <v>28</v>
      </c>
      <c r="C89" s="19">
        <f t="shared" ref="C89:C90" si="57">D89+E89+F89+G89+H89+I89+J89+K89+L89</f>
        <v>22770655.289999999</v>
      </c>
      <c r="D89" s="19"/>
      <c r="E89" s="19">
        <f>22770655.29-5876269.84</f>
        <v>16894385.449999999</v>
      </c>
      <c r="F89" s="19">
        <v>5876269.8399999999</v>
      </c>
      <c r="G89" s="6"/>
      <c r="H89" s="6"/>
      <c r="I89" s="6"/>
      <c r="J89" s="6"/>
      <c r="K89" s="6"/>
      <c r="L89" s="6"/>
      <c r="M89" s="32"/>
    </row>
    <row r="90" spans="1:13" s="7" customFormat="1" ht="47.25" customHeight="1" x14ac:dyDescent="0.25">
      <c r="A90" s="29"/>
      <c r="B90" s="5" t="s">
        <v>15</v>
      </c>
      <c r="C90" s="19">
        <f t="shared" si="57"/>
        <v>35615640.340000004</v>
      </c>
      <c r="D90" s="19"/>
      <c r="E90" s="19">
        <f>35615640.34-9191088.74</f>
        <v>26424551.600000001</v>
      </c>
      <c r="F90" s="19">
        <v>9191088.7400000002</v>
      </c>
      <c r="G90" s="6"/>
      <c r="H90" s="6"/>
      <c r="I90" s="6"/>
      <c r="J90" s="6"/>
      <c r="K90" s="6"/>
      <c r="L90" s="6"/>
      <c r="M90" s="32"/>
    </row>
    <row r="91" spans="1:13" s="7" customFormat="1" ht="33" customHeight="1" x14ac:dyDescent="0.25">
      <c r="A91" s="30"/>
      <c r="B91" s="5" t="s">
        <v>3</v>
      </c>
      <c r="C91" s="19">
        <f>D91+E91+F91+G91+H91+I91+J91+K91+L91</f>
        <v>23031660.98</v>
      </c>
      <c r="D91" s="19">
        <v>103296.48</v>
      </c>
      <c r="E91" s="19">
        <f>14596574.37-3766839.64+8331790.13</f>
        <v>19161524.859999999</v>
      </c>
      <c r="F91" s="19">
        <v>3766839.64</v>
      </c>
      <c r="G91" s="6"/>
      <c r="H91" s="6"/>
      <c r="I91" s="6"/>
      <c r="J91" s="6"/>
      <c r="K91" s="6"/>
      <c r="L91" s="6"/>
      <c r="M91" s="33"/>
    </row>
    <row r="92" spans="1:13" s="7" customFormat="1" ht="18" customHeight="1" x14ac:dyDescent="0.25">
      <c r="A92" s="28" t="s">
        <v>38</v>
      </c>
      <c r="B92" s="5" t="s">
        <v>2</v>
      </c>
      <c r="C92" s="19">
        <f>C94+C95+C93</f>
        <v>23382590.859999999</v>
      </c>
      <c r="D92" s="19">
        <f t="shared" ref="D92" si="58">D94+D95+D93</f>
        <v>23382590.859999999</v>
      </c>
      <c r="E92" s="19">
        <f t="shared" ref="E92" si="59">E94+E95+E93</f>
        <v>0</v>
      </c>
      <c r="F92" s="19">
        <f t="shared" ref="F92" si="60">F94+F95+F93</f>
        <v>0</v>
      </c>
      <c r="G92" s="6">
        <f t="shared" ref="G92" si="61">G94+G95+G93</f>
        <v>0</v>
      </c>
      <c r="H92" s="6">
        <f t="shared" ref="H92" si="62">H94+H95+H93</f>
        <v>0</v>
      </c>
      <c r="I92" s="6">
        <f t="shared" ref="I92" si="63">I94+I95+I93</f>
        <v>0</v>
      </c>
      <c r="J92" s="6">
        <f t="shared" ref="J92" si="64">J94+J95+J93</f>
        <v>0</v>
      </c>
      <c r="K92" s="6">
        <f t="shared" ref="K92" si="65">K94+K95+K93</f>
        <v>0</v>
      </c>
      <c r="L92" s="6">
        <f t="shared" ref="L92" si="66">L94+L95+L93</f>
        <v>0</v>
      </c>
      <c r="M92" s="31" t="s">
        <v>1</v>
      </c>
    </row>
    <row r="93" spans="1:13" s="7" customFormat="1" ht="52.5" customHeight="1" x14ac:dyDescent="0.25">
      <c r="A93" s="29"/>
      <c r="B93" s="5" t="s">
        <v>28</v>
      </c>
      <c r="C93" s="19">
        <f t="shared" ref="C93:C94" si="67">D93+E93+F93+G93+H93+I93+J93+K93+L93</f>
        <v>0</v>
      </c>
      <c r="D93" s="19"/>
      <c r="E93" s="19"/>
      <c r="F93" s="19"/>
      <c r="G93" s="6"/>
      <c r="H93" s="6"/>
      <c r="I93" s="6"/>
      <c r="J93" s="6"/>
      <c r="K93" s="6"/>
      <c r="L93" s="6"/>
      <c r="M93" s="32"/>
    </row>
    <row r="94" spans="1:13" s="7" customFormat="1" ht="45.75" customHeight="1" x14ac:dyDescent="0.25">
      <c r="A94" s="29"/>
      <c r="B94" s="5" t="s">
        <v>15</v>
      </c>
      <c r="C94" s="19">
        <f t="shared" si="67"/>
        <v>0</v>
      </c>
      <c r="D94" s="19"/>
      <c r="E94" s="19"/>
      <c r="F94" s="19"/>
      <c r="G94" s="6"/>
      <c r="H94" s="6"/>
      <c r="I94" s="6"/>
      <c r="J94" s="6"/>
      <c r="K94" s="6"/>
      <c r="L94" s="6"/>
      <c r="M94" s="32"/>
    </row>
    <row r="95" spans="1:13" s="7" customFormat="1" ht="36.75" customHeight="1" x14ac:dyDescent="0.25">
      <c r="A95" s="30"/>
      <c r="B95" s="5" t="s">
        <v>3</v>
      </c>
      <c r="C95" s="19">
        <f>D95+E95+F95+G95+H95+I95+J95+K95+L95</f>
        <v>23382590.859999999</v>
      </c>
      <c r="D95" s="19">
        <f>21545555.14+1837035.72</f>
        <v>23382590.859999999</v>
      </c>
      <c r="E95" s="19"/>
      <c r="F95" s="19"/>
      <c r="G95" s="6"/>
      <c r="H95" s="6"/>
      <c r="I95" s="6"/>
      <c r="J95" s="6"/>
      <c r="K95" s="6"/>
      <c r="L95" s="6"/>
      <c r="M95" s="33"/>
    </row>
    <row r="96" spans="1:13" s="7" customFormat="1" ht="15.75" customHeight="1" x14ac:dyDescent="0.25">
      <c r="A96" s="28" t="s">
        <v>68</v>
      </c>
      <c r="B96" s="5" t="s">
        <v>2</v>
      </c>
      <c r="C96" s="19">
        <f>C98+C99+C97</f>
        <v>7996440</v>
      </c>
      <c r="D96" s="19">
        <f t="shared" ref="D96:L96" si="68">D98+D99+D97</f>
        <v>7996440</v>
      </c>
      <c r="E96" s="19">
        <f t="shared" si="68"/>
        <v>0</v>
      </c>
      <c r="F96" s="19">
        <f t="shared" si="68"/>
        <v>0</v>
      </c>
      <c r="G96" s="6">
        <f t="shared" si="68"/>
        <v>0</v>
      </c>
      <c r="H96" s="6">
        <f t="shared" si="68"/>
        <v>0</v>
      </c>
      <c r="I96" s="6">
        <f t="shared" si="68"/>
        <v>0</v>
      </c>
      <c r="J96" s="6">
        <f t="shared" si="68"/>
        <v>0</v>
      </c>
      <c r="K96" s="6">
        <f t="shared" si="68"/>
        <v>0</v>
      </c>
      <c r="L96" s="6">
        <f t="shared" si="68"/>
        <v>0</v>
      </c>
      <c r="M96" s="31" t="s">
        <v>1</v>
      </c>
    </row>
    <row r="97" spans="1:13" s="7" customFormat="1" ht="51.75" customHeight="1" x14ac:dyDescent="0.25">
      <c r="A97" s="29"/>
      <c r="B97" s="5" t="s">
        <v>28</v>
      </c>
      <c r="C97" s="6">
        <f t="shared" ref="C97:C98" si="69">D97+E97+F97+G97+H97+I97+J97+K97+L97</f>
        <v>0</v>
      </c>
      <c r="D97" s="6"/>
      <c r="E97" s="6"/>
      <c r="F97" s="6"/>
      <c r="G97" s="6"/>
      <c r="H97" s="6"/>
      <c r="I97" s="6"/>
      <c r="J97" s="6"/>
      <c r="K97" s="6"/>
      <c r="L97" s="6"/>
      <c r="M97" s="32"/>
    </row>
    <row r="98" spans="1:13" s="7" customFormat="1" ht="47.25" customHeight="1" x14ac:dyDescent="0.25">
      <c r="A98" s="29"/>
      <c r="B98" s="5" t="s">
        <v>15</v>
      </c>
      <c r="C98" s="6">
        <f t="shared" si="69"/>
        <v>0</v>
      </c>
      <c r="D98" s="6"/>
      <c r="E98" s="6"/>
      <c r="F98" s="6"/>
      <c r="G98" s="6"/>
      <c r="H98" s="6"/>
      <c r="I98" s="6"/>
      <c r="J98" s="6"/>
      <c r="K98" s="6"/>
      <c r="L98" s="6"/>
      <c r="M98" s="32"/>
    </row>
    <row r="99" spans="1:13" s="7" customFormat="1" ht="36" customHeight="1" x14ac:dyDescent="0.25">
      <c r="A99" s="30"/>
      <c r="B99" s="5" t="s">
        <v>3</v>
      </c>
      <c r="C99" s="19">
        <f>D99+E99+F99+G99+H99+I99+J99+K99+L99</f>
        <v>7996440</v>
      </c>
      <c r="D99" s="19">
        <f>1817180+6496640-317380</f>
        <v>7996440</v>
      </c>
      <c r="E99" s="19"/>
      <c r="F99" s="19"/>
      <c r="G99" s="19"/>
      <c r="H99" s="19"/>
      <c r="I99" s="19"/>
      <c r="J99" s="19"/>
      <c r="K99" s="19"/>
      <c r="L99" s="19"/>
      <c r="M99" s="33"/>
    </row>
    <row r="100" spans="1:13" s="7" customFormat="1" ht="21.75" customHeight="1" x14ac:dyDescent="0.25">
      <c r="A100" s="28" t="s">
        <v>69</v>
      </c>
      <c r="B100" s="5" t="s">
        <v>2</v>
      </c>
      <c r="C100" s="19">
        <f>C102+C103+C101</f>
        <v>32255198.359999999</v>
      </c>
      <c r="D100" s="19">
        <f t="shared" ref="D100:L100" si="70">D102+D103+D101</f>
        <v>7034751.6299999999</v>
      </c>
      <c r="E100" s="19">
        <f t="shared" si="70"/>
        <v>25220446.73</v>
      </c>
      <c r="F100" s="19">
        <f t="shared" si="70"/>
        <v>0</v>
      </c>
      <c r="G100" s="19">
        <f t="shared" si="70"/>
        <v>0</v>
      </c>
      <c r="H100" s="19">
        <f t="shared" si="70"/>
        <v>0</v>
      </c>
      <c r="I100" s="19">
        <f t="shared" si="70"/>
        <v>0</v>
      </c>
      <c r="J100" s="19">
        <f t="shared" si="70"/>
        <v>0</v>
      </c>
      <c r="K100" s="19">
        <f t="shared" si="70"/>
        <v>0</v>
      </c>
      <c r="L100" s="19">
        <f t="shared" si="70"/>
        <v>0</v>
      </c>
      <c r="M100" s="31" t="s">
        <v>1</v>
      </c>
    </row>
    <row r="101" spans="1:13" s="7" customFormat="1" ht="52.5" customHeight="1" x14ac:dyDescent="0.25">
      <c r="A101" s="29"/>
      <c r="B101" s="5" t="s">
        <v>28</v>
      </c>
      <c r="C101" s="19">
        <f t="shared" ref="C101:C102" si="71">D101+E101+F101+G101+H101+I101+J101+K101+L101</f>
        <v>5599777.6100000003</v>
      </c>
      <c r="D101" s="19">
        <v>1351397.92</v>
      </c>
      <c r="E101" s="19">
        <v>4248379.6900000004</v>
      </c>
      <c r="F101" s="19"/>
      <c r="G101" s="19"/>
      <c r="H101" s="19"/>
      <c r="I101" s="19"/>
      <c r="J101" s="19"/>
      <c r="K101" s="19"/>
      <c r="L101" s="19"/>
      <c r="M101" s="32"/>
    </row>
    <row r="102" spans="1:13" s="7" customFormat="1" ht="49.5" customHeight="1" x14ac:dyDescent="0.25">
      <c r="A102" s="29"/>
      <c r="B102" s="5" t="s">
        <v>15</v>
      </c>
      <c r="C102" s="19">
        <f t="shared" si="71"/>
        <v>8758626.5300000012</v>
      </c>
      <c r="D102" s="19">
        <v>2113724.9500000002</v>
      </c>
      <c r="E102" s="19">
        <v>6644901.5800000001</v>
      </c>
      <c r="F102" s="19"/>
      <c r="G102" s="19"/>
      <c r="H102" s="19"/>
      <c r="I102" s="19"/>
      <c r="J102" s="19"/>
      <c r="K102" s="19"/>
      <c r="L102" s="19"/>
      <c r="M102" s="32"/>
    </row>
    <row r="103" spans="1:13" s="7" customFormat="1" ht="31.5" customHeight="1" x14ac:dyDescent="0.25">
      <c r="A103" s="30"/>
      <c r="B103" s="5" t="s">
        <v>3</v>
      </c>
      <c r="C103" s="19">
        <f>D103+E103+F103+G103+H103+I103+J103+K103+L103</f>
        <v>17896794.219999999</v>
      </c>
      <c r="D103" s="19">
        <f>1078377.72+2491251.04</f>
        <v>3569628.76</v>
      </c>
      <c r="E103" s="19">
        <f>21252+2723320.32+9739551.81+1843041.33</f>
        <v>14327165.460000001</v>
      </c>
      <c r="F103" s="19"/>
      <c r="G103" s="19"/>
      <c r="H103" s="19"/>
      <c r="I103" s="19"/>
      <c r="J103" s="19"/>
      <c r="K103" s="19"/>
      <c r="L103" s="19"/>
      <c r="M103" s="33"/>
    </row>
    <row r="104" spans="1:13" s="7" customFormat="1" ht="17.25" customHeight="1" x14ac:dyDescent="0.25">
      <c r="A104" s="28" t="s">
        <v>70</v>
      </c>
      <c r="B104" s="5" t="s">
        <v>2</v>
      </c>
      <c r="C104" s="19">
        <f>C106+C107+C105</f>
        <v>178166.45</v>
      </c>
      <c r="D104" s="19">
        <f t="shared" ref="D104:L104" si="72">D106+D107+D105</f>
        <v>178166.45</v>
      </c>
      <c r="E104" s="19">
        <f t="shared" si="72"/>
        <v>0</v>
      </c>
      <c r="F104" s="19">
        <f t="shared" si="72"/>
        <v>0</v>
      </c>
      <c r="G104" s="19">
        <f t="shared" si="72"/>
        <v>0</v>
      </c>
      <c r="H104" s="19">
        <f t="shared" si="72"/>
        <v>0</v>
      </c>
      <c r="I104" s="19">
        <f t="shared" si="72"/>
        <v>0</v>
      </c>
      <c r="J104" s="19">
        <f t="shared" si="72"/>
        <v>0</v>
      </c>
      <c r="K104" s="19">
        <f t="shared" si="72"/>
        <v>0</v>
      </c>
      <c r="L104" s="19">
        <f t="shared" si="72"/>
        <v>0</v>
      </c>
      <c r="M104" s="31" t="s">
        <v>1</v>
      </c>
    </row>
    <row r="105" spans="1:13" s="7" customFormat="1" ht="50.25" customHeight="1" x14ac:dyDescent="0.25">
      <c r="A105" s="29"/>
      <c r="B105" s="5" t="s">
        <v>28</v>
      </c>
      <c r="C105" s="19">
        <f t="shared" ref="C105:C106" si="73">D105+E105+F105+G105+H105+I105+J105+K105+L105</f>
        <v>0</v>
      </c>
      <c r="D105" s="19"/>
      <c r="E105" s="19"/>
      <c r="F105" s="19"/>
      <c r="G105" s="19"/>
      <c r="H105" s="19"/>
      <c r="I105" s="19"/>
      <c r="J105" s="19"/>
      <c r="K105" s="19"/>
      <c r="L105" s="19"/>
      <c r="M105" s="32"/>
    </row>
    <row r="106" spans="1:13" s="7" customFormat="1" ht="49.5" customHeight="1" x14ac:dyDescent="0.25">
      <c r="A106" s="29"/>
      <c r="B106" s="5" t="s">
        <v>15</v>
      </c>
      <c r="C106" s="19">
        <f t="shared" si="73"/>
        <v>0</v>
      </c>
      <c r="D106" s="19"/>
      <c r="E106" s="19"/>
      <c r="F106" s="19"/>
      <c r="G106" s="19"/>
      <c r="H106" s="19"/>
      <c r="I106" s="19"/>
      <c r="J106" s="19"/>
      <c r="K106" s="19"/>
      <c r="L106" s="19"/>
      <c r="M106" s="32"/>
    </row>
    <row r="107" spans="1:13" s="7" customFormat="1" ht="31.5" customHeight="1" x14ac:dyDescent="0.25">
      <c r="A107" s="30"/>
      <c r="B107" s="5" t="s">
        <v>3</v>
      </c>
      <c r="C107" s="19">
        <f>D107+E107+F107+G107+H107+I107+J107+K107+L107</f>
        <v>178166.45</v>
      </c>
      <c r="D107" s="19">
        <v>178166.45</v>
      </c>
      <c r="E107" s="19"/>
      <c r="F107" s="19"/>
      <c r="G107" s="19"/>
      <c r="H107" s="19"/>
      <c r="I107" s="19"/>
      <c r="J107" s="19"/>
      <c r="K107" s="19"/>
      <c r="L107" s="19"/>
      <c r="M107" s="33"/>
    </row>
    <row r="108" spans="1:13" s="7" customFormat="1" ht="21" customHeight="1" x14ac:dyDescent="0.25">
      <c r="A108" s="28" t="s">
        <v>77</v>
      </c>
      <c r="B108" s="5" t="s">
        <v>2</v>
      </c>
      <c r="C108" s="19">
        <f>C110+C111+C109</f>
        <v>1698058.09</v>
      </c>
      <c r="D108" s="19">
        <f t="shared" ref="D108:L108" si="74">D110+D111+D109</f>
        <v>1698058.09</v>
      </c>
      <c r="E108" s="19">
        <f t="shared" si="74"/>
        <v>0</v>
      </c>
      <c r="F108" s="19">
        <f t="shared" si="74"/>
        <v>0</v>
      </c>
      <c r="G108" s="19">
        <f t="shared" si="74"/>
        <v>0</v>
      </c>
      <c r="H108" s="19">
        <f t="shared" si="74"/>
        <v>0</v>
      </c>
      <c r="I108" s="19">
        <f t="shared" si="74"/>
        <v>0</v>
      </c>
      <c r="J108" s="19">
        <f t="shared" si="74"/>
        <v>0</v>
      </c>
      <c r="K108" s="19">
        <f t="shared" si="74"/>
        <v>0</v>
      </c>
      <c r="L108" s="19">
        <f t="shared" si="74"/>
        <v>0</v>
      </c>
      <c r="M108" s="31" t="s">
        <v>1</v>
      </c>
    </row>
    <row r="109" spans="1:13" s="7" customFormat="1" ht="51.75" customHeight="1" x14ac:dyDescent="0.25">
      <c r="A109" s="29"/>
      <c r="B109" s="5" t="s">
        <v>28</v>
      </c>
      <c r="C109" s="19">
        <f t="shared" ref="C109:C110" si="75">D109+E109+F109+G109+H109+I109+J109+K109+L109</f>
        <v>0</v>
      </c>
      <c r="D109" s="19"/>
      <c r="E109" s="19"/>
      <c r="F109" s="19"/>
      <c r="G109" s="19"/>
      <c r="H109" s="19"/>
      <c r="I109" s="19"/>
      <c r="J109" s="19"/>
      <c r="K109" s="19"/>
      <c r="L109" s="19"/>
      <c r="M109" s="32"/>
    </row>
    <row r="110" spans="1:13" s="7" customFormat="1" ht="50.25" customHeight="1" x14ac:dyDescent="0.25">
      <c r="A110" s="29"/>
      <c r="B110" s="5" t="s">
        <v>15</v>
      </c>
      <c r="C110" s="19">
        <f t="shared" si="75"/>
        <v>0</v>
      </c>
      <c r="D110" s="19"/>
      <c r="E110" s="19"/>
      <c r="F110" s="19"/>
      <c r="G110" s="19"/>
      <c r="H110" s="19"/>
      <c r="I110" s="19"/>
      <c r="J110" s="19"/>
      <c r="K110" s="19"/>
      <c r="L110" s="19"/>
      <c r="M110" s="32"/>
    </row>
    <row r="111" spans="1:13" s="7" customFormat="1" ht="31.5" customHeight="1" x14ac:dyDescent="0.25">
      <c r="A111" s="30"/>
      <c r="B111" s="5" t="s">
        <v>3</v>
      </c>
      <c r="C111" s="19">
        <f>D111+E111+F111+G111+H111+I111+J111+K111+L111</f>
        <v>1698058.09</v>
      </c>
      <c r="D111" s="19">
        <v>1698058.09</v>
      </c>
      <c r="E111" s="19"/>
      <c r="F111" s="19"/>
      <c r="G111" s="19"/>
      <c r="H111" s="19"/>
      <c r="I111" s="19"/>
      <c r="J111" s="19"/>
      <c r="K111" s="19"/>
      <c r="L111" s="19"/>
      <c r="M111" s="33"/>
    </row>
    <row r="112" spans="1:13" s="7" customFormat="1" ht="19.5" customHeight="1" x14ac:dyDescent="0.25">
      <c r="A112" s="34" t="s">
        <v>39</v>
      </c>
      <c r="B112" s="5" t="s">
        <v>2</v>
      </c>
      <c r="C112" s="19">
        <f>C113+C114+C115+C116</f>
        <v>6210385040.2700005</v>
      </c>
      <c r="D112" s="19">
        <f t="shared" ref="D112:L112" si="76">D113+D114+D115+D116</f>
        <v>1860188502.4400001</v>
      </c>
      <c r="E112" s="19">
        <f t="shared" si="76"/>
        <v>1244024562.0699999</v>
      </c>
      <c r="F112" s="19">
        <f t="shared" si="76"/>
        <v>1204021884.74</v>
      </c>
      <c r="G112" s="19">
        <f t="shared" si="76"/>
        <v>292930015.17000002</v>
      </c>
      <c r="H112" s="19">
        <f t="shared" si="76"/>
        <v>302070015.17000002</v>
      </c>
      <c r="I112" s="19">
        <f t="shared" si="76"/>
        <v>311570015.17000002</v>
      </c>
      <c r="J112" s="19">
        <f t="shared" si="76"/>
        <v>321450015.17000002</v>
      </c>
      <c r="K112" s="19">
        <f t="shared" si="76"/>
        <v>331720015.17000002</v>
      </c>
      <c r="L112" s="19">
        <f t="shared" si="76"/>
        <v>342410015.17000002</v>
      </c>
      <c r="M112" s="31"/>
    </row>
    <row r="113" spans="1:13" s="7" customFormat="1" ht="51" customHeight="1" x14ac:dyDescent="0.25">
      <c r="A113" s="35"/>
      <c r="B113" s="5" t="s">
        <v>28</v>
      </c>
      <c r="C113" s="19">
        <f t="shared" ref="C113:L113" si="77">C77+C69+C43+C19</f>
        <v>107072599.99999999</v>
      </c>
      <c r="D113" s="19">
        <f t="shared" si="77"/>
        <v>34416200</v>
      </c>
      <c r="E113" s="19">
        <f t="shared" si="77"/>
        <v>34416200</v>
      </c>
      <c r="F113" s="19">
        <f t="shared" si="77"/>
        <v>38240200</v>
      </c>
      <c r="G113" s="19">
        <f t="shared" si="77"/>
        <v>0</v>
      </c>
      <c r="H113" s="19">
        <f t="shared" si="77"/>
        <v>0</v>
      </c>
      <c r="I113" s="19">
        <f t="shared" si="77"/>
        <v>0</v>
      </c>
      <c r="J113" s="19">
        <f t="shared" si="77"/>
        <v>0</v>
      </c>
      <c r="K113" s="19">
        <f t="shared" si="77"/>
        <v>0</v>
      </c>
      <c r="L113" s="19">
        <f t="shared" si="77"/>
        <v>0</v>
      </c>
      <c r="M113" s="32"/>
    </row>
    <row r="114" spans="1:13" s="7" customFormat="1" ht="52.5" customHeight="1" x14ac:dyDescent="0.25">
      <c r="A114" s="35"/>
      <c r="B114" s="5" t="s">
        <v>15</v>
      </c>
      <c r="C114" s="19">
        <f t="shared" ref="C114:L114" si="78">C78+C70+C44+C20</f>
        <v>3832410566.7600002</v>
      </c>
      <c r="D114" s="19">
        <f t="shared" si="78"/>
        <v>1365769566.77</v>
      </c>
      <c r="E114" s="19">
        <f t="shared" si="78"/>
        <v>944822599.99000001</v>
      </c>
      <c r="F114" s="19">
        <f t="shared" si="78"/>
        <v>898478400</v>
      </c>
      <c r="G114" s="19">
        <f t="shared" si="78"/>
        <v>103890000</v>
      </c>
      <c r="H114" s="19">
        <f t="shared" si="78"/>
        <v>103890000</v>
      </c>
      <c r="I114" s="19">
        <f t="shared" si="78"/>
        <v>103890000</v>
      </c>
      <c r="J114" s="19">
        <f t="shared" si="78"/>
        <v>103890000</v>
      </c>
      <c r="K114" s="19">
        <f t="shared" si="78"/>
        <v>103890000</v>
      </c>
      <c r="L114" s="19">
        <f t="shared" si="78"/>
        <v>103890000</v>
      </c>
      <c r="M114" s="32"/>
    </row>
    <row r="115" spans="1:13" s="7" customFormat="1" ht="35.25" customHeight="1" x14ac:dyDescent="0.25">
      <c r="A115" s="35"/>
      <c r="B115" s="5" t="s">
        <v>3</v>
      </c>
      <c r="C115" s="19">
        <f t="shared" ref="C115:L115" si="79">C79+C71+C45+C21</f>
        <v>2270891873.5100002</v>
      </c>
      <c r="D115" s="19">
        <f t="shared" si="79"/>
        <v>459992735.67000002</v>
      </c>
      <c r="E115" s="19">
        <f t="shared" si="79"/>
        <v>264785762.07999998</v>
      </c>
      <c r="F115" s="19">
        <f t="shared" si="79"/>
        <v>267303284.74000001</v>
      </c>
      <c r="G115" s="19">
        <f t="shared" si="79"/>
        <v>189040015.17000002</v>
      </c>
      <c r="H115" s="19">
        <f t="shared" si="79"/>
        <v>198180015.17000002</v>
      </c>
      <c r="I115" s="19">
        <f t="shared" si="79"/>
        <v>207680015.17000002</v>
      </c>
      <c r="J115" s="19">
        <f t="shared" si="79"/>
        <v>217560015.17000002</v>
      </c>
      <c r="K115" s="19">
        <f t="shared" si="79"/>
        <v>227830015.17000002</v>
      </c>
      <c r="L115" s="19">
        <f t="shared" si="79"/>
        <v>238520015.17000002</v>
      </c>
      <c r="M115" s="32"/>
    </row>
    <row r="116" spans="1:13" s="7" customFormat="1" ht="79.5" customHeight="1" x14ac:dyDescent="0.25">
      <c r="A116" s="36"/>
      <c r="B116" s="5" t="s">
        <v>76</v>
      </c>
      <c r="C116" s="19">
        <f t="shared" ref="C116:L116" si="80">C46</f>
        <v>10000</v>
      </c>
      <c r="D116" s="19">
        <f t="shared" si="80"/>
        <v>10000</v>
      </c>
      <c r="E116" s="6">
        <f t="shared" si="80"/>
        <v>0</v>
      </c>
      <c r="F116" s="6">
        <f t="shared" si="80"/>
        <v>0</v>
      </c>
      <c r="G116" s="6">
        <f t="shared" si="80"/>
        <v>0</v>
      </c>
      <c r="H116" s="6">
        <f t="shared" si="80"/>
        <v>0</v>
      </c>
      <c r="I116" s="6">
        <f t="shared" si="80"/>
        <v>0</v>
      </c>
      <c r="J116" s="6">
        <f t="shared" si="80"/>
        <v>0</v>
      </c>
      <c r="K116" s="6">
        <f t="shared" si="80"/>
        <v>0</v>
      </c>
      <c r="L116" s="6">
        <f t="shared" si="80"/>
        <v>0</v>
      </c>
      <c r="M116" s="33"/>
    </row>
    <row r="117" spans="1:13" s="7" customFormat="1" ht="26.25" customHeight="1" x14ac:dyDescent="0.25">
      <c r="A117" s="37" t="s">
        <v>40</v>
      </c>
      <c r="B117" s="38"/>
      <c r="C117" s="38"/>
      <c r="D117" s="38"/>
      <c r="E117" s="38"/>
      <c r="F117" s="38"/>
      <c r="G117" s="38"/>
      <c r="H117" s="38"/>
      <c r="I117" s="38"/>
      <c r="J117" s="38"/>
      <c r="K117" s="38"/>
      <c r="L117" s="38"/>
      <c r="M117" s="39"/>
    </row>
    <row r="118" spans="1:13" s="7" customFormat="1" ht="27.75" customHeight="1" x14ac:dyDescent="0.25">
      <c r="A118" s="37" t="s">
        <v>42</v>
      </c>
      <c r="B118" s="38"/>
      <c r="C118" s="38"/>
      <c r="D118" s="38"/>
      <c r="E118" s="38"/>
      <c r="F118" s="38"/>
      <c r="G118" s="38"/>
      <c r="H118" s="38"/>
      <c r="I118" s="38"/>
      <c r="J118" s="38"/>
      <c r="K118" s="38"/>
      <c r="L118" s="38"/>
      <c r="M118" s="39"/>
    </row>
    <row r="119" spans="1:13" s="7" customFormat="1" ht="18" hidden="1" customHeight="1" x14ac:dyDescent="0.25">
      <c r="A119" s="28" t="s">
        <v>23</v>
      </c>
      <c r="B119" s="5" t="s">
        <v>2</v>
      </c>
      <c r="C119" s="6"/>
      <c r="D119" s="6"/>
      <c r="E119" s="6"/>
      <c r="F119" s="6"/>
      <c r="G119" s="6"/>
      <c r="H119" s="6"/>
      <c r="I119" s="6"/>
      <c r="J119" s="6"/>
      <c r="K119" s="6"/>
      <c r="L119" s="6"/>
      <c r="M119" s="31" t="s">
        <v>13</v>
      </c>
    </row>
    <row r="120" spans="1:13" s="7" customFormat="1" ht="55.5" hidden="1" customHeight="1" x14ac:dyDescent="0.25">
      <c r="A120" s="29"/>
      <c r="B120" s="5" t="s">
        <v>15</v>
      </c>
      <c r="C120" s="6"/>
      <c r="D120" s="6"/>
      <c r="E120" s="6"/>
      <c r="F120" s="6"/>
      <c r="G120" s="6"/>
      <c r="H120" s="6"/>
      <c r="I120" s="6"/>
      <c r="J120" s="6"/>
      <c r="K120" s="6"/>
      <c r="L120" s="6"/>
      <c r="M120" s="32"/>
    </row>
    <row r="121" spans="1:13" s="7" customFormat="1" ht="8.25" hidden="1" customHeight="1" x14ac:dyDescent="0.25">
      <c r="A121" s="30"/>
      <c r="B121" s="5" t="s">
        <v>3</v>
      </c>
      <c r="C121" s="6"/>
      <c r="D121" s="6"/>
      <c r="E121" s="6"/>
      <c r="F121" s="6"/>
      <c r="G121" s="6"/>
      <c r="H121" s="6"/>
      <c r="I121" s="6"/>
      <c r="J121" s="6"/>
      <c r="K121" s="6"/>
      <c r="L121" s="6"/>
      <c r="M121" s="33"/>
    </row>
    <row r="122" spans="1:13" s="7" customFormat="1" ht="18.75" customHeight="1" x14ac:dyDescent="0.25">
      <c r="A122" s="28" t="s">
        <v>59</v>
      </c>
      <c r="B122" s="5" t="s">
        <v>2</v>
      </c>
      <c r="C122" s="19">
        <f>C124+C125+C123</f>
        <v>375718424.15999997</v>
      </c>
      <c r="D122" s="19">
        <f t="shared" ref="D122" si="81">D124+D125+D123</f>
        <v>202016754.88</v>
      </c>
      <c r="E122" s="19">
        <f t="shared" ref="E122" si="82">E124+E125+E123</f>
        <v>21712708.66</v>
      </c>
      <c r="F122" s="19">
        <f t="shared" ref="F122" si="83">F124+F125+F123</f>
        <v>21712708.66</v>
      </c>
      <c r="G122" s="19">
        <f t="shared" ref="G122" si="84">G124+G125+G123</f>
        <v>21712708.66</v>
      </c>
      <c r="H122" s="19">
        <f t="shared" ref="H122" si="85">H124+H125+H123</f>
        <v>21712708.66</v>
      </c>
      <c r="I122" s="19">
        <f t="shared" ref="I122" si="86">I124+I125+I123</f>
        <v>21712708.66</v>
      </c>
      <c r="J122" s="19">
        <f t="shared" ref="J122" si="87">J124+J125+J123</f>
        <v>21712708.66</v>
      </c>
      <c r="K122" s="19">
        <f t="shared" ref="K122" si="88">K124+K125+K123</f>
        <v>21712708.66</v>
      </c>
      <c r="L122" s="19">
        <f t="shared" ref="L122" si="89">L124+L125+L123</f>
        <v>21712708.66</v>
      </c>
      <c r="M122" s="31"/>
    </row>
    <row r="123" spans="1:13" s="7" customFormat="1" ht="49.5" customHeight="1" x14ac:dyDescent="0.25">
      <c r="A123" s="29"/>
      <c r="B123" s="5" t="s">
        <v>28</v>
      </c>
      <c r="C123" s="19">
        <f t="shared" ref="C123:C124" si="90">C127+C131</f>
        <v>0</v>
      </c>
      <c r="D123" s="19"/>
      <c r="E123" s="19"/>
      <c r="F123" s="19"/>
      <c r="G123" s="19"/>
      <c r="H123" s="19"/>
      <c r="I123" s="19"/>
      <c r="J123" s="19"/>
      <c r="K123" s="19"/>
      <c r="L123" s="19"/>
      <c r="M123" s="32"/>
    </row>
    <row r="124" spans="1:13" s="7" customFormat="1" ht="52.5" customHeight="1" x14ac:dyDescent="0.25">
      <c r="A124" s="29"/>
      <c r="B124" s="5" t="s">
        <v>15</v>
      </c>
      <c r="C124" s="19">
        <f t="shared" si="90"/>
        <v>21886500</v>
      </c>
      <c r="D124" s="19">
        <f>D128</f>
        <v>21886500</v>
      </c>
      <c r="E124" s="19">
        <f t="shared" ref="E124:L124" si="91">E128</f>
        <v>0</v>
      </c>
      <c r="F124" s="19">
        <f t="shared" si="91"/>
        <v>0</v>
      </c>
      <c r="G124" s="19">
        <f t="shared" si="91"/>
        <v>0</v>
      </c>
      <c r="H124" s="19">
        <f t="shared" si="91"/>
        <v>0</v>
      </c>
      <c r="I124" s="19">
        <f t="shared" si="91"/>
        <v>0</v>
      </c>
      <c r="J124" s="19">
        <f t="shared" si="91"/>
        <v>0</v>
      </c>
      <c r="K124" s="19">
        <f t="shared" si="91"/>
        <v>0</v>
      </c>
      <c r="L124" s="19">
        <f t="shared" si="91"/>
        <v>0</v>
      </c>
      <c r="M124" s="32"/>
    </row>
    <row r="125" spans="1:13" s="7" customFormat="1" ht="34.5" customHeight="1" x14ac:dyDescent="0.25">
      <c r="A125" s="30"/>
      <c r="B125" s="5" t="s">
        <v>3</v>
      </c>
      <c r="C125" s="19">
        <f>C129+C133</f>
        <v>353831924.15999997</v>
      </c>
      <c r="D125" s="19">
        <f>D129+D133</f>
        <v>180130254.88</v>
      </c>
      <c r="E125" s="19">
        <f t="shared" ref="E125:L125" si="92">E129+E133</f>
        <v>21712708.66</v>
      </c>
      <c r="F125" s="19">
        <f t="shared" si="92"/>
        <v>21712708.66</v>
      </c>
      <c r="G125" s="19">
        <f t="shared" si="92"/>
        <v>21712708.66</v>
      </c>
      <c r="H125" s="19">
        <f t="shared" si="92"/>
        <v>21712708.66</v>
      </c>
      <c r="I125" s="19">
        <f t="shared" si="92"/>
        <v>21712708.66</v>
      </c>
      <c r="J125" s="19">
        <f t="shared" si="92"/>
        <v>21712708.66</v>
      </c>
      <c r="K125" s="19">
        <f t="shared" si="92"/>
        <v>21712708.66</v>
      </c>
      <c r="L125" s="19">
        <f t="shared" si="92"/>
        <v>21712708.66</v>
      </c>
      <c r="M125" s="33"/>
    </row>
    <row r="126" spans="1:13" s="7" customFormat="1" ht="19.5" customHeight="1" x14ac:dyDescent="0.25">
      <c r="A126" s="28" t="s">
        <v>43</v>
      </c>
      <c r="B126" s="5" t="s">
        <v>2</v>
      </c>
      <c r="C126" s="19">
        <f>C128+C129+C127</f>
        <v>280050142.69999999</v>
      </c>
      <c r="D126" s="19">
        <f t="shared" ref="D126" si="93">D128+D129+D127</f>
        <v>132189935.45</v>
      </c>
      <c r="E126" s="19">
        <f t="shared" ref="E126" si="94">E128+E129+E127</f>
        <v>12386500</v>
      </c>
      <c r="F126" s="19">
        <f t="shared" ref="F126" si="95">F128+F129+F127</f>
        <v>19353386.75</v>
      </c>
      <c r="G126" s="19">
        <f t="shared" ref="G126" si="96">G128+G129+G127</f>
        <v>19353386.75</v>
      </c>
      <c r="H126" s="19">
        <f t="shared" ref="H126" si="97">H128+H129+H127</f>
        <v>19353386.75</v>
      </c>
      <c r="I126" s="19">
        <f t="shared" ref="I126" si="98">I128+I129+I127</f>
        <v>19353386.75</v>
      </c>
      <c r="J126" s="19">
        <f t="shared" ref="J126" si="99">J128+J129+J127</f>
        <v>19353386.75</v>
      </c>
      <c r="K126" s="19">
        <f t="shared" ref="K126" si="100">K128+K129+K127</f>
        <v>19353386.75</v>
      </c>
      <c r="L126" s="19">
        <f t="shared" ref="L126" si="101">L128+L129+L127</f>
        <v>19353386.75</v>
      </c>
      <c r="M126" s="31" t="s">
        <v>52</v>
      </c>
    </row>
    <row r="127" spans="1:13" s="7" customFormat="1" ht="54" customHeight="1" x14ac:dyDescent="0.25">
      <c r="A127" s="29"/>
      <c r="B127" s="5" t="s">
        <v>28</v>
      </c>
      <c r="C127" s="19">
        <f t="shared" ref="C127:C128" si="102">D127+E127+F127+G127+H127+I127+J127+K127+L127</f>
        <v>0</v>
      </c>
      <c r="D127" s="19"/>
      <c r="E127" s="19"/>
      <c r="F127" s="19"/>
      <c r="G127" s="19"/>
      <c r="H127" s="19"/>
      <c r="I127" s="19"/>
      <c r="J127" s="19"/>
      <c r="K127" s="19"/>
      <c r="L127" s="19"/>
      <c r="M127" s="32"/>
    </row>
    <row r="128" spans="1:13" s="7" customFormat="1" ht="52.5" customHeight="1" x14ac:dyDescent="0.25">
      <c r="A128" s="29"/>
      <c r="B128" s="5" t="s">
        <v>15</v>
      </c>
      <c r="C128" s="19">
        <f t="shared" si="102"/>
        <v>21886500</v>
      </c>
      <c r="D128" s="19">
        <v>21886500</v>
      </c>
      <c r="E128" s="19"/>
      <c r="F128" s="19"/>
      <c r="G128" s="19"/>
      <c r="H128" s="19"/>
      <c r="I128" s="19"/>
      <c r="J128" s="19"/>
      <c r="K128" s="19"/>
      <c r="L128" s="19"/>
      <c r="M128" s="32"/>
    </row>
    <row r="129" spans="1:13" s="7" customFormat="1" ht="35.25" customHeight="1" x14ac:dyDescent="0.25">
      <c r="A129" s="30"/>
      <c r="B129" s="5" t="s">
        <v>3</v>
      </c>
      <c r="C129" s="19">
        <f>D129+E129+F129+G129+H129+I129+J129+K129+L129</f>
        <v>258163642.69999999</v>
      </c>
      <c r="D129" s="19">
        <v>110303435.45</v>
      </c>
      <c r="E129" s="19">
        <v>12386500</v>
      </c>
      <c r="F129" s="19">
        <v>19353386.75</v>
      </c>
      <c r="G129" s="19">
        <v>19353386.75</v>
      </c>
      <c r="H129" s="19">
        <v>19353386.75</v>
      </c>
      <c r="I129" s="19">
        <v>19353386.75</v>
      </c>
      <c r="J129" s="19">
        <v>19353386.75</v>
      </c>
      <c r="K129" s="19">
        <v>19353386.75</v>
      </c>
      <c r="L129" s="19">
        <v>19353386.75</v>
      </c>
      <c r="M129" s="33"/>
    </row>
    <row r="130" spans="1:13" s="7" customFormat="1" ht="21.75" customHeight="1" x14ac:dyDescent="0.25">
      <c r="A130" s="28" t="s">
        <v>44</v>
      </c>
      <c r="B130" s="5" t="s">
        <v>2</v>
      </c>
      <c r="C130" s="19">
        <f>C132+C133+C131</f>
        <v>95668281.459999979</v>
      </c>
      <c r="D130" s="19">
        <f t="shared" ref="D130" si="103">D132+D133+D131</f>
        <v>69826819.430000007</v>
      </c>
      <c r="E130" s="19">
        <f t="shared" ref="E130" si="104">E132+E133+E131</f>
        <v>9326208.6600000001</v>
      </c>
      <c r="F130" s="19">
        <f t="shared" ref="F130" si="105">F132+F133+F131</f>
        <v>2359321.91</v>
      </c>
      <c r="G130" s="19">
        <f t="shared" ref="G130" si="106">G132+G133+G131</f>
        <v>2359321.91</v>
      </c>
      <c r="H130" s="19">
        <f t="shared" ref="H130" si="107">H132+H133+H131</f>
        <v>2359321.91</v>
      </c>
      <c r="I130" s="19">
        <f t="shared" ref="I130" si="108">I132+I133+I131</f>
        <v>2359321.91</v>
      </c>
      <c r="J130" s="19">
        <f t="shared" ref="J130" si="109">J132+J133+J131</f>
        <v>2359321.91</v>
      </c>
      <c r="K130" s="19">
        <f t="shared" ref="K130" si="110">K132+K133+K131</f>
        <v>2359321.91</v>
      </c>
      <c r="L130" s="19">
        <f t="shared" ref="L130" si="111">L132+L133+L131</f>
        <v>2359321.91</v>
      </c>
      <c r="M130" s="31" t="s">
        <v>52</v>
      </c>
    </row>
    <row r="131" spans="1:13" s="7" customFormat="1" ht="51" customHeight="1" x14ac:dyDescent="0.25">
      <c r="A131" s="29"/>
      <c r="B131" s="5" t="s">
        <v>28</v>
      </c>
      <c r="C131" s="19">
        <f t="shared" ref="C131:C132" si="112">D131+E131+F131+G131+H131+I131+J131+K131+L131</f>
        <v>0</v>
      </c>
      <c r="D131" s="19"/>
      <c r="E131" s="19"/>
      <c r="F131" s="19"/>
      <c r="G131" s="19"/>
      <c r="H131" s="19"/>
      <c r="I131" s="19"/>
      <c r="J131" s="19"/>
      <c r="K131" s="19"/>
      <c r="L131" s="19"/>
      <c r="M131" s="32"/>
    </row>
    <row r="132" spans="1:13" s="7" customFormat="1" ht="51.75" customHeight="1" x14ac:dyDescent="0.25">
      <c r="A132" s="29"/>
      <c r="B132" s="5" t="s">
        <v>15</v>
      </c>
      <c r="C132" s="19">
        <f t="shared" si="112"/>
        <v>0</v>
      </c>
      <c r="D132" s="19"/>
      <c r="E132" s="19"/>
      <c r="F132" s="19"/>
      <c r="G132" s="19"/>
      <c r="H132" s="19"/>
      <c r="I132" s="19"/>
      <c r="J132" s="19"/>
      <c r="K132" s="19"/>
      <c r="L132" s="19"/>
      <c r="M132" s="32"/>
    </row>
    <row r="133" spans="1:13" s="7" customFormat="1" ht="32.25" customHeight="1" x14ac:dyDescent="0.25">
      <c r="A133" s="30"/>
      <c r="B133" s="5" t="s">
        <v>3</v>
      </c>
      <c r="C133" s="19">
        <f>D133+E133+F133+G133+H133+I133+J133+K133+L133</f>
        <v>95668281.459999979</v>
      </c>
      <c r="D133" s="19">
        <v>69826819.430000007</v>
      </c>
      <c r="E133" s="19">
        <v>9326208.6600000001</v>
      </c>
      <c r="F133" s="19">
        <v>2359321.91</v>
      </c>
      <c r="G133" s="19">
        <v>2359321.91</v>
      </c>
      <c r="H133" s="19">
        <v>2359321.91</v>
      </c>
      <c r="I133" s="19">
        <v>2359321.91</v>
      </c>
      <c r="J133" s="19">
        <v>2359321.91</v>
      </c>
      <c r="K133" s="19">
        <v>2359321.91</v>
      </c>
      <c r="L133" s="19">
        <v>2359321.91</v>
      </c>
      <c r="M133" s="33"/>
    </row>
    <row r="134" spans="1:13" s="7" customFormat="1" ht="21" customHeight="1" x14ac:dyDescent="0.25">
      <c r="A134" s="28" t="s">
        <v>72</v>
      </c>
      <c r="B134" s="5" t="s">
        <v>2</v>
      </c>
      <c r="C134" s="19">
        <f t="shared" ref="C134:L137" si="113">C139</f>
        <v>6317710</v>
      </c>
      <c r="D134" s="19">
        <f t="shared" si="113"/>
        <v>6317710</v>
      </c>
      <c r="E134" s="19">
        <f t="shared" si="113"/>
        <v>0</v>
      </c>
      <c r="F134" s="19">
        <f t="shared" si="113"/>
        <v>0</v>
      </c>
      <c r="G134" s="19">
        <f t="shared" si="113"/>
        <v>0</v>
      </c>
      <c r="H134" s="19">
        <f t="shared" si="113"/>
        <v>0</v>
      </c>
      <c r="I134" s="19">
        <f t="shared" si="113"/>
        <v>0</v>
      </c>
      <c r="J134" s="19">
        <f t="shared" si="113"/>
        <v>0</v>
      </c>
      <c r="K134" s="19">
        <f t="shared" si="113"/>
        <v>0</v>
      </c>
      <c r="L134" s="19">
        <f t="shared" si="113"/>
        <v>0</v>
      </c>
      <c r="M134" s="31"/>
    </row>
    <row r="135" spans="1:13" s="7" customFormat="1" ht="57.75" customHeight="1" x14ac:dyDescent="0.25">
      <c r="A135" s="29"/>
      <c r="B135" s="5" t="s">
        <v>28</v>
      </c>
      <c r="C135" s="19">
        <f t="shared" si="113"/>
        <v>0</v>
      </c>
      <c r="D135" s="19">
        <f t="shared" si="113"/>
        <v>0</v>
      </c>
      <c r="E135" s="19">
        <f t="shared" si="113"/>
        <v>0</v>
      </c>
      <c r="F135" s="19">
        <f t="shared" si="113"/>
        <v>0</v>
      </c>
      <c r="G135" s="19">
        <f t="shared" si="113"/>
        <v>0</v>
      </c>
      <c r="H135" s="19">
        <f t="shared" si="113"/>
        <v>0</v>
      </c>
      <c r="I135" s="19">
        <f t="shared" si="113"/>
        <v>0</v>
      </c>
      <c r="J135" s="19">
        <f t="shared" si="113"/>
        <v>0</v>
      </c>
      <c r="K135" s="19">
        <f t="shared" si="113"/>
        <v>0</v>
      </c>
      <c r="L135" s="19">
        <f t="shared" si="113"/>
        <v>0</v>
      </c>
      <c r="M135" s="32"/>
    </row>
    <row r="136" spans="1:13" s="7" customFormat="1" ht="54" customHeight="1" x14ac:dyDescent="0.25">
      <c r="A136" s="29"/>
      <c r="B136" s="5" t="s">
        <v>15</v>
      </c>
      <c r="C136" s="19">
        <f t="shared" si="113"/>
        <v>3500000</v>
      </c>
      <c r="D136" s="19">
        <f t="shared" si="113"/>
        <v>3500000</v>
      </c>
      <c r="E136" s="19">
        <f t="shared" si="113"/>
        <v>0</v>
      </c>
      <c r="F136" s="19">
        <f t="shared" si="113"/>
        <v>0</v>
      </c>
      <c r="G136" s="19">
        <f t="shared" si="113"/>
        <v>0</v>
      </c>
      <c r="H136" s="19">
        <f t="shared" si="113"/>
        <v>0</v>
      </c>
      <c r="I136" s="19">
        <f t="shared" si="113"/>
        <v>0</v>
      </c>
      <c r="J136" s="19">
        <f t="shared" si="113"/>
        <v>0</v>
      </c>
      <c r="K136" s="19">
        <f t="shared" si="113"/>
        <v>0</v>
      </c>
      <c r="L136" s="19">
        <f t="shared" si="113"/>
        <v>0</v>
      </c>
      <c r="M136" s="32"/>
    </row>
    <row r="137" spans="1:13" s="7" customFormat="1" ht="37.5" customHeight="1" x14ac:dyDescent="0.25">
      <c r="A137" s="29"/>
      <c r="B137" s="5" t="s">
        <v>3</v>
      </c>
      <c r="C137" s="19">
        <f t="shared" si="113"/>
        <v>2807710</v>
      </c>
      <c r="D137" s="19">
        <f t="shared" si="113"/>
        <v>2807710</v>
      </c>
      <c r="E137" s="19">
        <f t="shared" si="113"/>
        <v>0</v>
      </c>
      <c r="F137" s="19">
        <f t="shared" si="113"/>
        <v>0</v>
      </c>
      <c r="G137" s="19">
        <f t="shared" si="113"/>
        <v>0</v>
      </c>
      <c r="H137" s="19">
        <f t="shared" si="113"/>
        <v>0</v>
      </c>
      <c r="I137" s="19">
        <f t="shared" si="113"/>
        <v>0</v>
      </c>
      <c r="J137" s="19">
        <f t="shared" si="113"/>
        <v>0</v>
      </c>
      <c r="K137" s="19">
        <f t="shared" si="113"/>
        <v>0</v>
      </c>
      <c r="L137" s="19">
        <f t="shared" si="113"/>
        <v>0</v>
      </c>
      <c r="M137" s="33"/>
    </row>
    <row r="138" spans="1:13" s="7" customFormat="1" ht="86.25" customHeight="1" x14ac:dyDescent="0.25">
      <c r="A138" s="30"/>
      <c r="B138" s="5" t="s">
        <v>76</v>
      </c>
      <c r="C138" s="19">
        <f>C143</f>
        <v>10000</v>
      </c>
      <c r="D138" s="19">
        <f t="shared" ref="D138:L138" si="114">D143</f>
        <v>10000</v>
      </c>
      <c r="E138" s="19">
        <f t="shared" si="114"/>
        <v>0</v>
      </c>
      <c r="F138" s="19">
        <f t="shared" si="114"/>
        <v>0</v>
      </c>
      <c r="G138" s="19">
        <f t="shared" si="114"/>
        <v>0</v>
      </c>
      <c r="H138" s="19">
        <f t="shared" si="114"/>
        <v>0</v>
      </c>
      <c r="I138" s="19">
        <f t="shared" si="114"/>
        <v>0</v>
      </c>
      <c r="J138" s="19">
        <f t="shared" si="114"/>
        <v>0</v>
      </c>
      <c r="K138" s="19">
        <f t="shared" si="114"/>
        <v>0</v>
      </c>
      <c r="L138" s="19">
        <f t="shared" si="114"/>
        <v>0</v>
      </c>
      <c r="M138" s="17"/>
    </row>
    <row r="139" spans="1:13" s="7" customFormat="1" ht="21.75" customHeight="1" x14ac:dyDescent="0.25">
      <c r="A139" s="28" t="s">
        <v>71</v>
      </c>
      <c r="B139" s="5" t="s">
        <v>2</v>
      </c>
      <c r="C139" s="19">
        <f>C141+C142+C140+C143</f>
        <v>6317710</v>
      </c>
      <c r="D139" s="19">
        <f t="shared" ref="D139:L139" si="115">D141+D142+D140+D143</f>
        <v>6317710</v>
      </c>
      <c r="E139" s="19">
        <f t="shared" si="115"/>
        <v>0</v>
      </c>
      <c r="F139" s="19">
        <f t="shared" si="115"/>
        <v>0</v>
      </c>
      <c r="G139" s="19">
        <f t="shared" si="115"/>
        <v>0</v>
      </c>
      <c r="H139" s="19">
        <f t="shared" si="115"/>
        <v>0</v>
      </c>
      <c r="I139" s="19">
        <f t="shared" si="115"/>
        <v>0</v>
      </c>
      <c r="J139" s="19">
        <f t="shared" si="115"/>
        <v>0</v>
      </c>
      <c r="K139" s="19">
        <f t="shared" si="115"/>
        <v>0</v>
      </c>
      <c r="L139" s="19">
        <f t="shared" si="115"/>
        <v>0</v>
      </c>
      <c r="M139" s="31" t="s">
        <v>52</v>
      </c>
    </row>
    <row r="140" spans="1:13" s="7" customFormat="1" ht="48.75" customHeight="1" x14ac:dyDescent="0.25">
      <c r="A140" s="29"/>
      <c r="B140" s="5" t="s">
        <v>28</v>
      </c>
      <c r="C140" s="19">
        <f t="shared" ref="C140:C141" si="116">D140+E140+F140+G140+H140+I140+J140+K140+L140</f>
        <v>0</v>
      </c>
      <c r="D140" s="19"/>
      <c r="E140" s="19"/>
      <c r="F140" s="19"/>
      <c r="G140" s="19"/>
      <c r="H140" s="19"/>
      <c r="I140" s="19"/>
      <c r="J140" s="19"/>
      <c r="K140" s="19"/>
      <c r="L140" s="19"/>
      <c r="M140" s="32"/>
    </row>
    <row r="141" spans="1:13" s="7" customFormat="1" ht="49.5" customHeight="1" x14ac:dyDescent="0.25">
      <c r="A141" s="29"/>
      <c r="B141" s="5" t="s">
        <v>15</v>
      </c>
      <c r="C141" s="19">
        <f t="shared" si="116"/>
        <v>3500000</v>
      </c>
      <c r="D141" s="19">
        <v>3500000</v>
      </c>
      <c r="E141" s="19"/>
      <c r="F141" s="19"/>
      <c r="G141" s="19"/>
      <c r="H141" s="19"/>
      <c r="I141" s="19"/>
      <c r="J141" s="19"/>
      <c r="K141" s="19"/>
      <c r="L141" s="19"/>
      <c r="M141" s="32"/>
    </row>
    <row r="142" spans="1:13" s="7" customFormat="1" ht="33.75" customHeight="1" x14ac:dyDescent="0.25">
      <c r="A142" s="29"/>
      <c r="B142" s="5" t="s">
        <v>3</v>
      </c>
      <c r="C142" s="19">
        <f>D142+E142+F142+G142+H142+I142+J142+K142+L142</f>
        <v>2807710</v>
      </c>
      <c r="D142" s="19">
        <v>2807710</v>
      </c>
      <c r="E142" s="19"/>
      <c r="F142" s="19"/>
      <c r="G142" s="19"/>
      <c r="H142" s="19"/>
      <c r="I142" s="19"/>
      <c r="J142" s="19"/>
      <c r="K142" s="19"/>
      <c r="L142" s="19"/>
      <c r="M142" s="32"/>
    </row>
    <row r="143" spans="1:13" s="7" customFormat="1" ht="85.5" customHeight="1" x14ac:dyDescent="0.25">
      <c r="A143" s="30"/>
      <c r="B143" s="5" t="s">
        <v>76</v>
      </c>
      <c r="C143" s="19">
        <f>D143+E143+F143+G143+H143+I143+J143+K143+L143</f>
        <v>10000</v>
      </c>
      <c r="D143" s="19">
        <v>10000</v>
      </c>
      <c r="E143" s="19"/>
      <c r="F143" s="19"/>
      <c r="G143" s="19"/>
      <c r="H143" s="19"/>
      <c r="I143" s="19"/>
      <c r="J143" s="19"/>
      <c r="K143" s="19"/>
      <c r="L143" s="19"/>
      <c r="M143" s="33"/>
    </row>
    <row r="144" spans="1:13" s="7" customFormat="1" ht="15.75" customHeight="1" x14ac:dyDescent="0.25">
      <c r="A144" s="28" t="s">
        <v>45</v>
      </c>
      <c r="B144" s="5" t="s">
        <v>2</v>
      </c>
      <c r="C144" s="19">
        <f>C146+C147+C145+C148</f>
        <v>382036134.15999997</v>
      </c>
      <c r="D144" s="19">
        <f t="shared" ref="D144:L144" si="117">D146+D147+D145+D148</f>
        <v>208334464.88</v>
      </c>
      <c r="E144" s="19">
        <f t="shared" si="117"/>
        <v>21712708.66</v>
      </c>
      <c r="F144" s="19">
        <f t="shared" si="117"/>
        <v>21712708.66</v>
      </c>
      <c r="G144" s="19">
        <f t="shared" si="117"/>
        <v>21712708.66</v>
      </c>
      <c r="H144" s="19">
        <f t="shared" si="117"/>
        <v>21712708.66</v>
      </c>
      <c r="I144" s="19">
        <f t="shared" si="117"/>
        <v>21712708.66</v>
      </c>
      <c r="J144" s="19">
        <f t="shared" si="117"/>
        <v>21712708.66</v>
      </c>
      <c r="K144" s="19">
        <f t="shared" si="117"/>
        <v>21712708.66</v>
      </c>
      <c r="L144" s="19">
        <f t="shared" si="117"/>
        <v>21712708.66</v>
      </c>
      <c r="M144" s="31"/>
    </row>
    <row r="145" spans="1:13" s="7" customFormat="1" ht="51" customHeight="1" x14ac:dyDescent="0.25">
      <c r="A145" s="29"/>
      <c r="B145" s="5" t="s">
        <v>21</v>
      </c>
      <c r="C145" s="19">
        <f>C135+C123</f>
        <v>0</v>
      </c>
      <c r="D145" s="19">
        <f t="shared" ref="D145:L145" si="118">D135+D123</f>
        <v>0</v>
      </c>
      <c r="E145" s="19">
        <f t="shared" si="118"/>
        <v>0</v>
      </c>
      <c r="F145" s="19">
        <f t="shared" si="118"/>
        <v>0</v>
      </c>
      <c r="G145" s="19">
        <f t="shared" si="118"/>
        <v>0</v>
      </c>
      <c r="H145" s="19">
        <f t="shared" si="118"/>
        <v>0</v>
      </c>
      <c r="I145" s="19">
        <f t="shared" si="118"/>
        <v>0</v>
      </c>
      <c r="J145" s="19">
        <f t="shared" si="118"/>
        <v>0</v>
      </c>
      <c r="K145" s="19">
        <f t="shared" si="118"/>
        <v>0</v>
      </c>
      <c r="L145" s="19">
        <f t="shared" si="118"/>
        <v>0</v>
      </c>
      <c r="M145" s="32"/>
    </row>
    <row r="146" spans="1:13" s="7" customFormat="1" ht="50.25" customHeight="1" x14ac:dyDescent="0.25">
      <c r="A146" s="29"/>
      <c r="B146" s="5" t="s">
        <v>15</v>
      </c>
      <c r="C146" s="19">
        <f>C136+C124</f>
        <v>25386500</v>
      </c>
      <c r="D146" s="19">
        <f>D136+D124</f>
        <v>25386500</v>
      </c>
      <c r="E146" s="19">
        <f t="shared" ref="E146:L146" si="119">E136+E124</f>
        <v>0</v>
      </c>
      <c r="F146" s="19">
        <f t="shared" si="119"/>
        <v>0</v>
      </c>
      <c r="G146" s="19">
        <f t="shared" si="119"/>
        <v>0</v>
      </c>
      <c r="H146" s="19">
        <f t="shared" si="119"/>
        <v>0</v>
      </c>
      <c r="I146" s="19">
        <f t="shared" si="119"/>
        <v>0</v>
      </c>
      <c r="J146" s="19">
        <f t="shared" si="119"/>
        <v>0</v>
      </c>
      <c r="K146" s="19">
        <f t="shared" si="119"/>
        <v>0</v>
      </c>
      <c r="L146" s="19">
        <f t="shared" si="119"/>
        <v>0</v>
      </c>
      <c r="M146" s="32"/>
    </row>
    <row r="147" spans="1:13" s="7" customFormat="1" ht="35.25" customHeight="1" x14ac:dyDescent="0.25">
      <c r="A147" s="29"/>
      <c r="B147" s="5" t="s">
        <v>3</v>
      </c>
      <c r="C147" s="19">
        <f>C125+C137</f>
        <v>356639634.15999997</v>
      </c>
      <c r="D147" s="19">
        <f t="shared" ref="D147:L147" si="120">D125+D137</f>
        <v>182937964.88</v>
      </c>
      <c r="E147" s="19">
        <f t="shared" si="120"/>
        <v>21712708.66</v>
      </c>
      <c r="F147" s="19">
        <f t="shared" si="120"/>
        <v>21712708.66</v>
      </c>
      <c r="G147" s="19">
        <f t="shared" si="120"/>
        <v>21712708.66</v>
      </c>
      <c r="H147" s="19">
        <f t="shared" si="120"/>
        <v>21712708.66</v>
      </c>
      <c r="I147" s="19">
        <f t="shared" si="120"/>
        <v>21712708.66</v>
      </c>
      <c r="J147" s="19">
        <f t="shared" si="120"/>
        <v>21712708.66</v>
      </c>
      <c r="K147" s="19">
        <f t="shared" si="120"/>
        <v>21712708.66</v>
      </c>
      <c r="L147" s="19">
        <f t="shared" si="120"/>
        <v>21712708.66</v>
      </c>
      <c r="M147" s="33"/>
    </row>
    <row r="148" spans="1:13" s="7" customFormat="1" ht="83.25" customHeight="1" x14ac:dyDescent="0.25">
      <c r="A148" s="30"/>
      <c r="B148" s="5" t="s">
        <v>76</v>
      </c>
      <c r="C148" s="19">
        <f>C138</f>
        <v>10000</v>
      </c>
      <c r="D148" s="19">
        <f t="shared" ref="D148:L148" si="121">D138</f>
        <v>10000</v>
      </c>
      <c r="E148" s="19">
        <f t="shared" si="121"/>
        <v>0</v>
      </c>
      <c r="F148" s="19">
        <f t="shared" si="121"/>
        <v>0</v>
      </c>
      <c r="G148" s="19">
        <f t="shared" si="121"/>
        <v>0</v>
      </c>
      <c r="H148" s="19">
        <f t="shared" si="121"/>
        <v>0</v>
      </c>
      <c r="I148" s="19">
        <f t="shared" si="121"/>
        <v>0</v>
      </c>
      <c r="J148" s="19">
        <f t="shared" si="121"/>
        <v>0</v>
      </c>
      <c r="K148" s="19">
        <f t="shared" si="121"/>
        <v>0</v>
      </c>
      <c r="L148" s="19">
        <f t="shared" si="121"/>
        <v>0</v>
      </c>
      <c r="M148" s="18"/>
    </row>
    <row r="149" spans="1:13" s="7" customFormat="1" ht="20.25" customHeight="1" x14ac:dyDescent="0.25">
      <c r="A149" s="37" t="s">
        <v>46</v>
      </c>
      <c r="B149" s="38"/>
      <c r="C149" s="38"/>
      <c r="D149" s="38"/>
      <c r="E149" s="38"/>
      <c r="F149" s="38"/>
      <c r="G149" s="38"/>
      <c r="H149" s="38"/>
      <c r="I149" s="38"/>
      <c r="J149" s="38"/>
      <c r="K149" s="38"/>
      <c r="L149" s="38"/>
      <c r="M149" s="39"/>
    </row>
    <row r="150" spans="1:13" s="7" customFormat="1" ht="23.25" customHeight="1" x14ac:dyDescent="0.25">
      <c r="A150" s="37" t="s">
        <v>47</v>
      </c>
      <c r="B150" s="38"/>
      <c r="C150" s="38"/>
      <c r="D150" s="38"/>
      <c r="E150" s="38"/>
      <c r="F150" s="38"/>
      <c r="G150" s="38"/>
      <c r="H150" s="38"/>
      <c r="I150" s="38"/>
      <c r="J150" s="38"/>
      <c r="K150" s="38"/>
      <c r="L150" s="38"/>
      <c r="M150" s="39"/>
    </row>
    <row r="151" spans="1:13" s="7" customFormat="1" ht="18.75" customHeight="1" x14ac:dyDescent="0.25">
      <c r="A151" s="28" t="s">
        <v>60</v>
      </c>
      <c r="B151" s="5" t="s">
        <v>2</v>
      </c>
      <c r="C151" s="19">
        <f>C152+C153+C154</f>
        <v>410510626.51000011</v>
      </c>
      <c r="D151" s="19">
        <f t="shared" ref="D151:L151" si="122">D152+D153+D154</f>
        <v>65492417.149999999</v>
      </c>
      <c r="E151" s="19">
        <f t="shared" si="122"/>
        <v>43127276.170000002</v>
      </c>
      <c r="F151" s="19">
        <f t="shared" si="122"/>
        <v>43127276.170000002</v>
      </c>
      <c r="G151" s="19">
        <f t="shared" si="122"/>
        <v>43127276.170000002</v>
      </c>
      <c r="H151" s="19">
        <f t="shared" si="122"/>
        <v>43127276.170000002</v>
      </c>
      <c r="I151" s="19">
        <f t="shared" si="122"/>
        <v>43127276.170000002</v>
      </c>
      <c r="J151" s="19">
        <f t="shared" si="122"/>
        <v>43127276.170000002</v>
      </c>
      <c r="K151" s="19">
        <f t="shared" si="122"/>
        <v>43127276.170000002</v>
      </c>
      <c r="L151" s="19">
        <f t="shared" si="122"/>
        <v>43127276.170000002</v>
      </c>
      <c r="M151" s="31"/>
    </row>
    <row r="152" spans="1:13" s="7" customFormat="1" ht="54.75" customHeight="1" x14ac:dyDescent="0.25">
      <c r="A152" s="29"/>
      <c r="B152" s="5" t="s">
        <v>14</v>
      </c>
      <c r="C152" s="19">
        <f t="shared" ref="C152:C153" si="123">C156</f>
        <v>0</v>
      </c>
      <c r="D152" s="19"/>
      <c r="E152" s="19"/>
      <c r="F152" s="19"/>
      <c r="G152" s="19"/>
      <c r="H152" s="19"/>
      <c r="I152" s="19"/>
      <c r="J152" s="19"/>
      <c r="K152" s="19"/>
      <c r="L152" s="19"/>
      <c r="M152" s="32"/>
    </row>
    <row r="153" spans="1:13" s="7" customFormat="1" ht="48" customHeight="1" x14ac:dyDescent="0.25">
      <c r="A153" s="29"/>
      <c r="B153" s="5" t="s">
        <v>15</v>
      </c>
      <c r="C153" s="19">
        <f t="shared" si="123"/>
        <v>0</v>
      </c>
      <c r="D153" s="19"/>
      <c r="E153" s="19"/>
      <c r="F153" s="19"/>
      <c r="G153" s="19"/>
      <c r="H153" s="19"/>
      <c r="I153" s="19"/>
      <c r="J153" s="19"/>
      <c r="K153" s="19"/>
      <c r="L153" s="19"/>
      <c r="M153" s="32"/>
    </row>
    <row r="154" spans="1:13" s="7" customFormat="1" ht="36" customHeight="1" x14ac:dyDescent="0.25">
      <c r="A154" s="30"/>
      <c r="B154" s="5" t="s">
        <v>3</v>
      </c>
      <c r="C154" s="19">
        <f>C158</f>
        <v>410510626.51000011</v>
      </c>
      <c r="D154" s="19">
        <f t="shared" ref="D154:L154" si="124">D158</f>
        <v>65492417.149999999</v>
      </c>
      <c r="E154" s="19">
        <f t="shared" si="124"/>
        <v>43127276.170000002</v>
      </c>
      <c r="F154" s="19">
        <f t="shared" si="124"/>
        <v>43127276.170000002</v>
      </c>
      <c r="G154" s="19">
        <f t="shared" si="124"/>
        <v>43127276.170000002</v>
      </c>
      <c r="H154" s="19">
        <f t="shared" si="124"/>
        <v>43127276.170000002</v>
      </c>
      <c r="I154" s="19">
        <f t="shared" si="124"/>
        <v>43127276.170000002</v>
      </c>
      <c r="J154" s="19">
        <f t="shared" si="124"/>
        <v>43127276.170000002</v>
      </c>
      <c r="K154" s="19">
        <f t="shared" si="124"/>
        <v>43127276.170000002</v>
      </c>
      <c r="L154" s="19">
        <f t="shared" si="124"/>
        <v>43127276.170000002</v>
      </c>
      <c r="M154" s="33"/>
    </row>
    <row r="155" spans="1:13" s="7" customFormat="1" ht="19.5" customHeight="1" x14ac:dyDescent="0.25">
      <c r="A155" s="28" t="s">
        <v>62</v>
      </c>
      <c r="B155" s="5" t="s">
        <v>2</v>
      </c>
      <c r="C155" s="19">
        <f>C156+C157+C158</f>
        <v>410510626.51000011</v>
      </c>
      <c r="D155" s="19">
        <f t="shared" ref="D155:L155" si="125">D156+D157+D158</f>
        <v>65492417.149999999</v>
      </c>
      <c r="E155" s="19">
        <f t="shared" si="125"/>
        <v>43127276.170000002</v>
      </c>
      <c r="F155" s="19">
        <f t="shared" si="125"/>
        <v>43127276.170000002</v>
      </c>
      <c r="G155" s="19">
        <f t="shared" si="125"/>
        <v>43127276.170000002</v>
      </c>
      <c r="H155" s="19">
        <f t="shared" si="125"/>
        <v>43127276.170000002</v>
      </c>
      <c r="I155" s="19">
        <f t="shared" si="125"/>
        <v>43127276.170000002</v>
      </c>
      <c r="J155" s="19">
        <f t="shared" si="125"/>
        <v>43127276.170000002</v>
      </c>
      <c r="K155" s="19">
        <f t="shared" si="125"/>
        <v>43127276.170000002</v>
      </c>
      <c r="L155" s="19">
        <f t="shared" si="125"/>
        <v>43127276.170000002</v>
      </c>
      <c r="M155" s="31" t="s">
        <v>1</v>
      </c>
    </row>
    <row r="156" spans="1:13" s="7" customFormat="1" ht="48.75" customHeight="1" x14ac:dyDescent="0.25">
      <c r="A156" s="29"/>
      <c r="B156" s="5" t="s">
        <v>14</v>
      </c>
      <c r="C156" s="19">
        <f t="shared" ref="C156:C157" si="126">SUM(D156:L156)</f>
        <v>0</v>
      </c>
      <c r="D156" s="19"/>
      <c r="E156" s="19"/>
      <c r="F156" s="19"/>
      <c r="G156" s="19"/>
      <c r="H156" s="19"/>
      <c r="I156" s="19"/>
      <c r="J156" s="19"/>
      <c r="K156" s="19"/>
      <c r="L156" s="19"/>
      <c r="M156" s="32"/>
    </row>
    <row r="157" spans="1:13" s="7" customFormat="1" ht="48.75" customHeight="1" x14ac:dyDescent="0.25">
      <c r="A157" s="29"/>
      <c r="B157" s="5" t="s">
        <v>15</v>
      </c>
      <c r="C157" s="19">
        <f t="shared" si="126"/>
        <v>0</v>
      </c>
      <c r="D157" s="19"/>
      <c r="E157" s="19"/>
      <c r="F157" s="19"/>
      <c r="G157" s="19"/>
      <c r="H157" s="19"/>
      <c r="I157" s="19"/>
      <c r="J157" s="19"/>
      <c r="K157" s="19"/>
      <c r="L157" s="19"/>
      <c r="M157" s="32"/>
    </row>
    <row r="158" spans="1:13" s="7" customFormat="1" ht="33.75" customHeight="1" x14ac:dyDescent="0.25">
      <c r="A158" s="30"/>
      <c r="B158" s="5" t="s">
        <v>3</v>
      </c>
      <c r="C158" s="19">
        <f>SUM(D158:L158)</f>
        <v>410510626.51000011</v>
      </c>
      <c r="D158" s="19">
        <f>43127276.17-947138.24-1687720.78+25000000</f>
        <v>65492417.149999999</v>
      </c>
      <c r="E158" s="19">
        <v>43127276.170000002</v>
      </c>
      <c r="F158" s="19">
        <v>43127276.170000002</v>
      </c>
      <c r="G158" s="19">
        <v>43127276.170000002</v>
      </c>
      <c r="H158" s="19">
        <v>43127276.170000002</v>
      </c>
      <c r="I158" s="19">
        <v>43127276.170000002</v>
      </c>
      <c r="J158" s="19">
        <v>43127276.170000002</v>
      </c>
      <c r="K158" s="19">
        <v>43127276.170000002</v>
      </c>
      <c r="L158" s="19">
        <v>43127276.170000002</v>
      </c>
      <c r="M158" s="33"/>
    </row>
    <row r="159" spans="1:13" s="7" customFormat="1" ht="17.25" customHeight="1" x14ac:dyDescent="0.25">
      <c r="A159" s="28" t="s">
        <v>64</v>
      </c>
      <c r="B159" s="5" t="s">
        <v>2</v>
      </c>
      <c r="C159" s="19">
        <f>C160+C161+C162</f>
        <v>3870000</v>
      </c>
      <c r="D159" s="19">
        <f t="shared" ref="D159:L159" si="127">D160+D161+D162</f>
        <v>430000</v>
      </c>
      <c r="E159" s="19">
        <f t="shared" si="127"/>
        <v>430000</v>
      </c>
      <c r="F159" s="19">
        <f t="shared" si="127"/>
        <v>430000</v>
      </c>
      <c r="G159" s="19">
        <f t="shared" si="127"/>
        <v>430000</v>
      </c>
      <c r="H159" s="19">
        <f t="shared" si="127"/>
        <v>430000</v>
      </c>
      <c r="I159" s="19">
        <f t="shared" si="127"/>
        <v>430000</v>
      </c>
      <c r="J159" s="19">
        <f t="shared" si="127"/>
        <v>430000</v>
      </c>
      <c r="K159" s="19">
        <f t="shared" si="127"/>
        <v>430000</v>
      </c>
      <c r="L159" s="19">
        <f t="shared" si="127"/>
        <v>430000</v>
      </c>
      <c r="M159" s="31"/>
    </row>
    <row r="160" spans="1:13" s="7" customFormat="1" ht="47.25" customHeight="1" x14ac:dyDescent="0.25">
      <c r="A160" s="29"/>
      <c r="B160" s="5" t="s">
        <v>14</v>
      </c>
      <c r="C160" s="19">
        <f t="shared" ref="C160:C161" si="128">C164</f>
        <v>0</v>
      </c>
      <c r="D160" s="19"/>
      <c r="E160" s="19"/>
      <c r="F160" s="19"/>
      <c r="G160" s="19"/>
      <c r="H160" s="19"/>
      <c r="I160" s="19"/>
      <c r="J160" s="19"/>
      <c r="K160" s="19"/>
      <c r="L160" s="19"/>
      <c r="M160" s="32"/>
    </row>
    <row r="161" spans="1:13" s="7" customFormat="1" ht="50.25" customHeight="1" x14ac:dyDescent="0.25">
      <c r="A161" s="29"/>
      <c r="B161" s="5" t="s">
        <v>15</v>
      </c>
      <c r="C161" s="19">
        <f t="shared" si="128"/>
        <v>0</v>
      </c>
      <c r="D161" s="19"/>
      <c r="E161" s="19"/>
      <c r="F161" s="19"/>
      <c r="G161" s="19"/>
      <c r="H161" s="19"/>
      <c r="I161" s="19"/>
      <c r="J161" s="19"/>
      <c r="K161" s="19"/>
      <c r="L161" s="19"/>
      <c r="M161" s="32"/>
    </row>
    <row r="162" spans="1:13" s="7" customFormat="1" ht="34.5" customHeight="1" x14ac:dyDescent="0.25">
      <c r="A162" s="30"/>
      <c r="B162" s="5" t="s">
        <v>3</v>
      </c>
      <c r="C162" s="19">
        <f>C166</f>
        <v>3870000</v>
      </c>
      <c r="D162" s="19">
        <f t="shared" ref="D162:L162" si="129">D166</f>
        <v>430000</v>
      </c>
      <c r="E162" s="19">
        <f t="shared" si="129"/>
        <v>430000</v>
      </c>
      <c r="F162" s="19">
        <f t="shared" si="129"/>
        <v>430000</v>
      </c>
      <c r="G162" s="19">
        <f t="shared" si="129"/>
        <v>430000</v>
      </c>
      <c r="H162" s="19">
        <f t="shared" si="129"/>
        <v>430000</v>
      </c>
      <c r="I162" s="19">
        <f t="shared" si="129"/>
        <v>430000</v>
      </c>
      <c r="J162" s="19">
        <f t="shared" si="129"/>
        <v>430000</v>
      </c>
      <c r="K162" s="19">
        <f t="shared" si="129"/>
        <v>430000</v>
      </c>
      <c r="L162" s="19">
        <f t="shared" si="129"/>
        <v>430000</v>
      </c>
      <c r="M162" s="33"/>
    </row>
    <row r="163" spans="1:13" s="7" customFormat="1" ht="15.75" customHeight="1" x14ac:dyDescent="0.25">
      <c r="A163" s="28" t="s">
        <v>63</v>
      </c>
      <c r="B163" s="5" t="s">
        <v>2</v>
      </c>
      <c r="C163" s="19">
        <f>C164+C165+C166</f>
        <v>3870000</v>
      </c>
      <c r="D163" s="19">
        <f t="shared" ref="D163:G163" si="130">D164+D165+D166</f>
        <v>430000</v>
      </c>
      <c r="E163" s="19">
        <f t="shared" si="130"/>
        <v>430000</v>
      </c>
      <c r="F163" s="19">
        <f t="shared" si="130"/>
        <v>430000</v>
      </c>
      <c r="G163" s="19">
        <f t="shared" si="130"/>
        <v>430000</v>
      </c>
      <c r="H163" s="19">
        <f t="shared" ref="H163" si="131">H164+H165+H166</f>
        <v>430000</v>
      </c>
      <c r="I163" s="19">
        <f t="shared" ref="I163" si="132">I164+I165+I166</f>
        <v>430000</v>
      </c>
      <c r="J163" s="19">
        <f t="shared" ref="J163:L163" si="133">J164+J165+J166</f>
        <v>430000</v>
      </c>
      <c r="K163" s="19">
        <f t="shared" si="133"/>
        <v>430000</v>
      </c>
      <c r="L163" s="19">
        <f t="shared" si="133"/>
        <v>430000</v>
      </c>
      <c r="M163" s="31" t="s">
        <v>1</v>
      </c>
    </row>
    <row r="164" spans="1:13" s="7" customFormat="1" ht="62.25" customHeight="1" x14ac:dyDescent="0.25">
      <c r="A164" s="29"/>
      <c r="B164" s="5" t="s">
        <v>14</v>
      </c>
      <c r="C164" s="19">
        <f t="shared" ref="C164:C165" si="134">SUM(D164:L164)</f>
        <v>0</v>
      </c>
      <c r="D164" s="19"/>
      <c r="E164" s="19"/>
      <c r="F164" s="19"/>
      <c r="G164" s="19"/>
      <c r="H164" s="19"/>
      <c r="I164" s="19"/>
      <c r="J164" s="19"/>
      <c r="K164" s="19"/>
      <c r="L164" s="19"/>
      <c r="M164" s="32"/>
    </row>
    <row r="165" spans="1:13" s="7" customFormat="1" ht="54" customHeight="1" x14ac:dyDescent="0.25">
      <c r="A165" s="29"/>
      <c r="B165" s="5" t="s">
        <v>15</v>
      </c>
      <c r="C165" s="19">
        <f t="shared" si="134"/>
        <v>0</v>
      </c>
      <c r="D165" s="19"/>
      <c r="E165" s="19"/>
      <c r="F165" s="19"/>
      <c r="G165" s="19"/>
      <c r="H165" s="19"/>
      <c r="I165" s="19"/>
      <c r="J165" s="19"/>
      <c r="K165" s="19"/>
      <c r="L165" s="19"/>
      <c r="M165" s="32"/>
    </row>
    <row r="166" spans="1:13" s="7" customFormat="1" ht="33" customHeight="1" x14ac:dyDescent="0.25">
      <c r="A166" s="30"/>
      <c r="B166" s="5" t="s">
        <v>3</v>
      </c>
      <c r="C166" s="19">
        <f>SUM(D166:L166)</f>
        <v>3870000</v>
      </c>
      <c r="D166" s="19">
        <v>430000</v>
      </c>
      <c r="E166" s="19">
        <v>430000</v>
      </c>
      <c r="F166" s="19">
        <v>430000</v>
      </c>
      <c r="G166" s="19">
        <v>430000</v>
      </c>
      <c r="H166" s="19">
        <v>430000</v>
      </c>
      <c r="I166" s="19">
        <v>430000</v>
      </c>
      <c r="J166" s="19">
        <v>430000</v>
      </c>
      <c r="K166" s="19">
        <v>430000</v>
      </c>
      <c r="L166" s="19">
        <v>430000</v>
      </c>
      <c r="M166" s="33"/>
    </row>
    <row r="167" spans="1:13" s="7" customFormat="1" ht="18" customHeight="1" x14ac:dyDescent="0.25">
      <c r="A167" s="28" t="s">
        <v>61</v>
      </c>
      <c r="B167" s="5" t="s">
        <v>2</v>
      </c>
      <c r="C167" s="19">
        <f>C168+C169+C170</f>
        <v>56099305.469999999</v>
      </c>
      <c r="D167" s="19">
        <f t="shared" ref="D167:L168" si="135">D171</f>
        <v>51258335.07</v>
      </c>
      <c r="E167" s="19">
        <f t="shared" si="135"/>
        <v>4840970.4000000004</v>
      </c>
      <c r="F167" s="19">
        <f t="shared" si="135"/>
        <v>0</v>
      </c>
      <c r="G167" s="19">
        <f t="shared" si="135"/>
        <v>0</v>
      </c>
      <c r="H167" s="19">
        <f t="shared" si="135"/>
        <v>0</v>
      </c>
      <c r="I167" s="19">
        <f t="shared" si="135"/>
        <v>0</v>
      </c>
      <c r="J167" s="19">
        <f t="shared" si="135"/>
        <v>0</v>
      </c>
      <c r="K167" s="19">
        <f t="shared" si="135"/>
        <v>0</v>
      </c>
      <c r="L167" s="19">
        <f t="shared" si="135"/>
        <v>0</v>
      </c>
      <c r="M167" s="31"/>
    </row>
    <row r="168" spans="1:13" s="7" customFormat="1" ht="51" customHeight="1" x14ac:dyDescent="0.25">
      <c r="A168" s="29"/>
      <c r="B168" s="5" t="s">
        <v>14</v>
      </c>
      <c r="C168" s="19">
        <f t="shared" ref="C168:C169" si="136">C172</f>
        <v>0</v>
      </c>
      <c r="D168" s="19">
        <f t="shared" si="135"/>
        <v>0</v>
      </c>
      <c r="E168" s="19">
        <f t="shared" si="135"/>
        <v>0</v>
      </c>
      <c r="F168" s="19">
        <f t="shared" si="135"/>
        <v>0</v>
      </c>
      <c r="G168" s="19">
        <f t="shared" si="135"/>
        <v>0</v>
      </c>
      <c r="H168" s="19">
        <f t="shared" si="135"/>
        <v>0</v>
      </c>
      <c r="I168" s="19">
        <f t="shared" si="135"/>
        <v>0</v>
      </c>
      <c r="J168" s="19">
        <f t="shared" si="135"/>
        <v>0</v>
      </c>
      <c r="K168" s="19">
        <f t="shared" si="135"/>
        <v>0</v>
      </c>
      <c r="L168" s="19">
        <f t="shared" si="135"/>
        <v>0</v>
      </c>
      <c r="M168" s="32"/>
    </row>
    <row r="169" spans="1:13" s="7" customFormat="1" ht="49.5" customHeight="1" x14ac:dyDescent="0.25">
      <c r="A169" s="29"/>
      <c r="B169" s="5" t="s">
        <v>15</v>
      </c>
      <c r="C169" s="19">
        <f t="shared" si="136"/>
        <v>0</v>
      </c>
      <c r="D169" s="19"/>
      <c r="E169" s="19"/>
      <c r="F169" s="19"/>
      <c r="G169" s="19"/>
      <c r="H169" s="19"/>
      <c r="I169" s="19"/>
      <c r="J169" s="19"/>
      <c r="K169" s="19"/>
      <c r="L169" s="19"/>
      <c r="M169" s="32"/>
    </row>
    <row r="170" spans="1:13" s="7" customFormat="1" ht="32.25" customHeight="1" x14ac:dyDescent="0.25">
      <c r="A170" s="30"/>
      <c r="B170" s="5" t="s">
        <v>3</v>
      </c>
      <c r="C170" s="19">
        <f>C174</f>
        <v>56099305.469999999</v>
      </c>
      <c r="D170" s="19">
        <f t="shared" ref="D170:L170" si="137">D174</f>
        <v>51258335.07</v>
      </c>
      <c r="E170" s="19">
        <f t="shared" si="137"/>
        <v>4840970.4000000004</v>
      </c>
      <c r="F170" s="19">
        <f t="shared" si="137"/>
        <v>0</v>
      </c>
      <c r="G170" s="19">
        <f t="shared" si="137"/>
        <v>0</v>
      </c>
      <c r="H170" s="19">
        <f t="shared" si="137"/>
        <v>0</v>
      </c>
      <c r="I170" s="19">
        <f t="shared" si="137"/>
        <v>0</v>
      </c>
      <c r="J170" s="19">
        <f t="shared" si="137"/>
        <v>0</v>
      </c>
      <c r="K170" s="19">
        <f t="shared" si="137"/>
        <v>0</v>
      </c>
      <c r="L170" s="19">
        <f t="shared" si="137"/>
        <v>0</v>
      </c>
      <c r="M170" s="33"/>
    </row>
    <row r="171" spans="1:13" s="7" customFormat="1" ht="21.75" customHeight="1" x14ac:dyDescent="0.25">
      <c r="A171" s="28" t="s">
        <v>48</v>
      </c>
      <c r="B171" s="5" t="s">
        <v>2</v>
      </c>
      <c r="C171" s="19">
        <f>C172+C173+C174</f>
        <v>56099305.469999999</v>
      </c>
      <c r="D171" s="19">
        <f t="shared" ref="D171:L171" si="138">D172+D173+D174</f>
        <v>51258335.07</v>
      </c>
      <c r="E171" s="19">
        <f t="shared" si="138"/>
        <v>4840970.4000000004</v>
      </c>
      <c r="F171" s="19">
        <f t="shared" si="138"/>
        <v>0</v>
      </c>
      <c r="G171" s="19">
        <f t="shared" si="138"/>
        <v>0</v>
      </c>
      <c r="H171" s="19">
        <f t="shared" si="138"/>
        <v>0</v>
      </c>
      <c r="I171" s="19">
        <f t="shared" si="138"/>
        <v>0</v>
      </c>
      <c r="J171" s="19">
        <f t="shared" si="138"/>
        <v>0</v>
      </c>
      <c r="K171" s="19">
        <f t="shared" si="138"/>
        <v>0</v>
      </c>
      <c r="L171" s="19">
        <f t="shared" si="138"/>
        <v>0</v>
      </c>
      <c r="M171" s="31" t="s">
        <v>1</v>
      </c>
    </row>
    <row r="172" spans="1:13" s="7" customFormat="1" ht="54" customHeight="1" x14ac:dyDescent="0.25">
      <c r="A172" s="29"/>
      <c r="B172" s="5" t="s">
        <v>14</v>
      </c>
      <c r="C172" s="19">
        <f t="shared" ref="C172:C173" si="139">SUM(D172:L172)</f>
        <v>0</v>
      </c>
      <c r="D172" s="19"/>
      <c r="E172" s="19"/>
      <c r="F172" s="19"/>
      <c r="G172" s="19"/>
      <c r="H172" s="19"/>
      <c r="I172" s="19"/>
      <c r="J172" s="19"/>
      <c r="K172" s="19"/>
      <c r="L172" s="19"/>
      <c r="M172" s="32"/>
    </row>
    <row r="173" spans="1:13" s="7" customFormat="1" ht="50.25" customHeight="1" x14ac:dyDescent="0.25">
      <c r="A173" s="29"/>
      <c r="B173" s="5" t="s">
        <v>15</v>
      </c>
      <c r="C173" s="19">
        <f t="shared" si="139"/>
        <v>0</v>
      </c>
      <c r="D173" s="19"/>
      <c r="E173" s="19"/>
      <c r="F173" s="19"/>
      <c r="G173" s="19"/>
      <c r="H173" s="19"/>
      <c r="I173" s="19"/>
      <c r="J173" s="19"/>
      <c r="K173" s="19"/>
      <c r="L173" s="19"/>
      <c r="M173" s="32"/>
    </row>
    <row r="174" spans="1:13" s="7" customFormat="1" ht="35.25" customHeight="1" x14ac:dyDescent="0.25">
      <c r="A174" s="30"/>
      <c r="B174" s="5" t="s">
        <v>3</v>
      </c>
      <c r="C174" s="19">
        <f>SUM(D174:L174)</f>
        <v>56099305.469999999</v>
      </c>
      <c r="D174" s="19">
        <f>46733300-2532994.53+7459029.6-401000</f>
        <v>51258335.07</v>
      </c>
      <c r="E174" s="19">
        <v>4840970.4000000004</v>
      </c>
      <c r="F174" s="19"/>
      <c r="G174" s="19"/>
      <c r="H174" s="19"/>
      <c r="I174" s="19"/>
      <c r="J174" s="19"/>
      <c r="K174" s="19"/>
      <c r="L174" s="19"/>
      <c r="M174" s="33"/>
    </row>
    <row r="175" spans="1:13" s="7" customFormat="1" ht="19.5" customHeight="1" x14ac:dyDescent="0.25">
      <c r="A175" s="28" t="s">
        <v>55</v>
      </c>
      <c r="B175" s="5" t="s">
        <v>2</v>
      </c>
      <c r="C175" s="19">
        <f>C176+C177+C178</f>
        <v>470479931.98000014</v>
      </c>
      <c r="D175" s="19">
        <f t="shared" ref="D175:L175" si="140">D176+D177+D178</f>
        <v>117180752.22</v>
      </c>
      <c r="E175" s="19">
        <f t="shared" si="140"/>
        <v>48398246.57</v>
      </c>
      <c r="F175" s="19">
        <f t="shared" si="140"/>
        <v>43557276.170000002</v>
      </c>
      <c r="G175" s="19">
        <f t="shared" si="140"/>
        <v>43557276.170000002</v>
      </c>
      <c r="H175" s="19">
        <f t="shared" si="140"/>
        <v>43557276.170000002</v>
      </c>
      <c r="I175" s="19">
        <f t="shared" si="140"/>
        <v>43557276.170000002</v>
      </c>
      <c r="J175" s="19">
        <f t="shared" si="140"/>
        <v>43557276.170000002</v>
      </c>
      <c r="K175" s="19">
        <f t="shared" si="140"/>
        <v>43557276.170000002</v>
      </c>
      <c r="L175" s="19">
        <f t="shared" si="140"/>
        <v>43557276.170000002</v>
      </c>
      <c r="M175" s="31"/>
    </row>
    <row r="176" spans="1:13" s="7" customFormat="1" ht="49.5" customHeight="1" x14ac:dyDescent="0.25">
      <c r="A176" s="29"/>
      <c r="B176" s="5" t="s">
        <v>14</v>
      </c>
      <c r="C176" s="6">
        <f t="shared" ref="C176:C177" si="141">C168+C160+C152</f>
        <v>0</v>
      </c>
      <c r="D176" s="6">
        <f t="shared" ref="D176:L176" si="142">D152+D156+D160+D164+D168</f>
        <v>0</v>
      </c>
      <c r="E176" s="6">
        <f t="shared" si="142"/>
        <v>0</v>
      </c>
      <c r="F176" s="6">
        <f t="shared" si="142"/>
        <v>0</v>
      </c>
      <c r="G176" s="6">
        <f t="shared" si="142"/>
        <v>0</v>
      </c>
      <c r="H176" s="6">
        <f t="shared" si="142"/>
        <v>0</v>
      </c>
      <c r="I176" s="6">
        <f t="shared" si="142"/>
        <v>0</v>
      </c>
      <c r="J176" s="6">
        <f t="shared" si="142"/>
        <v>0</v>
      </c>
      <c r="K176" s="6">
        <f t="shared" si="142"/>
        <v>0</v>
      </c>
      <c r="L176" s="6">
        <f t="shared" si="142"/>
        <v>0</v>
      </c>
      <c r="M176" s="32"/>
    </row>
    <row r="177" spans="1:14" s="7" customFormat="1" ht="51" customHeight="1" x14ac:dyDescent="0.25">
      <c r="A177" s="29"/>
      <c r="B177" s="5" t="s">
        <v>15</v>
      </c>
      <c r="C177" s="19">
        <f t="shared" si="141"/>
        <v>0</v>
      </c>
      <c r="D177" s="19">
        <f t="shared" ref="D177:L177" si="143">D153+D157+D161+D165+D169</f>
        <v>0</v>
      </c>
      <c r="E177" s="19">
        <f t="shared" si="143"/>
        <v>0</v>
      </c>
      <c r="F177" s="19">
        <f t="shared" si="143"/>
        <v>0</v>
      </c>
      <c r="G177" s="19">
        <f t="shared" si="143"/>
        <v>0</v>
      </c>
      <c r="H177" s="19">
        <f t="shared" si="143"/>
        <v>0</v>
      </c>
      <c r="I177" s="19">
        <f t="shared" si="143"/>
        <v>0</v>
      </c>
      <c r="J177" s="19">
        <f t="shared" si="143"/>
        <v>0</v>
      </c>
      <c r="K177" s="19">
        <f t="shared" si="143"/>
        <v>0</v>
      </c>
      <c r="L177" s="19">
        <f t="shared" si="143"/>
        <v>0</v>
      </c>
      <c r="M177" s="32"/>
    </row>
    <row r="178" spans="1:14" s="7" customFormat="1" ht="33" customHeight="1" x14ac:dyDescent="0.25">
      <c r="A178" s="30"/>
      <c r="B178" s="5" t="s">
        <v>3</v>
      </c>
      <c r="C178" s="19">
        <f>C170+C162+C154</f>
        <v>470479931.98000014</v>
      </c>
      <c r="D178" s="19">
        <f t="shared" ref="D178:L178" si="144">D170+D162+D154</f>
        <v>117180752.22</v>
      </c>
      <c r="E178" s="19">
        <f t="shared" si="144"/>
        <v>48398246.57</v>
      </c>
      <c r="F178" s="19">
        <f t="shared" si="144"/>
        <v>43557276.170000002</v>
      </c>
      <c r="G178" s="19">
        <f t="shared" si="144"/>
        <v>43557276.170000002</v>
      </c>
      <c r="H178" s="19">
        <f t="shared" si="144"/>
        <v>43557276.170000002</v>
      </c>
      <c r="I178" s="19">
        <f t="shared" si="144"/>
        <v>43557276.170000002</v>
      </c>
      <c r="J178" s="19">
        <f t="shared" si="144"/>
        <v>43557276.170000002</v>
      </c>
      <c r="K178" s="19">
        <f t="shared" si="144"/>
        <v>43557276.170000002</v>
      </c>
      <c r="L178" s="19">
        <f t="shared" si="144"/>
        <v>43557276.170000002</v>
      </c>
      <c r="M178" s="33"/>
    </row>
    <row r="179" spans="1:14" s="7" customFormat="1" ht="22.5" customHeight="1" x14ac:dyDescent="0.25">
      <c r="A179" s="28" t="s">
        <v>17</v>
      </c>
      <c r="B179" s="5" t="s">
        <v>2</v>
      </c>
      <c r="C179" s="19">
        <f>C180+C181+C182+C183</f>
        <v>7062901106.4100008</v>
      </c>
      <c r="D179" s="19">
        <f t="shared" ref="D179:L179" si="145">D180+D181+D182+D183</f>
        <v>2185703719.54</v>
      </c>
      <c r="E179" s="19">
        <f t="shared" si="145"/>
        <v>1314135517.3</v>
      </c>
      <c r="F179" s="19">
        <f t="shared" si="145"/>
        <v>1269291869.5699999</v>
      </c>
      <c r="G179" s="19">
        <f t="shared" si="145"/>
        <v>358200000</v>
      </c>
      <c r="H179" s="19">
        <f t="shared" si="145"/>
        <v>367340000</v>
      </c>
      <c r="I179" s="19">
        <f t="shared" si="145"/>
        <v>376840000</v>
      </c>
      <c r="J179" s="19">
        <f t="shared" si="145"/>
        <v>386720000</v>
      </c>
      <c r="K179" s="19">
        <f t="shared" si="145"/>
        <v>396990000</v>
      </c>
      <c r="L179" s="19">
        <f t="shared" si="145"/>
        <v>407680000</v>
      </c>
      <c r="M179" s="31"/>
      <c r="N179" s="16"/>
    </row>
    <row r="180" spans="1:14" s="7" customFormat="1" ht="50.25" customHeight="1" x14ac:dyDescent="0.25">
      <c r="A180" s="29"/>
      <c r="B180" s="5" t="s">
        <v>14</v>
      </c>
      <c r="C180" s="19">
        <f t="shared" ref="C180:L180" si="146">C185+C190+C195</f>
        <v>107072599.99999999</v>
      </c>
      <c r="D180" s="19">
        <f t="shared" si="146"/>
        <v>34416200</v>
      </c>
      <c r="E180" s="19">
        <f t="shared" si="146"/>
        <v>34416200</v>
      </c>
      <c r="F180" s="19">
        <f t="shared" si="146"/>
        <v>38240200</v>
      </c>
      <c r="G180" s="19">
        <f t="shared" si="146"/>
        <v>0</v>
      </c>
      <c r="H180" s="19">
        <f t="shared" si="146"/>
        <v>0</v>
      </c>
      <c r="I180" s="19">
        <f t="shared" si="146"/>
        <v>0</v>
      </c>
      <c r="J180" s="19">
        <f t="shared" si="146"/>
        <v>0</v>
      </c>
      <c r="K180" s="19">
        <f t="shared" si="146"/>
        <v>0</v>
      </c>
      <c r="L180" s="19">
        <f t="shared" si="146"/>
        <v>0</v>
      </c>
      <c r="M180" s="32"/>
    </row>
    <row r="181" spans="1:14" s="7" customFormat="1" ht="47.25" x14ac:dyDescent="0.25">
      <c r="A181" s="29"/>
      <c r="B181" s="5" t="s">
        <v>15</v>
      </c>
      <c r="C181" s="19">
        <f t="shared" ref="C181:L181" si="147">C186+C191+C196</f>
        <v>3857797066.7600002</v>
      </c>
      <c r="D181" s="19">
        <f>D186+D191+D196</f>
        <v>1391156066.77</v>
      </c>
      <c r="E181" s="19">
        <f>E186+E191+E196</f>
        <v>944822599.99000001</v>
      </c>
      <c r="F181" s="19">
        <f>F186+F191+F196</f>
        <v>898478400</v>
      </c>
      <c r="G181" s="19">
        <f t="shared" si="147"/>
        <v>103890000</v>
      </c>
      <c r="H181" s="19">
        <f t="shared" si="147"/>
        <v>103890000</v>
      </c>
      <c r="I181" s="19">
        <f t="shared" si="147"/>
        <v>103890000</v>
      </c>
      <c r="J181" s="19">
        <f t="shared" si="147"/>
        <v>103890000</v>
      </c>
      <c r="K181" s="19">
        <f t="shared" si="147"/>
        <v>103890000</v>
      </c>
      <c r="L181" s="19">
        <f t="shared" si="147"/>
        <v>103890000</v>
      </c>
      <c r="M181" s="32"/>
    </row>
    <row r="182" spans="1:14" s="7" customFormat="1" ht="36" customHeight="1" x14ac:dyDescent="0.25">
      <c r="A182" s="29"/>
      <c r="B182" s="5" t="s">
        <v>3</v>
      </c>
      <c r="C182" s="19">
        <f>C178+C147+C115</f>
        <v>3098011439.6500006</v>
      </c>
      <c r="D182" s="19">
        <f t="shared" ref="D182:L182" si="148">D178+D147+D115</f>
        <v>760111452.76999998</v>
      </c>
      <c r="E182" s="19">
        <f t="shared" si="148"/>
        <v>334896717.31</v>
      </c>
      <c r="F182" s="19">
        <f t="shared" si="148"/>
        <v>332573269.56999999</v>
      </c>
      <c r="G182" s="19">
        <f t="shared" si="148"/>
        <v>254310000</v>
      </c>
      <c r="H182" s="19">
        <f t="shared" si="148"/>
        <v>263450000</v>
      </c>
      <c r="I182" s="19">
        <f t="shared" si="148"/>
        <v>272950000</v>
      </c>
      <c r="J182" s="19">
        <f t="shared" si="148"/>
        <v>282830000</v>
      </c>
      <c r="K182" s="19">
        <f t="shared" si="148"/>
        <v>293100000</v>
      </c>
      <c r="L182" s="19">
        <f t="shared" si="148"/>
        <v>303790000</v>
      </c>
      <c r="M182" s="32"/>
    </row>
    <row r="183" spans="1:14" s="7" customFormat="1" ht="84.75" customHeight="1" x14ac:dyDescent="0.25">
      <c r="A183" s="30"/>
      <c r="B183" s="5" t="s">
        <v>76</v>
      </c>
      <c r="C183" s="19">
        <f>C148+C116</f>
        <v>20000</v>
      </c>
      <c r="D183" s="19">
        <f t="shared" ref="D183:L183" si="149">D148+D116</f>
        <v>20000</v>
      </c>
      <c r="E183" s="19">
        <f t="shared" si="149"/>
        <v>0</v>
      </c>
      <c r="F183" s="19">
        <f t="shared" si="149"/>
        <v>0</v>
      </c>
      <c r="G183" s="19">
        <f t="shared" si="149"/>
        <v>0</v>
      </c>
      <c r="H183" s="19">
        <f t="shared" si="149"/>
        <v>0</v>
      </c>
      <c r="I183" s="19">
        <f t="shared" si="149"/>
        <v>0</v>
      </c>
      <c r="J183" s="19">
        <f t="shared" si="149"/>
        <v>0</v>
      </c>
      <c r="K183" s="19">
        <f t="shared" si="149"/>
        <v>0</v>
      </c>
      <c r="L183" s="19">
        <f t="shared" si="149"/>
        <v>0</v>
      </c>
      <c r="M183" s="17"/>
    </row>
    <row r="184" spans="1:14" s="7" customFormat="1" ht="18.75" customHeight="1" x14ac:dyDescent="0.25">
      <c r="A184" s="28" t="s">
        <v>49</v>
      </c>
      <c r="B184" s="5" t="s">
        <v>2</v>
      </c>
      <c r="C184" s="19">
        <f>C186+C187+C185+C188</f>
        <v>6662234272.7300014</v>
      </c>
      <c r="D184" s="19">
        <f t="shared" ref="D184:L184" si="150">D186+D187+D185+D188</f>
        <v>1958738555.1399999</v>
      </c>
      <c r="E184" s="19">
        <f t="shared" si="150"/>
        <v>1292422808.6399999</v>
      </c>
      <c r="F184" s="19">
        <f t="shared" si="150"/>
        <v>1247579160.9100001</v>
      </c>
      <c r="G184" s="19">
        <f t="shared" si="150"/>
        <v>336487291.34000003</v>
      </c>
      <c r="H184" s="19">
        <f t="shared" si="150"/>
        <v>345627291.34000003</v>
      </c>
      <c r="I184" s="19">
        <f t="shared" si="150"/>
        <v>355127291.34000003</v>
      </c>
      <c r="J184" s="19">
        <f t="shared" si="150"/>
        <v>365007291.34000003</v>
      </c>
      <c r="K184" s="19">
        <f t="shared" si="150"/>
        <v>375277291.33999997</v>
      </c>
      <c r="L184" s="19">
        <f t="shared" si="150"/>
        <v>385967291.33999997</v>
      </c>
      <c r="M184" s="31"/>
    </row>
    <row r="185" spans="1:14" s="7" customFormat="1" ht="52.5" customHeight="1" x14ac:dyDescent="0.25">
      <c r="A185" s="29"/>
      <c r="B185" s="5" t="s">
        <v>22</v>
      </c>
      <c r="C185" s="19">
        <f t="shared" ref="C185:L185" si="151">C113</f>
        <v>107072599.99999999</v>
      </c>
      <c r="D185" s="19">
        <f t="shared" si="151"/>
        <v>34416200</v>
      </c>
      <c r="E185" s="19">
        <f t="shared" si="151"/>
        <v>34416200</v>
      </c>
      <c r="F185" s="19">
        <f t="shared" si="151"/>
        <v>38240200</v>
      </c>
      <c r="G185" s="19">
        <f t="shared" si="151"/>
        <v>0</v>
      </c>
      <c r="H185" s="19">
        <f t="shared" si="151"/>
        <v>0</v>
      </c>
      <c r="I185" s="19">
        <f t="shared" si="151"/>
        <v>0</v>
      </c>
      <c r="J185" s="19">
        <f t="shared" si="151"/>
        <v>0</v>
      </c>
      <c r="K185" s="19">
        <f t="shared" si="151"/>
        <v>0</v>
      </c>
      <c r="L185" s="19">
        <f t="shared" si="151"/>
        <v>0</v>
      </c>
      <c r="M185" s="32"/>
      <c r="N185" s="14"/>
    </row>
    <row r="186" spans="1:14" s="7" customFormat="1" ht="49.5" customHeight="1" x14ac:dyDescent="0.25">
      <c r="A186" s="29"/>
      <c r="B186" s="5" t="s">
        <v>15</v>
      </c>
      <c r="C186" s="19">
        <f t="shared" ref="C186:L186" si="152">C114</f>
        <v>3832410566.7600002</v>
      </c>
      <c r="D186" s="19">
        <f t="shared" si="152"/>
        <v>1365769566.77</v>
      </c>
      <c r="E186" s="19">
        <f t="shared" si="152"/>
        <v>944822599.99000001</v>
      </c>
      <c r="F186" s="19">
        <f t="shared" si="152"/>
        <v>898478400</v>
      </c>
      <c r="G186" s="19">
        <f t="shared" si="152"/>
        <v>103890000</v>
      </c>
      <c r="H186" s="19">
        <f t="shared" si="152"/>
        <v>103890000</v>
      </c>
      <c r="I186" s="19">
        <f t="shared" si="152"/>
        <v>103890000</v>
      </c>
      <c r="J186" s="19">
        <f t="shared" si="152"/>
        <v>103890000</v>
      </c>
      <c r="K186" s="19">
        <f t="shared" si="152"/>
        <v>103890000</v>
      </c>
      <c r="L186" s="19">
        <f t="shared" si="152"/>
        <v>103890000</v>
      </c>
      <c r="M186" s="32"/>
    </row>
    <row r="187" spans="1:14" s="7" customFormat="1" ht="35.25" customHeight="1" x14ac:dyDescent="0.25">
      <c r="A187" s="29"/>
      <c r="B187" s="5" t="s">
        <v>3</v>
      </c>
      <c r="C187" s="19">
        <f>C178+C79+C71+C50+C62+C25+C29+C33+C37</f>
        <v>2722741105.9700007</v>
      </c>
      <c r="D187" s="19">
        <f t="shared" ref="D187:L187" si="153">D178+D79+D71+D50+D62+D25+D29+D33+D37</f>
        <v>558542788.36999989</v>
      </c>
      <c r="E187" s="19">
        <f t="shared" si="153"/>
        <v>313184008.64999998</v>
      </c>
      <c r="F187" s="19">
        <f t="shared" si="153"/>
        <v>310860560.91000003</v>
      </c>
      <c r="G187" s="19">
        <f t="shared" si="153"/>
        <v>232597291.34</v>
      </c>
      <c r="H187" s="19">
        <f t="shared" si="153"/>
        <v>241737291.34</v>
      </c>
      <c r="I187" s="19">
        <f t="shared" si="153"/>
        <v>251237291.34</v>
      </c>
      <c r="J187" s="19">
        <f t="shared" si="153"/>
        <v>261117291.34</v>
      </c>
      <c r="K187" s="19">
        <f t="shared" si="153"/>
        <v>271387291.33999997</v>
      </c>
      <c r="L187" s="19">
        <f t="shared" si="153"/>
        <v>282077291.33999997</v>
      </c>
      <c r="M187" s="33"/>
    </row>
    <row r="188" spans="1:14" s="7" customFormat="1" ht="84" customHeight="1" x14ac:dyDescent="0.25">
      <c r="A188" s="30"/>
      <c r="B188" s="5" t="s">
        <v>76</v>
      </c>
      <c r="C188" s="19">
        <f>C63</f>
        <v>10000</v>
      </c>
      <c r="D188" s="19">
        <f t="shared" ref="D188:L188" si="154">D63</f>
        <v>10000</v>
      </c>
      <c r="E188" s="19">
        <f t="shared" si="154"/>
        <v>0</v>
      </c>
      <c r="F188" s="19">
        <f t="shared" si="154"/>
        <v>0</v>
      </c>
      <c r="G188" s="19">
        <f t="shared" si="154"/>
        <v>0</v>
      </c>
      <c r="H188" s="19">
        <f t="shared" si="154"/>
        <v>0</v>
      </c>
      <c r="I188" s="19">
        <f t="shared" si="154"/>
        <v>0</v>
      </c>
      <c r="J188" s="19">
        <f t="shared" si="154"/>
        <v>0</v>
      </c>
      <c r="K188" s="19">
        <f t="shared" si="154"/>
        <v>0</v>
      </c>
      <c r="L188" s="19">
        <f t="shared" si="154"/>
        <v>0</v>
      </c>
      <c r="M188" s="17"/>
    </row>
    <row r="189" spans="1:14" s="7" customFormat="1" ht="22.5" customHeight="1" x14ac:dyDescent="0.25">
      <c r="A189" s="28" t="s">
        <v>50</v>
      </c>
      <c r="B189" s="5" t="s">
        <v>2</v>
      </c>
      <c r="C189" s="19">
        <f>C191+C192+C190+C193</f>
        <v>384067585.67999995</v>
      </c>
      <c r="D189" s="19">
        <f t="shared" ref="D189:L189" si="155">D191+D192+D190+D193</f>
        <v>210365916.40000001</v>
      </c>
      <c r="E189" s="19">
        <f t="shared" si="155"/>
        <v>21712708.66</v>
      </c>
      <c r="F189" s="19">
        <f t="shared" si="155"/>
        <v>21712708.66</v>
      </c>
      <c r="G189" s="19">
        <f t="shared" si="155"/>
        <v>21712708.66</v>
      </c>
      <c r="H189" s="19">
        <f t="shared" si="155"/>
        <v>21712708.66</v>
      </c>
      <c r="I189" s="19">
        <f t="shared" si="155"/>
        <v>21712708.66</v>
      </c>
      <c r="J189" s="19">
        <f t="shared" si="155"/>
        <v>21712708.66</v>
      </c>
      <c r="K189" s="19">
        <f t="shared" si="155"/>
        <v>21712708.66</v>
      </c>
      <c r="L189" s="19">
        <f t="shared" si="155"/>
        <v>21712708.66</v>
      </c>
      <c r="M189" s="31"/>
    </row>
    <row r="190" spans="1:14" s="7" customFormat="1" ht="47.25" x14ac:dyDescent="0.25">
      <c r="A190" s="29"/>
      <c r="B190" s="5" t="s">
        <v>22</v>
      </c>
      <c r="C190" s="19">
        <f>C145</f>
        <v>0</v>
      </c>
      <c r="D190" s="19">
        <f t="shared" ref="D190:L190" si="156">D145</f>
        <v>0</v>
      </c>
      <c r="E190" s="19">
        <f t="shared" si="156"/>
        <v>0</v>
      </c>
      <c r="F190" s="19">
        <f t="shared" si="156"/>
        <v>0</v>
      </c>
      <c r="G190" s="19">
        <f t="shared" si="156"/>
        <v>0</v>
      </c>
      <c r="H190" s="19">
        <f t="shared" si="156"/>
        <v>0</v>
      </c>
      <c r="I190" s="19">
        <f t="shared" si="156"/>
        <v>0</v>
      </c>
      <c r="J190" s="19">
        <f t="shared" si="156"/>
        <v>0</v>
      </c>
      <c r="K190" s="19">
        <f t="shared" si="156"/>
        <v>0</v>
      </c>
      <c r="L190" s="19">
        <f t="shared" si="156"/>
        <v>0</v>
      </c>
      <c r="M190" s="32"/>
    </row>
    <row r="191" spans="1:14" s="7" customFormat="1" ht="47.25" x14ac:dyDescent="0.25">
      <c r="A191" s="29"/>
      <c r="B191" s="5" t="s">
        <v>15</v>
      </c>
      <c r="C191" s="19">
        <f>C141+C128</f>
        <v>25386500</v>
      </c>
      <c r="D191" s="19">
        <f t="shared" ref="D191:L191" si="157">D141+D128</f>
        <v>25386500</v>
      </c>
      <c r="E191" s="19">
        <f t="shared" si="157"/>
        <v>0</v>
      </c>
      <c r="F191" s="19">
        <f t="shared" si="157"/>
        <v>0</v>
      </c>
      <c r="G191" s="19">
        <f t="shared" si="157"/>
        <v>0</v>
      </c>
      <c r="H191" s="19">
        <f t="shared" si="157"/>
        <v>0</v>
      </c>
      <c r="I191" s="19">
        <f t="shared" si="157"/>
        <v>0</v>
      </c>
      <c r="J191" s="19">
        <f t="shared" si="157"/>
        <v>0</v>
      </c>
      <c r="K191" s="19">
        <f t="shared" si="157"/>
        <v>0</v>
      </c>
      <c r="L191" s="19">
        <f t="shared" si="157"/>
        <v>0</v>
      </c>
      <c r="M191" s="32"/>
    </row>
    <row r="192" spans="1:14" s="7" customFormat="1" ht="31.5" x14ac:dyDescent="0.25">
      <c r="A192" s="29"/>
      <c r="B192" s="5" t="s">
        <v>3</v>
      </c>
      <c r="C192" s="19">
        <f>C133+C129+C142+C67+C41</f>
        <v>358671085.67999995</v>
      </c>
      <c r="D192" s="19">
        <f t="shared" ref="D192:L192" si="158">D133+D129+D142+D67+D41</f>
        <v>184969416.40000001</v>
      </c>
      <c r="E192" s="19">
        <f t="shared" si="158"/>
        <v>21712708.66</v>
      </c>
      <c r="F192" s="19">
        <f t="shared" si="158"/>
        <v>21712708.66</v>
      </c>
      <c r="G192" s="19">
        <f t="shared" si="158"/>
        <v>21712708.66</v>
      </c>
      <c r="H192" s="19">
        <f t="shared" si="158"/>
        <v>21712708.66</v>
      </c>
      <c r="I192" s="19">
        <f t="shared" si="158"/>
        <v>21712708.66</v>
      </c>
      <c r="J192" s="19">
        <f t="shared" si="158"/>
        <v>21712708.66</v>
      </c>
      <c r="K192" s="19">
        <f t="shared" si="158"/>
        <v>21712708.66</v>
      </c>
      <c r="L192" s="19">
        <f t="shared" si="158"/>
        <v>21712708.66</v>
      </c>
      <c r="M192" s="33"/>
    </row>
    <row r="193" spans="1:13" s="7" customFormat="1" ht="83.25" customHeight="1" x14ac:dyDescent="0.25">
      <c r="A193" s="30"/>
      <c r="B193" s="5" t="s">
        <v>76</v>
      </c>
      <c r="C193" s="19">
        <f>C143</f>
        <v>10000</v>
      </c>
      <c r="D193" s="19">
        <f t="shared" ref="D193:L193" si="159">D143</f>
        <v>10000</v>
      </c>
      <c r="E193" s="19">
        <f t="shared" si="159"/>
        <v>0</v>
      </c>
      <c r="F193" s="19">
        <f t="shared" si="159"/>
        <v>0</v>
      </c>
      <c r="G193" s="19">
        <f t="shared" si="159"/>
        <v>0</v>
      </c>
      <c r="H193" s="19">
        <f t="shared" si="159"/>
        <v>0</v>
      </c>
      <c r="I193" s="19">
        <f t="shared" si="159"/>
        <v>0</v>
      </c>
      <c r="J193" s="19">
        <f t="shared" si="159"/>
        <v>0</v>
      </c>
      <c r="K193" s="19">
        <f t="shared" si="159"/>
        <v>0</v>
      </c>
      <c r="L193" s="19">
        <f t="shared" si="159"/>
        <v>0</v>
      </c>
      <c r="M193" s="17"/>
    </row>
    <row r="194" spans="1:13" s="1" customFormat="1" ht="18.75" customHeight="1" x14ac:dyDescent="0.25">
      <c r="A194" s="28" t="s">
        <v>51</v>
      </c>
      <c r="B194" s="5" t="s">
        <v>2</v>
      </c>
      <c r="C194" s="19">
        <f>C196+C197+C195</f>
        <v>16599248</v>
      </c>
      <c r="D194" s="19">
        <f t="shared" ref="D194:L194" si="160">D196+D197+D195</f>
        <v>16599248</v>
      </c>
      <c r="E194" s="19">
        <f t="shared" si="160"/>
        <v>0</v>
      </c>
      <c r="F194" s="19">
        <f t="shared" si="160"/>
        <v>0</v>
      </c>
      <c r="G194" s="19">
        <f t="shared" si="160"/>
        <v>0</v>
      </c>
      <c r="H194" s="19">
        <f t="shared" si="160"/>
        <v>0</v>
      </c>
      <c r="I194" s="19">
        <f t="shared" si="160"/>
        <v>0</v>
      </c>
      <c r="J194" s="19">
        <f t="shared" si="160"/>
        <v>0</v>
      </c>
      <c r="K194" s="19">
        <f t="shared" si="160"/>
        <v>0</v>
      </c>
      <c r="L194" s="19">
        <f t="shared" si="160"/>
        <v>0</v>
      </c>
      <c r="M194" s="31"/>
    </row>
    <row r="195" spans="1:13" ht="47.25" customHeight="1" x14ac:dyDescent="0.25">
      <c r="A195" s="29"/>
      <c r="B195" s="5" t="s">
        <v>22</v>
      </c>
      <c r="C195" s="19">
        <f>C56+C52</f>
        <v>0</v>
      </c>
      <c r="D195" s="19"/>
      <c r="E195" s="19"/>
      <c r="F195" s="19"/>
      <c r="G195" s="19"/>
      <c r="H195" s="19"/>
      <c r="I195" s="19"/>
      <c r="J195" s="19"/>
      <c r="K195" s="19"/>
      <c r="L195" s="19"/>
      <c r="M195" s="32"/>
    </row>
    <row r="196" spans="1:13" ht="47.25" customHeight="1" x14ac:dyDescent="0.25">
      <c r="A196" s="29"/>
      <c r="B196" s="5" t="s">
        <v>15</v>
      </c>
      <c r="C196" s="19">
        <f>C57+C53</f>
        <v>0</v>
      </c>
      <c r="D196" s="19"/>
      <c r="E196" s="19"/>
      <c r="F196" s="19"/>
      <c r="G196" s="19">
        <f t="shared" ref="G196:L196" si="161">G24</f>
        <v>0</v>
      </c>
      <c r="H196" s="19">
        <f t="shared" si="161"/>
        <v>0</v>
      </c>
      <c r="I196" s="19">
        <f t="shared" si="161"/>
        <v>0</v>
      </c>
      <c r="J196" s="19">
        <f t="shared" si="161"/>
        <v>0</v>
      </c>
      <c r="K196" s="19">
        <f t="shared" si="161"/>
        <v>0</v>
      </c>
      <c r="L196" s="19">
        <f t="shared" si="161"/>
        <v>0</v>
      </c>
      <c r="M196" s="32"/>
    </row>
    <row r="197" spans="1:13" ht="48.75" customHeight="1" x14ac:dyDescent="0.25">
      <c r="A197" s="30"/>
      <c r="B197" s="5" t="s">
        <v>3</v>
      </c>
      <c r="C197" s="19">
        <f>C58+C54</f>
        <v>16599248</v>
      </c>
      <c r="D197" s="19">
        <f t="shared" ref="D197:L197" si="162">D58+D54</f>
        <v>16599248</v>
      </c>
      <c r="E197" s="19">
        <f t="shared" si="162"/>
        <v>0</v>
      </c>
      <c r="F197" s="19">
        <f t="shared" si="162"/>
        <v>0</v>
      </c>
      <c r="G197" s="19">
        <f t="shared" si="162"/>
        <v>0</v>
      </c>
      <c r="H197" s="19">
        <f t="shared" si="162"/>
        <v>0</v>
      </c>
      <c r="I197" s="19">
        <f t="shared" si="162"/>
        <v>0</v>
      </c>
      <c r="J197" s="19">
        <f t="shared" si="162"/>
        <v>0</v>
      </c>
      <c r="K197" s="19">
        <f t="shared" si="162"/>
        <v>0</v>
      </c>
      <c r="L197" s="19">
        <f t="shared" si="162"/>
        <v>0</v>
      </c>
      <c r="M197" s="33"/>
    </row>
    <row r="198" spans="1:13" x14ac:dyDescent="0.25">
      <c r="D198" s="3"/>
    </row>
    <row r="201" spans="1:13" x14ac:dyDescent="0.25">
      <c r="E201" s="4"/>
    </row>
    <row r="204" spans="1:13" x14ac:dyDescent="0.25">
      <c r="D204" s="4"/>
    </row>
    <row r="205" spans="1:13" s="9" customFormat="1" ht="23.25" x14ac:dyDescent="0.35"/>
    <row r="206" spans="1:13" s="9" customFormat="1" ht="23.25" x14ac:dyDescent="0.35"/>
    <row r="207" spans="1:13" s="9" customFormat="1" ht="23.25" x14ac:dyDescent="0.35"/>
  </sheetData>
  <autoFilter ref="A13:M13"/>
  <mergeCells count="101">
    <mergeCell ref="M76:M79"/>
    <mergeCell ref="M119:M121"/>
    <mergeCell ref="A100:A103"/>
    <mergeCell ref="A96:A99"/>
    <mergeCell ref="M96:M99"/>
    <mergeCell ref="M80:M83"/>
    <mergeCell ref="M104:M107"/>
    <mergeCell ref="M134:M137"/>
    <mergeCell ref="M130:M133"/>
    <mergeCell ref="A119:A121"/>
    <mergeCell ref="A104:A107"/>
    <mergeCell ref="A80:A83"/>
    <mergeCell ref="A84:A87"/>
    <mergeCell ref="M122:M125"/>
    <mergeCell ref="A122:A125"/>
    <mergeCell ref="A130:A133"/>
    <mergeCell ref="M84:M87"/>
    <mergeCell ref="A76:A79"/>
    <mergeCell ref="A88:A91"/>
    <mergeCell ref="M88:M91"/>
    <mergeCell ref="A92:A95"/>
    <mergeCell ref="M92:M95"/>
    <mergeCell ref="M100:M103"/>
    <mergeCell ref="A18:A21"/>
    <mergeCell ref="D11:L12"/>
    <mergeCell ref="M30:M33"/>
    <mergeCell ref="M18:M21"/>
    <mergeCell ref="A15:M15"/>
    <mergeCell ref="A16:M16"/>
    <mergeCell ref="A17:M17"/>
    <mergeCell ref="M11:M13"/>
    <mergeCell ref="A11:A13"/>
    <mergeCell ref="B11:B13"/>
    <mergeCell ref="C11:C13"/>
    <mergeCell ref="M22:M25"/>
    <mergeCell ref="M26:M29"/>
    <mergeCell ref="A22:A25"/>
    <mergeCell ref="A72:A75"/>
    <mergeCell ref="M72:M75"/>
    <mergeCell ref="A47:A50"/>
    <mergeCell ref="M47:M50"/>
    <mergeCell ref="M68:M71"/>
    <mergeCell ref="M42:M45"/>
    <mergeCell ref="A26:A29"/>
    <mergeCell ref="A51:A54"/>
    <mergeCell ref="M51:M54"/>
    <mergeCell ref="A30:A33"/>
    <mergeCell ref="A59:A63"/>
    <mergeCell ref="A42:A46"/>
    <mergeCell ref="A34:A37"/>
    <mergeCell ref="M34:M37"/>
    <mergeCell ref="A55:A58"/>
    <mergeCell ref="A68:A71"/>
    <mergeCell ref="A64:A67"/>
    <mergeCell ref="M64:M67"/>
    <mergeCell ref="A38:A41"/>
    <mergeCell ref="M38:M41"/>
    <mergeCell ref="M59:M62"/>
    <mergeCell ref="M55:M58"/>
    <mergeCell ref="A167:A170"/>
    <mergeCell ref="A159:A162"/>
    <mergeCell ref="A117:M117"/>
    <mergeCell ref="A118:M118"/>
    <mergeCell ref="M108:M111"/>
    <mergeCell ref="A139:A143"/>
    <mergeCell ref="M167:M170"/>
    <mergeCell ref="M175:M178"/>
    <mergeCell ref="M144:M147"/>
    <mergeCell ref="M151:M154"/>
    <mergeCell ref="M171:M174"/>
    <mergeCell ref="A149:M149"/>
    <mergeCell ref="A150:M150"/>
    <mergeCell ref="A163:A166"/>
    <mergeCell ref="M159:M162"/>
    <mergeCell ref="M163:M166"/>
    <mergeCell ref="A155:A158"/>
    <mergeCell ref="A134:A138"/>
    <mergeCell ref="K1:L1"/>
    <mergeCell ref="K2:M2"/>
    <mergeCell ref="K3:M3"/>
    <mergeCell ref="K4:M4"/>
    <mergeCell ref="B8:M8"/>
    <mergeCell ref="A194:A197"/>
    <mergeCell ref="M194:M197"/>
    <mergeCell ref="M155:M158"/>
    <mergeCell ref="M189:M192"/>
    <mergeCell ref="M184:M187"/>
    <mergeCell ref="A175:A178"/>
    <mergeCell ref="A171:A174"/>
    <mergeCell ref="A184:A188"/>
    <mergeCell ref="A189:A193"/>
    <mergeCell ref="A126:A129"/>
    <mergeCell ref="A151:A154"/>
    <mergeCell ref="A108:A111"/>
    <mergeCell ref="M179:M182"/>
    <mergeCell ref="M126:M129"/>
    <mergeCell ref="A112:A116"/>
    <mergeCell ref="M112:M116"/>
    <mergeCell ref="A179:A183"/>
    <mergeCell ref="M139:M143"/>
    <mergeCell ref="A144:A148"/>
  </mergeCells>
  <pageMargins left="0.39370078740157483" right="0.39370078740157483" top="1.1811023622047245" bottom="0.74803149606299213" header="0.31496062992125984" footer="0.31496062992125984"/>
  <pageSetup paperSize="9" scale="43" firstPageNumber="3" fitToHeight="0" orientation="landscape" useFirstPageNumber="1" r:id="rId1"/>
  <headerFooter>
    <oddHeader>&amp;C&amp;"Times New Roman,обычный"&amp;20&amp;P</oddHeader>
  </headerFooter>
  <rowBreaks count="8" manualBreakCount="8">
    <brk id="33" max="12" man="1"/>
    <brk id="54" max="12" man="1"/>
    <brk id="75" max="12" man="1"/>
    <brk id="99" max="12" man="1"/>
    <brk id="125" max="12" man="1"/>
    <brk id="143" max="12" man="1"/>
    <brk id="166" max="12" man="1"/>
    <brk id="188" max="12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2015-06-05T18:19:34Z</dcterms:created>
  <dcterms:modified xsi:type="dcterms:W3CDTF">2022-12-14T09:55:16Z</dcterms:modified>
</cp:coreProperties>
</file>