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elnichanu_ln\Desktop\РАБОЧАЯ ЛИЛИЯ\РЕГИСТР\Тексты НПА от исполнителей\Администрация города\2023\08\18\01-108-2993\"/>
    </mc:Choice>
  </mc:AlternateContent>
  <bookViews>
    <workbookView xWindow="0" yWindow="0" windowWidth="23175" windowHeight="11940"/>
  </bookViews>
  <sheets>
    <sheet name="таблица 3" sheetId="1" r:id="rId1"/>
    <sheet name="таблица 1" sheetId="2" r:id="rId2"/>
  </sheets>
  <definedNames>
    <definedName name="_xlnm.Print_Area" localSheetId="0">'таблица 3'!$A$1:$L$216</definedName>
  </definedNames>
  <calcPr calcId="191029" iterateDelta="1E-4" fullPrecision="0"/>
</workbook>
</file>

<file path=xl/calcChain.xml><?xml version="1.0" encoding="utf-8"?>
<calcChain xmlns="http://schemas.openxmlformats.org/spreadsheetml/2006/main">
  <c r="D68" i="1" l="1"/>
  <c r="F21" i="1" l="1"/>
  <c r="G205" i="1" l="1"/>
  <c r="H205" i="1"/>
  <c r="I205" i="1"/>
  <c r="J205" i="1"/>
  <c r="K205" i="1"/>
  <c r="F205" i="1"/>
  <c r="E205" i="1"/>
  <c r="D205" i="1"/>
  <c r="E63" i="1"/>
  <c r="F63" i="1"/>
  <c r="G63" i="1"/>
  <c r="H63" i="1"/>
  <c r="I63" i="1"/>
  <c r="J63" i="1"/>
  <c r="K63" i="1"/>
  <c r="D63" i="1"/>
  <c r="K68" i="1"/>
  <c r="J68" i="1"/>
  <c r="I68" i="1"/>
  <c r="H68" i="1"/>
  <c r="G68" i="1"/>
  <c r="F68" i="1"/>
  <c r="E68" i="1"/>
  <c r="C74" i="1"/>
  <c r="H70" i="1"/>
  <c r="G70" i="1"/>
  <c r="C72" i="1"/>
  <c r="C71" i="1"/>
  <c r="K70" i="1"/>
  <c r="J70" i="1"/>
  <c r="I70" i="1"/>
  <c r="F70" i="1"/>
  <c r="E70" i="1"/>
  <c r="D70" i="1"/>
  <c r="K26" i="1"/>
  <c r="J26" i="1"/>
  <c r="I26" i="1"/>
  <c r="I21" i="1" s="1"/>
  <c r="H26" i="1"/>
  <c r="H21" i="1" s="1"/>
  <c r="G26" i="1"/>
  <c r="G21" i="1" s="1"/>
  <c r="J21" i="1"/>
  <c r="E21" i="1"/>
  <c r="D21" i="1"/>
  <c r="C32" i="1"/>
  <c r="C31" i="1"/>
  <c r="C30" i="1"/>
  <c r="C29" i="1"/>
  <c r="J28" i="1"/>
  <c r="I28" i="1"/>
  <c r="H28" i="1"/>
  <c r="G28" i="1"/>
  <c r="F28" i="1"/>
  <c r="E28" i="1"/>
  <c r="D28" i="1"/>
  <c r="C70" i="1" l="1"/>
  <c r="C73" i="1"/>
  <c r="K21" i="1"/>
  <c r="K28" i="1"/>
  <c r="C28" i="1" s="1"/>
  <c r="F210" i="1"/>
  <c r="E165" i="1" l="1"/>
  <c r="E210" i="1"/>
  <c r="E182" i="1"/>
  <c r="F182" i="1"/>
  <c r="G182" i="1"/>
  <c r="H182" i="1"/>
  <c r="I182" i="1"/>
  <c r="J182" i="1"/>
  <c r="K182" i="1"/>
  <c r="C186" i="1"/>
  <c r="C185" i="1"/>
  <c r="C184" i="1"/>
  <c r="C183" i="1"/>
  <c r="D179" i="1"/>
  <c r="C174" i="1"/>
  <c r="K180" i="1"/>
  <c r="K181" i="1"/>
  <c r="J180" i="1"/>
  <c r="G180" i="1"/>
  <c r="H180" i="1"/>
  <c r="I180" i="1"/>
  <c r="J181" i="1"/>
  <c r="F180" i="1"/>
  <c r="E180" i="1"/>
  <c r="E181" i="1"/>
  <c r="F181" i="1"/>
  <c r="G181" i="1"/>
  <c r="H181" i="1"/>
  <c r="I181" i="1"/>
  <c r="E179" i="1"/>
  <c r="F179" i="1"/>
  <c r="G179" i="1"/>
  <c r="H179" i="1"/>
  <c r="I179" i="1"/>
  <c r="J179" i="1"/>
  <c r="K179" i="1"/>
  <c r="E178" i="1"/>
  <c r="F178" i="1"/>
  <c r="G178" i="1"/>
  <c r="H178" i="1"/>
  <c r="I178" i="1"/>
  <c r="J178" i="1"/>
  <c r="K178" i="1"/>
  <c r="D180" i="1"/>
  <c r="D181" i="1"/>
  <c r="D178" i="1"/>
  <c r="D182" i="1"/>
  <c r="D177" i="1" l="1"/>
  <c r="C181" i="1"/>
  <c r="J177" i="1"/>
  <c r="I177" i="1"/>
  <c r="H177" i="1"/>
  <c r="K177" i="1"/>
  <c r="C180" i="1"/>
  <c r="C177" i="1" s="1"/>
  <c r="G177" i="1"/>
  <c r="F177" i="1"/>
  <c r="E177" i="1"/>
  <c r="C178" i="1"/>
  <c r="C179" i="1"/>
  <c r="C182" i="1"/>
  <c r="D65" i="1" l="1"/>
  <c r="G210" i="1" l="1"/>
  <c r="H210" i="1"/>
  <c r="I210" i="1"/>
  <c r="J210" i="1"/>
  <c r="K210" i="1"/>
  <c r="E209" i="1"/>
  <c r="F209" i="1"/>
  <c r="G209" i="1"/>
  <c r="H209" i="1"/>
  <c r="I209" i="1"/>
  <c r="J209" i="1"/>
  <c r="K209" i="1"/>
  <c r="F127" i="1"/>
  <c r="G127" i="1"/>
  <c r="H127" i="1"/>
  <c r="I127" i="1"/>
  <c r="J127" i="1"/>
  <c r="K127" i="1"/>
  <c r="E127" i="1"/>
  <c r="D210" i="1"/>
  <c r="D215" i="1" l="1"/>
  <c r="D159" i="1"/>
  <c r="D154" i="1"/>
  <c r="F172" i="1"/>
  <c r="D139" i="1" l="1"/>
  <c r="D209" i="1"/>
  <c r="D127" i="1" l="1"/>
  <c r="E215" i="1" l="1"/>
  <c r="F215" i="1"/>
  <c r="G215" i="1"/>
  <c r="H215" i="1"/>
  <c r="I215" i="1"/>
  <c r="J215" i="1"/>
  <c r="K215" i="1"/>
  <c r="G87" i="1" l="1"/>
  <c r="H87" i="1"/>
  <c r="I87" i="1"/>
  <c r="J87" i="1"/>
  <c r="K87" i="1"/>
  <c r="G88" i="1"/>
  <c r="H88" i="1"/>
  <c r="I88" i="1"/>
  <c r="J88" i="1"/>
  <c r="K88" i="1"/>
  <c r="E172" i="1" l="1"/>
  <c r="E95" i="1" l="1"/>
  <c r="F95" i="1"/>
  <c r="G95" i="1"/>
  <c r="H95" i="1"/>
  <c r="I95" i="1"/>
  <c r="J95" i="1"/>
  <c r="K95" i="1"/>
  <c r="D22" i="1" l="1"/>
  <c r="E22" i="1"/>
  <c r="F22" i="1"/>
  <c r="G22" i="1"/>
  <c r="D20" i="1"/>
  <c r="E20" i="1"/>
  <c r="F20" i="1"/>
  <c r="G20" i="1"/>
  <c r="C39" i="1"/>
  <c r="C37" i="1"/>
  <c r="C34" i="1"/>
  <c r="C35" i="1"/>
  <c r="C36" i="1"/>
  <c r="D172" i="1" l="1"/>
  <c r="C176" i="1"/>
  <c r="C175" i="1"/>
  <c r="C173" i="1"/>
  <c r="C172" i="1" s="1"/>
  <c r="D95" i="1"/>
  <c r="C114" i="1" l="1"/>
  <c r="C113" i="1"/>
  <c r="C112" i="1"/>
  <c r="C111" i="1"/>
  <c r="C14" i="1"/>
  <c r="D110" i="1"/>
  <c r="E110" i="1"/>
  <c r="F110" i="1"/>
  <c r="G110" i="1"/>
  <c r="H110" i="1"/>
  <c r="I110" i="1"/>
  <c r="J110" i="1"/>
  <c r="C41" i="1"/>
  <c r="C110" i="1" l="1"/>
  <c r="D141" i="1" l="1"/>
  <c r="E141" i="1"/>
  <c r="F141" i="1"/>
  <c r="G141" i="1"/>
  <c r="H141" i="1"/>
  <c r="I141" i="1"/>
  <c r="J141" i="1"/>
  <c r="K141" i="1"/>
  <c r="E139" i="1"/>
  <c r="F139" i="1"/>
  <c r="G139" i="1"/>
  <c r="H139" i="1"/>
  <c r="I139" i="1"/>
  <c r="J139" i="1"/>
  <c r="K139" i="1"/>
  <c r="D138" i="1"/>
  <c r="E138" i="1"/>
  <c r="F138" i="1"/>
  <c r="G138" i="1"/>
  <c r="H138" i="1"/>
  <c r="I138" i="1"/>
  <c r="J138" i="1"/>
  <c r="K138" i="1"/>
  <c r="D140" i="1"/>
  <c r="D190" i="1" s="1"/>
  <c r="E140" i="1"/>
  <c r="F140" i="1"/>
  <c r="G140" i="1"/>
  <c r="H140" i="1"/>
  <c r="I140" i="1"/>
  <c r="J140" i="1"/>
  <c r="K140" i="1"/>
  <c r="J152" i="1"/>
  <c r="K152" i="1"/>
  <c r="J162" i="1"/>
  <c r="K162" i="1"/>
  <c r="K157" i="1"/>
  <c r="C151" i="1"/>
  <c r="C149" i="1"/>
  <c r="C148" i="1"/>
  <c r="C171" i="1"/>
  <c r="C170" i="1"/>
  <c r="C169" i="1"/>
  <c r="C168" i="1"/>
  <c r="C166" i="1"/>
  <c r="C165" i="1"/>
  <c r="C164" i="1"/>
  <c r="C163" i="1"/>
  <c r="C161" i="1"/>
  <c r="C160" i="1"/>
  <c r="C159" i="1"/>
  <c r="C158" i="1"/>
  <c r="C156" i="1"/>
  <c r="C154" i="1"/>
  <c r="C153" i="1"/>
  <c r="C155" i="1"/>
  <c r="J147" i="1"/>
  <c r="K147" i="1"/>
  <c r="J142" i="1"/>
  <c r="K142" i="1"/>
  <c r="C146" i="1"/>
  <c r="C144" i="1"/>
  <c r="C143" i="1"/>
  <c r="J167" i="1"/>
  <c r="K167" i="1"/>
  <c r="I167" i="1"/>
  <c r="H167" i="1"/>
  <c r="G167" i="1"/>
  <c r="F167" i="1"/>
  <c r="E167" i="1"/>
  <c r="D167" i="1"/>
  <c r="I162" i="1"/>
  <c r="H162" i="1"/>
  <c r="G162" i="1"/>
  <c r="F162" i="1"/>
  <c r="E162" i="1"/>
  <c r="D162" i="1"/>
  <c r="J157" i="1"/>
  <c r="I157" i="1"/>
  <c r="H157" i="1"/>
  <c r="G157" i="1"/>
  <c r="F157" i="1"/>
  <c r="E157" i="1"/>
  <c r="D157" i="1"/>
  <c r="I152" i="1"/>
  <c r="H152" i="1"/>
  <c r="G152" i="1"/>
  <c r="F152" i="1"/>
  <c r="E152" i="1"/>
  <c r="D152" i="1"/>
  <c r="I147" i="1"/>
  <c r="H147" i="1"/>
  <c r="G147" i="1"/>
  <c r="F147" i="1"/>
  <c r="E147" i="1"/>
  <c r="D147" i="1"/>
  <c r="I142" i="1"/>
  <c r="H142" i="1"/>
  <c r="G142" i="1"/>
  <c r="F142" i="1"/>
  <c r="E142" i="1"/>
  <c r="D142" i="1"/>
  <c r="C150" i="1"/>
  <c r="C145" i="1"/>
  <c r="C133" i="1"/>
  <c r="H137" i="1" l="1"/>
  <c r="K137" i="1"/>
  <c r="G137" i="1"/>
  <c r="D137" i="1"/>
  <c r="I137" i="1"/>
  <c r="E137" i="1"/>
  <c r="C139" i="1"/>
  <c r="C167" i="1"/>
  <c r="C140" i="1"/>
  <c r="C138" i="1"/>
  <c r="J137" i="1"/>
  <c r="F137" i="1"/>
  <c r="C141" i="1"/>
  <c r="C162" i="1"/>
  <c r="C157" i="1"/>
  <c r="C152" i="1"/>
  <c r="C147" i="1"/>
  <c r="C142" i="1"/>
  <c r="C137" i="1" l="1"/>
  <c r="C93" i="1" l="1"/>
  <c r="C128" i="1" l="1"/>
  <c r="C129" i="1"/>
  <c r="C130" i="1"/>
  <c r="C131" i="1"/>
  <c r="C134" i="1"/>
  <c r="C135" i="1"/>
  <c r="C136" i="1"/>
  <c r="C132" i="1" l="1"/>
  <c r="C127" i="1"/>
  <c r="D206" i="1" l="1"/>
  <c r="E206" i="1"/>
  <c r="F206" i="1"/>
  <c r="G206" i="1"/>
  <c r="H206" i="1"/>
  <c r="I206" i="1"/>
  <c r="J206" i="1"/>
  <c r="K206" i="1"/>
  <c r="C15" i="1" l="1"/>
  <c r="C13" i="1"/>
  <c r="C12" i="1"/>
  <c r="K11" i="1"/>
  <c r="J11" i="1"/>
  <c r="I11" i="1"/>
  <c r="H11" i="1"/>
  <c r="G11" i="1"/>
  <c r="F11" i="1"/>
  <c r="E11" i="1"/>
  <c r="D11" i="1"/>
  <c r="C104" i="1"/>
  <c r="C103" i="1"/>
  <c r="C102" i="1"/>
  <c r="C101" i="1"/>
  <c r="K100" i="1"/>
  <c r="J100" i="1"/>
  <c r="I100" i="1"/>
  <c r="H100" i="1"/>
  <c r="G100" i="1"/>
  <c r="F100" i="1"/>
  <c r="E100" i="1"/>
  <c r="D100" i="1"/>
  <c r="D48" i="1"/>
  <c r="E48" i="1"/>
  <c r="F48" i="1"/>
  <c r="G48" i="1"/>
  <c r="H48" i="1"/>
  <c r="I48" i="1"/>
  <c r="J48" i="1"/>
  <c r="K48" i="1"/>
  <c r="C50" i="1"/>
  <c r="C49" i="1"/>
  <c r="C51" i="1"/>
  <c r="C100" i="1" l="1"/>
  <c r="C98" i="1"/>
  <c r="C95" i="1" s="1"/>
  <c r="C11" i="1"/>
  <c r="C48" i="1"/>
  <c r="K105" i="1" l="1"/>
  <c r="D105" i="1"/>
  <c r="E105" i="1"/>
  <c r="F105" i="1"/>
  <c r="G105" i="1"/>
  <c r="H105" i="1"/>
  <c r="I105" i="1"/>
  <c r="J105" i="1"/>
  <c r="C105" i="1" l="1"/>
  <c r="C46" i="1" l="1"/>
  <c r="D208" i="1" l="1"/>
  <c r="E208" i="1"/>
  <c r="F208" i="1"/>
  <c r="G208" i="1"/>
  <c r="H208" i="1"/>
  <c r="I208" i="1"/>
  <c r="J208" i="1"/>
  <c r="K208" i="1"/>
  <c r="D211" i="1"/>
  <c r="E211" i="1"/>
  <c r="F211" i="1"/>
  <c r="G211" i="1"/>
  <c r="H211" i="1"/>
  <c r="I211" i="1"/>
  <c r="J211" i="1"/>
  <c r="K211" i="1"/>
  <c r="D191" i="1"/>
  <c r="E191" i="1"/>
  <c r="F191" i="1"/>
  <c r="G191" i="1"/>
  <c r="H191" i="1"/>
  <c r="I191" i="1"/>
  <c r="J191" i="1"/>
  <c r="K191" i="1"/>
  <c r="D124" i="1"/>
  <c r="D189" i="1" s="1"/>
  <c r="E124" i="1"/>
  <c r="E189" i="1" s="1"/>
  <c r="F124" i="1"/>
  <c r="F189" i="1" s="1"/>
  <c r="G124" i="1"/>
  <c r="G189" i="1" s="1"/>
  <c r="H124" i="1"/>
  <c r="H189" i="1" s="1"/>
  <c r="I124" i="1"/>
  <c r="I189" i="1" s="1"/>
  <c r="J124" i="1"/>
  <c r="J189" i="1" s="1"/>
  <c r="K124" i="1"/>
  <c r="K189" i="1" s="1"/>
  <c r="D123" i="1"/>
  <c r="D188" i="1" s="1"/>
  <c r="E123" i="1"/>
  <c r="E188" i="1" s="1"/>
  <c r="F123" i="1"/>
  <c r="F188" i="1" s="1"/>
  <c r="G123" i="1"/>
  <c r="G188" i="1" s="1"/>
  <c r="H123" i="1"/>
  <c r="H188" i="1" s="1"/>
  <c r="I123" i="1"/>
  <c r="I188" i="1" s="1"/>
  <c r="J123" i="1"/>
  <c r="J188" i="1" s="1"/>
  <c r="K123" i="1"/>
  <c r="K188" i="1" s="1"/>
  <c r="D126" i="1"/>
  <c r="E126" i="1"/>
  <c r="F126" i="1"/>
  <c r="G126" i="1"/>
  <c r="H126" i="1"/>
  <c r="I126" i="1"/>
  <c r="J126" i="1"/>
  <c r="K126" i="1"/>
  <c r="E190" i="1"/>
  <c r="F125" i="1"/>
  <c r="F190" i="1" s="1"/>
  <c r="G125" i="1"/>
  <c r="G190" i="1" s="1"/>
  <c r="H125" i="1"/>
  <c r="H190" i="1" s="1"/>
  <c r="I125" i="1"/>
  <c r="I190" i="1" s="1"/>
  <c r="J125" i="1"/>
  <c r="J190" i="1" s="1"/>
  <c r="K125" i="1"/>
  <c r="K190" i="1" s="1"/>
  <c r="D64" i="1"/>
  <c r="E64" i="1"/>
  <c r="F64" i="1"/>
  <c r="G64" i="1"/>
  <c r="H64" i="1"/>
  <c r="I64" i="1"/>
  <c r="J64" i="1"/>
  <c r="K64" i="1"/>
  <c r="D118" i="1"/>
  <c r="D200" i="1" s="1"/>
  <c r="E118" i="1"/>
  <c r="F118" i="1"/>
  <c r="G118" i="1"/>
  <c r="H118" i="1"/>
  <c r="I118" i="1"/>
  <c r="J118" i="1"/>
  <c r="D62" i="1"/>
  <c r="E62" i="1"/>
  <c r="F62" i="1"/>
  <c r="F117" i="1" s="1"/>
  <c r="G62" i="1"/>
  <c r="G117" i="1" s="1"/>
  <c r="H62" i="1"/>
  <c r="H117" i="1" s="1"/>
  <c r="I62" i="1"/>
  <c r="I117" i="1" s="1"/>
  <c r="J62" i="1"/>
  <c r="J117" i="1" s="1"/>
  <c r="K62" i="1"/>
  <c r="K117" i="1" s="1"/>
  <c r="D61" i="1"/>
  <c r="E61" i="1"/>
  <c r="F61" i="1"/>
  <c r="G61" i="1"/>
  <c r="H61" i="1"/>
  <c r="I61" i="1"/>
  <c r="J61" i="1"/>
  <c r="K61" i="1"/>
  <c r="D57" i="1"/>
  <c r="E57" i="1"/>
  <c r="F57" i="1"/>
  <c r="H22" i="1"/>
  <c r="I22" i="1"/>
  <c r="I57" i="1" s="1"/>
  <c r="J22" i="1"/>
  <c r="J57" i="1" s="1"/>
  <c r="K22" i="1"/>
  <c r="K57" i="1" s="1"/>
  <c r="D56" i="1"/>
  <c r="E56" i="1"/>
  <c r="F56" i="1"/>
  <c r="G56" i="1"/>
  <c r="I56" i="1"/>
  <c r="J56" i="1"/>
  <c r="D55" i="1"/>
  <c r="E55" i="1"/>
  <c r="F55" i="1"/>
  <c r="G55" i="1"/>
  <c r="H20" i="1"/>
  <c r="I20" i="1"/>
  <c r="I55" i="1" s="1"/>
  <c r="I204" i="1" s="1"/>
  <c r="J20" i="1"/>
  <c r="J55" i="1" s="1"/>
  <c r="K20" i="1"/>
  <c r="K55" i="1" s="1"/>
  <c r="K204" i="1" s="1"/>
  <c r="D19" i="1"/>
  <c r="D54" i="1" s="1"/>
  <c r="E19" i="1"/>
  <c r="E54" i="1" s="1"/>
  <c r="F19" i="1"/>
  <c r="G19" i="1"/>
  <c r="G54" i="1" s="1"/>
  <c r="H19" i="1"/>
  <c r="H54" i="1" s="1"/>
  <c r="I19" i="1"/>
  <c r="J19" i="1"/>
  <c r="K19" i="1"/>
  <c r="K54" i="1" s="1"/>
  <c r="G204" i="1" l="1"/>
  <c r="F200" i="1"/>
  <c r="F204" i="1"/>
  <c r="J204" i="1"/>
  <c r="I200" i="1"/>
  <c r="E200" i="1"/>
  <c r="J200" i="1"/>
  <c r="G200" i="1"/>
  <c r="D207" i="1"/>
  <c r="F199" i="1"/>
  <c r="K199" i="1"/>
  <c r="J199" i="1"/>
  <c r="I199" i="1"/>
  <c r="G199" i="1"/>
  <c r="C19" i="1"/>
  <c r="H55" i="1"/>
  <c r="C20" i="1"/>
  <c r="H57" i="1"/>
  <c r="C22" i="1"/>
  <c r="H56" i="1"/>
  <c r="H200" i="1" s="1"/>
  <c r="C125" i="1"/>
  <c r="F18" i="1"/>
  <c r="J18" i="1"/>
  <c r="C64" i="1"/>
  <c r="C62" i="1"/>
  <c r="I18" i="1"/>
  <c r="G18" i="1"/>
  <c r="J54" i="1"/>
  <c r="G57" i="1"/>
  <c r="E18" i="1"/>
  <c r="H18" i="1"/>
  <c r="D18" i="1"/>
  <c r="F54" i="1"/>
  <c r="I54" i="1"/>
  <c r="H199" i="1" l="1"/>
  <c r="H204" i="1"/>
  <c r="C205" i="1"/>
  <c r="C68" i="1"/>
  <c r="C26" i="1"/>
  <c r="K118" i="1"/>
  <c r="K18" i="1" l="1"/>
  <c r="C21" i="1"/>
  <c r="K56" i="1"/>
  <c r="K200" i="1" s="1"/>
  <c r="C63" i="1"/>
  <c r="C106" i="1"/>
  <c r="C107" i="1"/>
  <c r="C108" i="1"/>
  <c r="C109" i="1"/>
  <c r="C118" i="1" l="1"/>
  <c r="C56" i="1"/>
  <c r="D213" i="1"/>
  <c r="E213" i="1"/>
  <c r="F213" i="1"/>
  <c r="G213" i="1"/>
  <c r="H213" i="1"/>
  <c r="I213" i="1"/>
  <c r="J213" i="1"/>
  <c r="K213" i="1"/>
  <c r="D214" i="1"/>
  <c r="E214" i="1"/>
  <c r="F214" i="1"/>
  <c r="G214" i="1"/>
  <c r="H214" i="1"/>
  <c r="I214" i="1"/>
  <c r="J214" i="1"/>
  <c r="K214" i="1"/>
  <c r="D216" i="1"/>
  <c r="E216" i="1"/>
  <c r="F216" i="1"/>
  <c r="G216" i="1"/>
  <c r="H216" i="1"/>
  <c r="I216" i="1"/>
  <c r="J216" i="1"/>
  <c r="K216" i="1"/>
  <c r="D212" i="1" l="1"/>
  <c r="C215" i="1"/>
  <c r="C42" i="1"/>
  <c r="C40" i="1"/>
  <c r="K38" i="1"/>
  <c r="J38" i="1"/>
  <c r="I38" i="1"/>
  <c r="H38" i="1"/>
  <c r="G38" i="1"/>
  <c r="F38" i="1"/>
  <c r="E38" i="1"/>
  <c r="D38" i="1"/>
  <c r="K33" i="1"/>
  <c r="J33" i="1"/>
  <c r="I33" i="1"/>
  <c r="H33" i="1"/>
  <c r="G33" i="1"/>
  <c r="F33" i="1"/>
  <c r="E33" i="1"/>
  <c r="D33" i="1"/>
  <c r="C27" i="1"/>
  <c r="C24" i="1"/>
  <c r="K23" i="1"/>
  <c r="J23" i="1"/>
  <c r="I23" i="1"/>
  <c r="H23" i="1"/>
  <c r="G23" i="1"/>
  <c r="F23" i="1"/>
  <c r="E23" i="1"/>
  <c r="D23" i="1"/>
  <c r="C38" i="1" l="1"/>
  <c r="C25" i="1"/>
  <c r="C33" i="1"/>
  <c r="C23" i="1"/>
  <c r="C94" i="1" l="1"/>
  <c r="E117" i="1"/>
  <c r="D117" i="1"/>
  <c r="D204" i="1" s="1"/>
  <c r="C91" i="1"/>
  <c r="K89" i="1"/>
  <c r="K119" i="1" s="1"/>
  <c r="K201" i="1" s="1"/>
  <c r="J89" i="1"/>
  <c r="J119" i="1" s="1"/>
  <c r="J201" i="1" s="1"/>
  <c r="I89" i="1"/>
  <c r="I119" i="1" s="1"/>
  <c r="I201" i="1" s="1"/>
  <c r="H89" i="1"/>
  <c r="H119" i="1" s="1"/>
  <c r="H201" i="1" s="1"/>
  <c r="G89" i="1"/>
  <c r="G119" i="1" s="1"/>
  <c r="G201" i="1" s="1"/>
  <c r="F89" i="1"/>
  <c r="F119" i="1" s="1"/>
  <c r="F201" i="1" s="1"/>
  <c r="E89" i="1"/>
  <c r="E119" i="1" s="1"/>
  <c r="E201" i="1" s="1"/>
  <c r="D89" i="1"/>
  <c r="D119" i="1" s="1"/>
  <c r="D201" i="1" s="1"/>
  <c r="K86" i="1"/>
  <c r="K203" i="1" s="1"/>
  <c r="J86" i="1"/>
  <c r="J203" i="1" s="1"/>
  <c r="I86" i="1"/>
  <c r="I203" i="1" s="1"/>
  <c r="H86" i="1"/>
  <c r="H203" i="1" s="1"/>
  <c r="G86" i="1"/>
  <c r="G203" i="1" s="1"/>
  <c r="F86" i="1"/>
  <c r="E86" i="1"/>
  <c r="E203" i="1" s="1"/>
  <c r="D86" i="1"/>
  <c r="C79" i="1"/>
  <c r="C216" i="1" s="1"/>
  <c r="C78" i="1"/>
  <c r="C77" i="1"/>
  <c r="C214" i="1" s="1"/>
  <c r="C76" i="1"/>
  <c r="C213" i="1" s="1"/>
  <c r="K75" i="1"/>
  <c r="J75" i="1"/>
  <c r="I75" i="1"/>
  <c r="H75" i="1"/>
  <c r="G75" i="1"/>
  <c r="F75" i="1"/>
  <c r="E75" i="1"/>
  <c r="D75" i="1"/>
  <c r="C69" i="1"/>
  <c r="C67" i="1"/>
  <c r="C66" i="1"/>
  <c r="K65" i="1"/>
  <c r="J65" i="1"/>
  <c r="I65" i="1"/>
  <c r="H65" i="1"/>
  <c r="G65" i="1"/>
  <c r="F65" i="1"/>
  <c r="E65" i="1"/>
  <c r="C47" i="1"/>
  <c r="C45" i="1"/>
  <c r="C44" i="1"/>
  <c r="K43" i="1"/>
  <c r="K53" i="1" s="1"/>
  <c r="J43" i="1"/>
  <c r="J53" i="1" s="1"/>
  <c r="I43" i="1"/>
  <c r="I53" i="1" s="1"/>
  <c r="H43" i="1"/>
  <c r="H53" i="1" s="1"/>
  <c r="G43" i="1"/>
  <c r="G53" i="1" s="1"/>
  <c r="F43" i="1"/>
  <c r="F53" i="1" s="1"/>
  <c r="E43" i="1"/>
  <c r="E53" i="1" s="1"/>
  <c r="D43" i="1"/>
  <c r="D53" i="1" s="1"/>
  <c r="F85" i="1" l="1"/>
  <c r="F203" i="1"/>
  <c r="E204" i="1"/>
  <c r="E199" i="1"/>
  <c r="C201" i="1"/>
  <c r="C204" i="1"/>
  <c r="C212" i="1"/>
  <c r="D203" i="1"/>
  <c r="D202" i="1" s="1"/>
  <c r="D116" i="1"/>
  <c r="D198" i="1" s="1"/>
  <c r="H116" i="1"/>
  <c r="H198" i="1" s="1"/>
  <c r="E116" i="1"/>
  <c r="E198" i="1" s="1"/>
  <c r="E197" i="1" s="1"/>
  <c r="I116" i="1"/>
  <c r="I198" i="1" s="1"/>
  <c r="F116" i="1"/>
  <c r="F198" i="1" s="1"/>
  <c r="J116" i="1"/>
  <c r="J198" i="1" s="1"/>
  <c r="G116" i="1"/>
  <c r="G198" i="1" s="1"/>
  <c r="K116" i="1"/>
  <c r="K198" i="1" s="1"/>
  <c r="C206" i="1"/>
  <c r="I85" i="1"/>
  <c r="E85" i="1"/>
  <c r="J85" i="1"/>
  <c r="K85" i="1"/>
  <c r="D199" i="1"/>
  <c r="D85" i="1"/>
  <c r="G85" i="1"/>
  <c r="C65" i="1"/>
  <c r="C123" i="1"/>
  <c r="H122" i="1"/>
  <c r="H207" i="1"/>
  <c r="J207" i="1"/>
  <c r="D60" i="1"/>
  <c r="D90" i="1"/>
  <c r="I212" i="1"/>
  <c r="H212" i="1"/>
  <c r="K212" i="1"/>
  <c r="F212" i="1"/>
  <c r="J212" i="1"/>
  <c r="F207" i="1"/>
  <c r="E207" i="1"/>
  <c r="H90" i="1"/>
  <c r="C75" i="1"/>
  <c r="E212" i="1"/>
  <c r="D122" i="1"/>
  <c r="I90" i="1"/>
  <c r="C61" i="1"/>
  <c r="C89" i="1"/>
  <c r="G212" i="1"/>
  <c r="C43" i="1"/>
  <c r="F122" i="1"/>
  <c r="E90" i="1"/>
  <c r="J90" i="1"/>
  <c r="E122" i="1"/>
  <c r="G122" i="1"/>
  <c r="K122" i="1"/>
  <c r="F90" i="1"/>
  <c r="C126" i="1"/>
  <c r="J122" i="1"/>
  <c r="C86" i="1"/>
  <c r="C92" i="1"/>
  <c r="I122" i="1"/>
  <c r="C124" i="1"/>
  <c r="G207" i="1"/>
  <c r="K207" i="1"/>
  <c r="G90" i="1"/>
  <c r="K90" i="1"/>
  <c r="I207" i="1"/>
  <c r="D217" i="1" l="1"/>
  <c r="D218" i="1"/>
  <c r="C198" i="1"/>
  <c r="C122" i="1"/>
  <c r="C116" i="1"/>
  <c r="C203" i="1"/>
  <c r="C202" i="1" s="1"/>
  <c r="C208" i="1"/>
  <c r="C211" i="1"/>
  <c r="C209" i="1"/>
  <c r="C87" i="1"/>
  <c r="H85" i="1"/>
  <c r="I202" i="1"/>
  <c r="J202" i="1"/>
  <c r="F202" i="1"/>
  <c r="C190" i="1"/>
  <c r="G60" i="1"/>
  <c r="E187" i="1"/>
  <c r="E60" i="1"/>
  <c r="J187" i="1"/>
  <c r="I187" i="1"/>
  <c r="G187" i="1"/>
  <c r="C55" i="1"/>
  <c r="C191" i="1"/>
  <c r="E202" i="1"/>
  <c r="D187" i="1"/>
  <c r="C90" i="1"/>
  <c r="C54" i="1"/>
  <c r="H187" i="1"/>
  <c r="K187" i="1"/>
  <c r="K60" i="1"/>
  <c r="H202" i="1"/>
  <c r="C119" i="1"/>
  <c r="C57" i="1"/>
  <c r="H60" i="1"/>
  <c r="C189" i="1"/>
  <c r="C18" i="1"/>
  <c r="C88" i="1"/>
  <c r="F187" i="1"/>
  <c r="G202" i="1"/>
  <c r="C188" i="1"/>
  <c r="K202" i="1"/>
  <c r="G217" i="1" l="1"/>
  <c r="G218" i="1"/>
  <c r="H217" i="1"/>
  <c r="H218" i="1"/>
  <c r="I217" i="1"/>
  <c r="I218" i="1"/>
  <c r="K217" i="1"/>
  <c r="K218" i="1"/>
  <c r="J217" i="1"/>
  <c r="J218" i="1"/>
  <c r="F217" i="1"/>
  <c r="F218" i="1"/>
  <c r="E217" i="1"/>
  <c r="E218" i="1"/>
  <c r="D197" i="1"/>
  <c r="C200" i="1"/>
  <c r="C85" i="1"/>
  <c r="C199" i="1"/>
  <c r="F60" i="1"/>
  <c r="F115" i="1"/>
  <c r="F197" i="1"/>
  <c r="G115" i="1"/>
  <c r="E115" i="1"/>
  <c r="C53" i="1"/>
  <c r="I60" i="1"/>
  <c r="J197" i="1"/>
  <c r="C187" i="1"/>
  <c r="C60" i="1"/>
  <c r="J115" i="1"/>
  <c r="J60" i="1"/>
  <c r="D115" i="1"/>
  <c r="C197" i="1" l="1"/>
  <c r="C210" i="1"/>
  <c r="C207" i="1" s="1"/>
  <c r="H197" i="1"/>
  <c r="H115" i="1"/>
  <c r="G197" i="1"/>
  <c r="K197" i="1"/>
  <c r="I115" i="1"/>
  <c r="I197" i="1"/>
  <c r="C117" i="1"/>
  <c r="K115" i="1"/>
  <c r="C115" i="1" l="1"/>
</calcChain>
</file>

<file path=xl/sharedStrings.xml><?xml version="1.0" encoding="utf-8"?>
<sst xmlns="http://schemas.openxmlformats.org/spreadsheetml/2006/main" count="352" uniqueCount="91">
  <si>
    <t>Наименование</t>
  </si>
  <si>
    <t>ДГХ</t>
  </si>
  <si>
    <t>х</t>
  </si>
  <si>
    <t>ДАиГ</t>
  </si>
  <si>
    <t>Объем финансирования (всего, руб.)</t>
  </si>
  <si>
    <t>Задача 1. Повышение мотивации граждан к регулярным занятиям физической культурой и спортом и ведению здорового образа жизни</t>
  </si>
  <si>
    <t xml:space="preserve">за счет средств местного бюджета </t>
  </si>
  <si>
    <t>Задача 3. Совершенствование спортивной инфраструктуры города</t>
  </si>
  <si>
    <t>за счет межбюджетных трансфертов из федерального бюджета</t>
  </si>
  <si>
    <t xml:space="preserve">за счет межбюджетных трансфертов из окружного бюджета 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</si>
  <si>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</si>
  <si>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</si>
  <si>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</si>
  <si>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</si>
  <si>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</si>
  <si>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</si>
  <si>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</si>
  <si>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</si>
  <si>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Ответственный (администратор или соадминистратор)</t>
  </si>
  <si>
    <t>Источники финансирования</t>
  </si>
  <si>
    <t xml:space="preserve">за счет других источников </t>
  </si>
  <si>
    <t>всего, в том числе</t>
  </si>
  <si>
    <t>за счет межбюджетных трансфертов из окружного бюджета</t>
  </si>
  <si>
    <t>УФКиС</t>
  </si>
  <si>
    <t>Задача 2. Развитие системы подготовки спортивного резерва и выявление одаренных детей, подростков и молодежи</t>
  </si>
  <si>
    <t xml:space="preserve">Мероприятие 1.1.1. Обеспечение функционирования и развития учреждений, оказывающих муниципальные услуги (работы) по организации занятий физической культурой и массовым спортом </t>
  </si>
  <si>
    <t>Всего по подпрограмме 3 «Развитие инфраструктуры спорта»</t>
  </si>
  <si>
    <t>Мероприятие 2.2.1.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медицинского сопровождения тренировочного процесса, проведения тренировочных сборов и участия в соревнованиях</t>
  </si>
  <si>
    <t>Объем финансирования администратора - УФКиС</t>
  </si>
  <si>
    <t>Объем финансирования соадминистратора - ДАиГ</t>
  </si>
  <si>
    <t>Объем финансирования соадминистратора - ДГХ</t>
  </si>
  <si>
    <t>Подпрограмма 3.  «Развитие инфраструктуры спорта»</t>
  </si>
  <si>
    <t xml:space="preserve">Общий объем финансирования программы – всего </t>
  </si>
  <si>
    <t>Мероприятие 3.1.2. Спортивное ядро в микрорайоне 
№ 35-А г. Сургута 3-й пусковой комплекс. Реконструкция</t>
  </si>
  <si>
    <t>Программные мероприятия, объем финансирования муниципальной программы «Развитие физической культуры и спорта в городе Сургуте на период до 2030 года»</t>
  </si>
  <si>
    <t xml:space="preserve"> Подпрограмма 1. «Организация занятий физической культурой и массовым спортом, создание условий для выполнения нормативов испытаний (тестов) Всероссийского физкультурно-спортивного комплекса «Готов к труду и обороне» (ГТО)»</t>
  </si>
  <si>
    <t>Цель программы: создание условий для занятий физической культурой и спортом, развитие массового спорта на территории города</t>
  </si>
  <si>
    <t>Всего  по подпрограмме 1 «Организация занятий физической культурой и массовым спортом, создание условий для выполнения нормативов испытаний (тестов) Всероссийского физкультурно-спортивного комплекса «Готов к труду и обороне» (ГТО)»</t>
  </si>
  <si>
    <t xml:space="preserve">Основное мероприятие Организационное обеспечение функционирования отрасли (показатель 1 из таблицы 1)
</t>
  </si>
  <si>
    <t>Основное мероприятие 2.4.  Создание условий для присвоения спортивных званий и разрядов, квалификационных категорий спортивных судей (показатель 3 из таблицы 2)</t>
  </si>
  <si>
    <t>Основное мероприятие 1.1. Реализация мероприятий  по развитию физической культуры и  массового спорта (показатели 1,2,3,4,5 из таблицы 1)</t>
  </si>
  <si>
    <t>Основное мероприятие 1.2. Создание условий для выполнения нормативов испытаний (тестов)  Всероссийского физкультурно-спортивного комплекса «Готов к труду и обороне» (ГТО)» (показатель 6 из таблицы 1)</t>
  </si>
  <si>
    <t>Основное мероприятие 1.3.
Предоставление субсидии немуниципальным (коммерческим, некоммерческим) организациям на финансовое обеспечение (возмещение) затрат в связи с выполнением работ в сфере физической культуры и спорта (показатель 9 из таблицы 1)</t>
  </si>
  <si>
    <t>Основное мероприятие 2.5. "Региональный проект "Спорт-норма жизни" (показатели 1,8 из таблицы 1)</t>
  </si>
  <si>
    <t>Основное мероприятие 3.1. 
Развитие материально-технической базы муниципальных учреждений спорта (показатель 8 из таблицы 1)</t>
  </si>
  <si>
    <t>Основное мероприятие 3.2. Строительство быстровозводимых спортивных сооружений (показатель 8 из таблицы 1)</t>
  </si>
  <si>
    <t>Основное мероприятие 2.2. Реализация отдельных мероприятий государственной программы «Развитие физической культуры и спорта» (показатель 1 из таблицы 1)</t>
  </si>
  <si>
    <t>Мероприятие 3.2.1. 
Создание объекта "Спортивный комплекс с универсальным игровым залом 90 чел/час (мкр. А) в рамках концессионного соглашения</t>
  </si>
  <si>
    <t>Мероприятие 3.2.3. 
Мероприятие "Создание объекта "Спортивный комплекс с универсальным игровым залом в мкр. Хоззона (по ул. Маяковского) в муниципальном образовании городской округ Сургут Ханты-Мансийского автономного округа – Югры" в рамках концессионного соглашения"</t>
  </si>
  <si>
    <t>Мероприятие 3.2.2. "Создание объекта "Спортивный комплекс с универсальным игровым залом и дворец боевых искусств" в микрорайоне 30А в муниципальном образовании городской округ Сургут Ханты-Мансийского автономного округа - Югры. II этап строительства. Спортивный комплекс с универсальным игровым залом"</t>
  </si>
  <si>
    <t>Мероприятие 3.2.4. Мероприятие "Создание объекта "Спортивный комплекс с универсальным игровым залом и дворец боевых искусств" в микрорайоне 30А в муниципальном образовании городской округ Сургут Ханты-Мансийского автономного округа - Югры. I этап строительства. Дворец боевых искусств"</t>
  </si>
  <si>
    <t xml:space="preserve">Мероприятие 3.2.5. Мероприятие "Создание объекта "Спортивный комплекс с искусственным льдом" (хоз. зона) в рамках концессионного соглашения" </t>
  </si>
  <si>
    <t>В том числе по годам</t>
  </si>
  <si>
    <t>Подпрограмма 2.  «Подготовка спортивного резерва»</t>
  </si>
  <si>
    <t>Основное мероприятие 2.1. Обеспечение функционирования и развития учреждений, осуществляющих подготовку спортивного резерва (показатель 7 из таблицы 1)</t>
  </si>
  <si>
    <t>Мероприятие 2.1.1. Обеспечение функционирования и развития учреждений,  осуществляющих подготовку спортивного резерва</t>
  </si>
  <si>
    <t>Основное мероприятие 2.3. 
Дополнительная мера социальной поддержки спортсменам некоммерческих организаций, осуществляющих деятельность в области физической культуры и спорта, за достижение спортивных результатов в соревновательной деятельности (показатель 1 из таблицы 1)</t>
  </si>
  <si>
    <t>Всего по подпрограмме 2  «Подготовка спортивного резерва»</t>
  </si>
  <si>
    <t>Приложение 1                                                              к постановлению                           Администрации города от  _______________ № __________</t>
  </si>
  <si>
    <t>Основное мероприятие 3.3. Развитие сети спортивных объектов шаговой доступности"государственной программы "Развитие физической культуры и спорта" (показатель 1 из таблицы 1)</t>
  </si>
  <si>
    <t>Основное мероприяти 3.4. Реализация инициативных проектов</t>
  </si>
  <si>
    <t xml:space="preserve">Мероприятие 3.4.1. Инициативный проект "Теплая раздевалка при хоккейном корте "Магистраль" </t>
  </si>
  <si>
    <t xml:space="preserve"> ДАиГ 2023-2024г.                                            УФКиС 2025-2030 г.</t>
  </si>
  <si>
    <t xml:space="preserve"> ДАиГ 2023г.                                            УФКиС 2024-2030 г.</t>
  </si>
  <si>
    <t xml:space="preserve">УФКиС </t>
  </si>
  <si>
    <t>Мероприятие 1.1.3. Обеспечение санитарно-эпидемиологических условий при проведении городских спортивно-массовых мероприятий</t>
  </si>
  <si>
    <t>Мероприятие 1.1.4. Организация выполнения отдельных функций по содержанию объектов муниципальных учреждений, курируемых управлением физической культуры и спорта</t>
  </si>
  <si>
    <t>Мероприятие 1.1.2. Обеспечение функционирования и развития учреждений, реализующих дополнительные общеразвивающие программы</t>
  </si>
  <si>
    <t>Мероприятие 2.1.2. Обеспечение функционирования и развития учреждений, реализующих дополнительные образовательные программы спортивной подготовки</t>
  </si>
  <si>
    <t>Мероприятие 2.1.3. Организация выполнения отдельных функций по содержанию объектов муниципальных учреждений, осуществляющих подготовку спортивного резерва</t>
  </si>
  <si>
    <t>Номер целевого показателя</t>
  </si>
  <si>
    <t>Наименование целевого показателя</t>
  </si>
  <si>
    <t>отчетные данные
за период реализации
с 01.01.2014 г. по 31.12.2022 г.</t>
  </si>
  <si>
    <t>Значение целевого показателя, в том числе</t>
  </si>
  <si>
    <t>Итоговое значение показателя</t>
  </si>
  <si>
    <t>Влияние на исполнение целевого показателя предоставляемой налоговой льготы, установленной
в качестве мер муниципальной поддержки (налоговых расходов)</t>
  </si>
  <si>
    <t>Доля граждан, систематически занимающихся физической культурой и спортом, %</t>
  </si>
  <si>
    <t>Доля граждан среднего возраста, систематически занимающихся физической культурой и спортом, в общей численности граждан среднего возраста, %</t>
  </si>
  <si>
    <t>Доля граждан старшего возраста, систематически занимающихся физической культурой и спортом, в общей численности граждан старшего возраста, %</t>
  </si>
  <si>
    <t>Доля детей и молодежи, систематически занимающихся физической культурой и спортом, в общей численности детей и молодежи, %</t>
  </si>
  <si>
    <t>их них несовершеннолетних,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</si>
  <si>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</si>
  <si>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"Готов к труду и обороне" (ГТО), в общей численности населения, принявшего участие в сдаче нормативов Всероссийского физкультурно-спортивного комплекса "Готов к труду и обороне" (ГТО),%</t>
  </si>
  <si>
    <t>из них учащихся и студентов,%</t>
  </si>
  <si>
    <t>Доля занимающихся по программам спортивной подготовки 
в учреждениях, курируемых управлением, реализующих программы спортивной подготовки, в общем количестве занимающихся в учреждениях, курируемых управлением, реализующих программы спортивной подготовки,%</t>
  </si>
  <si>
    <t>Уровень обеспеченности населения спортивными сооружениями исходя из единовременной пропускной способности объектов спорта,%</t>
  </si>
  <si>
    <t>Доля средств бюджета муниципального образования, выделяемых негосударственным организациям, в том числе социально ориентированным некоммерческим организациям, на предоставление услуг (работ), в общем объеме средств бюджета, выделяемых на предоставление услуг в сфере физической культуры и спорта, %</t>
  </si>
  <si>
    <t>Приложение 2</t>
  </si>
  <si>
    <t xml:space="preserve"> к постановлению                           Администрации города от  _______________ № __________</t>
  </si>
  <si>
    <t>Целевые показатели муниципальной программы «Развитие физической культуры и спорта в городе Сургуте                       на период до 2030 года»</t>
  </si>
  <si>
    <t>Мероприятие 3.1.1. "Строительство объекта "Спортивное ядро в микрорайоне № 35-А г.Сургута. Спортивный центр с административно-бытовыми помещениями"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</si>
</sst>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_ ;\-#,##0.00\ "/>
    <numFmt numFmtId="165" formatCode="_-* #,##0.00_р_._-;\-* #,##0.00_р_._-;_-* &quot;-&quot;??_р_._-;_-@_-"/>
    <numFmt numFmtId="166" formatCode="#,##0_р_."/>
    <numFmt numFmtId="167" formatCode="#,##0.0"/>
    <numFmt numFmtId="168" formatCode="#,##0.0_р_.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Calibri"/>
      <family val="2"/>
      <charset val="204"/>
    </font>
    <font>
      <sz val="12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15">
    <xf numFmtId="0" fontId="0" fillId="0" borderId="0" xfId="0"/>
    <xf numFmtId="0" fontId="4" fillId="2" borderId="0" xfId="0" applyFont="1" applyFill="1"/>
    <xf numFmtId="0" fontId="4" fillId="2" borderId="0" xfId="0" applyFont="1" applyFill="1" applyAlignment="1">
      <alignment horizontal="center"/>
    </xf>
    <xf numFmtId="4" fontId="1" fillId="2" borderId="1" xfId="0" applyNumberFormat="1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center" vertical="top" wrapText="1"/>
    </xf>
    <xf numFmtId="49" fontId="5" fillId="2" borderId="0" xfId="0" applyNumberFormat="1" applyFont="1" applyFill="1" applyAlignment="1">
      <alignment vertical="top" wrapText="1"/>
    </xf>
    <xf numFmtId="0" fontId="2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top"/>
    </xf>
    <xf numFmtId="0" fontId="7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49" fontId="7" fillId="2" borderId="0" xfId="0" applyNumberFormat="1" applyFont="1" applyFill="1" applyAlignment="1">
      <alignment vertical="top" wrapText="1"/>
    </xf>
    <xf numFmtId="0" fontId="2" fillId="2" borderId="0" xfId="0" applyFont="1" applyFill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top" wrapText="1"/>
    </xf>
    <xf numFmtId="4" fontId="4" fillId="2" borderId="0" xfId="0" applyNumberFormat="1" applyFont="1" applyFill="1"/>
    <xf numFmtId="164" fontId="1" fillId="2" borderId="1" xfId="0" applyNumberFormat="1" applyFont="1" applyFill="1" applyBorder="1" applyAlignment="1">
      <alignment horizontal="center" vertical="top" wrapText="1"/>
    </xf>
    <xf numFmtId="49" fontId="4" fillId="2" borderId="0" xfId="0" applyNumberFormat="1" applyFont="1" applyFill="1" applyAlignment="1">
      <alignment vertical="top" wrapText="1"/>
    </xf>
    <xf numFmtId="4" fontId="1" fillId="2" borderId="4" xfId="0" applyNumberFormat="1" applyFont="1" applyFill="1" applyBorder="1" applyAlignment="1">
      <alignment horizontal="center" vertical="top" wrapText="1"/>
    </xf>
    <xf numFmtId="4" fontId="4" fillId="2" borderId="0" xfId="0" applyNumberFormat="1" applyFont="1" applyFill="1" applyAlignment="1">
      <alignment horizontal="center"/>
    </xf>
    <xf numFmtId="4" fontId="1" fillId="2" borderId="1" xfId="0" applyNumberFormat="1" applyFont="1" applyFill="1" applyBorder="1" applyAlignment="1">
      <alignment horizontal="center" vertical="top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/>
    <xf numFmtId="0" fontId="2" fillId="2" borderId="0" xfId="0" applyFont="1" applyFill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vertical="top" wrapText="1"/>
    </xf>
    <xf numFmtId="0" fontId="10" fillId="2" borderId="0" xfId="0" applyFont="1" applyFill="1" applyAlignment="1"/>
    <xf numFmtId="0" fontId="11" fillId="0" borderId="0" xfId="0" applyFont="1"/>
    <xf numFmtId="0" fontId="1" fillId="2" borderId="0" xfId="0" applyFont="1" applyFill="1" applyAlignment="1">
      <alignment vertical="top" wrapText="1"/>
    </xf>
    <xf numFmtId="0" fontId="13" fillId="0" borderId="1" xfId="0" applyFont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0" fillId="0" borderId="3" xfId="0" applyBorder="1" applyAlignment="1">
      <alignment horizontal="center" vertical="top"/>
    </xf>
    <xf numFmtId="0" fontId="1" fillId="2" borderId="6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/>
    <xf numFmtId="0" fontId="1" fillId="2" borderId="3" xfId="0" applyFont="1" applyFill="1" applyBorder="1" applyAlignment="1">
      <alignment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1" fillId="2" borderId="9" xfId="0" applyFont="1" applyFill="1" applyBorder="1" applyAlignment="1">
      <alignment horizontal="center" vertical="top" wrapText="1"/>
    </xf>
    <xf numFmtId="166" fontId="1" fillId="2" borderId="3" xfId="0" applyNumberFormat="1" applyFont="1" applyFill="1" applyBorder="1" applyAlignment="1">
      <alignment horizontal="center" vertical="top" wrapText="1"/>
    </xf>
    <xf numFmtId="166" fontId="1" fillId="2" borderId="11" xfId="0" applyNumberFormat="1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10" xfId="0" applyFont="1" applyFill="1" applyBorder="1" applyAlignment="1">
      <alignment horizontal="center" vertical="top" wrapText="1"/>
    </xf>
    <xf numFmtId="166" fontId="1" fillId="2" borderId="4" xfId="0" applyNumberFormat="1" applyFont="1" applyFill="1" applyBorder="1" applyAlignment="1">
      <alignment horizontal="center" vertical="top" wrapText="1"/>
    </xf>
    <xf numFmtId="0" fontId="1" fillId="2" borderId="10" xfId="0" applyNumberFormat="1" applyFont="1" applyFill="1" applyBorder="1" applyAlignment="1">
      <alignment horizontal="center" vertical="top" wrapText="1"/>
    </xf>
    <xf numFmtId="0" fontId="1" fillId="2" borderId="11" xfId="0" applyNumberFormat="1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2" xfId="0" applyNumberFormat="1" applyFont="1" applyFill="1" applyBorder="1" applyAlignment="1">
      <alignment horizontal="left" vertical="top" wrapText="1"/>
    </xf>
    <xf numFmtId="49" fontId="1" fillId="2" borderId="3" xfId="0" applyNumberFormat="1" applyFont="1" applyFill="1" applyBorder="1" applyAlignment="1">
      <alignment horizontal="left" vertical="top" wrapText="1"/>
    </xf>
    <xf numFmtId="49" fontId="1" fillId="2" borderId="4" xfId="0" applyNumberFormat="1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center" vertical="top"/>
    </xf>
    <xf numFmtId="168" fontId="1" fillId="2" borderId="2" xfId="0" applyNumberFormat="1" applyFont="1" applyFill="1" applyBorder="1" applyAlignment="1">
      <alignment horizontal="center" vertical="top" wrapText="1"/>
    </xf>
    <xf numFmtId="168" fontId="1" fillId="2" borderId="3" xfId="0" applyNumberFormat="1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13" fillId="0" borderId="4" xfId="0" applyFont="1" applyBorder="1" applyAlignment="1">
      <alignment horizontal="center" vertical="top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3" fontId="1" fillId="2" borderId="2" xfId="0" applyNumberFormat="1" applyFont="1" applyFill="1" applyBorder="1" applyAlignment="1">
      <alignment horizontal="center" vertical="top" wrapText="1"/>
    </xf>
    <xf numFmtId="3" fontId="1" fillId="2" borderId="3" xfId="0" applyNumberFormat="1" applyFont="1" applyFill="1" applyBorder="1" applyAlignment="1">
      <alignment horizontal="center" vertical="top" wrapText="1"/>
    </xf>
    <xf numFmtId="3" fontId="1" fillId="2" borderId="4" xfId="0" applyNumberFormat="1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167" fontId="1" fillId="2" borderId="2" xfId="0" applyNumberFormat="1" applyFont="1" applyFill="1" applyBorder="1" applyAlignment="1">
      <alignment horizontal="center" vertical="top" wrapText="1"/>
    </xf>
    <xf numFmtId="167" fontId="1" fillId="2" borderId="3" xfId="0" applyNumberFormat="1" applyFont="1" applyFill="1" applyBorder="1" applyAlignment="1">
      <alignment horizontal="center" vertical="top" wrapText="1"/>
    </xf>
    <xf numFmtId="167" fontId="1" fillId="2" borderId="4" xfId="0" applyNumberFormat="1" applyFont="1" applyFill="1" applyBorder="1" applyAlignment="1">
      <alignment horizontal="center" vertical="top" wrapText="1"/>
    </xf>
    <xf numFmtId="0" fontId="10" fillId="2" borderId="0" xfId="0" applyFont="1" applyFill="1" applyAlignment="1">
      <alignment horizontal="left" vertical="top" wrapText="1"/>
    </xf>
    <xf numFmtId="0" fontId="12" fillId="0" borderId="8" xfId="0" applyFont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horizontal="center" vertical="top" wrapText="1"/>
    </xf>
    <xf numFmtId="165" fontId="1" fillId="2" borderId="4" xfId="0" applyNumberFormat="1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8"/>
  <sheetViews>
    <sheetView tabSelected="1" view="pageBreakPreview" zoomScale="75" zoomScaleNormal="50" zoomScaleSheetLayoutView="75" zoomScalePageLayoutView="75" workbookViewId="0">
      <pane xSplit="2" ySplit="11" topLeftCell="C79" activePane="bottomRight" state="frozen"/>
      <selection pane="topRight" activeCell="C1" sqref="C1"/>
      <selection pane="bottomLeft" activeCell="A12" sqref="A12"/>
      <selection pane="bottomRight" activeCell="D67" sqref="D67"/>
    </sheetView>
  </sheetViews>
  <sheetFormatPr defaultColWidth="19.5703125" defaultRowHeight="44.25" customHeight="1" outlineLevelRow="3" x14ac:dyDescent="0.25"/>
  <cols>
    <col min="1" max="1" width="37.7109375" style="1" customWidth="1"/>
    <col min="2" max="2" width="31.140625" style="1" customWidth="1"/>
    <col min="3" max="3" width="19.5703125" style="2" customWidth="1"/>
    <col min="4" max="4" width="19.42578125" style="2" customWidth="1"/>
    <col min="5" max="5" width="18.42578125" style="2" customWidth="1"/>
    <col min="6" max="7" width="18.85546875" style="2" customWidth="1"/>
    <col min="8" max="8" width="18.28515625" style="2" customWidth="1"/>
    <col min="9" max="9" width="19.42578125" style="2" customWidth="1"/>
    <col min="10" max="10" width="18.28515625" style="2" customWidth="1"/>
    <col min="11" max="11" width="19.28515625" style="2" customWidth="1"/>
    <col min="12" max="12" width="36.28515625" style="1" customWidth="1"/>
    <col min="13" max="13" width="22.7109375" style="5" customWidth="1"/>
    <col min="14" max="16384" width="19.5703125" style="1"/>
  </cols>
  <sheetData>
    <row r="1" spans="1:17" s="9" customFormat="1" ht="19.5" customHeight="1" x14ac:dyDescent="0.35">
      <c r="A1" s="6"/>
      <c r="B1" s="6"/>
      <c r="C1" s="6"/>
      <c r="D1" s="7"/>
      <c r="E1" s="6"/>
      <c r="F1" s="6"/>
      <c r="G1" s="6"/>
      <c r="H1" s="6"/>
      <c r="I1" s="6"/>
      <c r="J1" s="8"/>
      <c r="K1" s="70" t="s">
        <v>58</v>
      </c>
      <c r="L1" s="70"/>
      <c r="M1" s="26"/>
      <c r="N1" s="26"/>
      <c r="O1" s="26"/>
      <c r="P1" s="26"/>
      <c r="Q1" s="26"/>
    </row>
    <row r="2" spans="1:17" s="9" customFormat="1" ht="18.600000000000001" customHeight="1" x14ac:dyDescent="0.35">
      <c r="A2" s="10"/>
      <c r="B2" s="10"/>
      <c r="C2" s="11"/>
      <c r="D2" s="12"/>
      <c r="E2" s="12"/>
      <c r="F2" s="12"/>
      <c r="G2" s="12"/>
      <c r="H2" s="12"/>
      <c r="I2" s="12"/>
      <c r="J2" s="25"/>
      <c r="K2" s="70"/>
      <c r="L2" s="70"/>
      <c r="M2" s="27"/>
      <c r="N2" s="27"/>
      <c r="O2" s="27"/>
      <c r="P2" s="27"/>
      <c r="Q2" s="27"/>
    </row>
    <row r="3" spans="1:17" s="9" customFormat="1" ht="25.9" customHeight="1" x14ac:dyDescent="0.35">
      <c r="A3" s="10"/>
      <c r="B3" s="10"/>
      <c r="C3" s="11"/>
      <c r="D3" s="12"/>
      <c r="E3" s="12"/>
      <c r="F3" s="12"/>
      <c r="G3" s="12"/>
      <c r="H3" s="12"/>
      <c r="I3" s="12"/>
      <c r="J3" s="25"/>
      <c r="K3" s="70"/>
      <c r="L3" s="70"/>
      <c r="M3" s="13"/>
    </row>
    <row r="4" spans="1:17" s="9" customFormat="1" ht="27" customHeight="1" x14ac:dyDescent="0.35">
      <c r="A4" s="10"/>
      <c r="B4" s="10"/>
      <c r="C4" s="11"/>
      <c r="D4" s="12"/>
      <c r="E4" s="12"/>
      <c r="F4" s="12"/>
      <c r="G4" s="12"/>
      <c r="H4" s="12"/>
      <c r="I4" s="12"/>
      <c r="J4" s="14"/>
      <c r="K4" s="70"/>
      <c r="L4" s="70"/>
      <c r="M4" s="13"/>
    </row>
    <row r="5" spans="1:17" s="9" customFormat="1" ht="27" customHeight="1" x14ac:dyDescent="0.35">
      <c r="A5" s="10"/>
      <c r="B5" s="10"/>
      <c r="C5" s="11"/>
      <c r="D5" s="12"/>
      <c r="E5" s="12"/>
      <c r="F5" s="12"/>
      <c r="G5" s="12"/>
      <c r="H5" s="12"/>
      <c r="I5" s="12"/>
      <c r="J5" s="14"/>
      <c r="K5" s="70"/>
      <c r="L5" s="70"/>
      <c r="M5" s="13"/>
    </row>
    <row r="6" spans="1:17" s="9" customFormat="1" ht="30.6" customHeight="1" x14ac:dyDescent="0.35">
      <c r="A6" s="91" t="s">
        <v>34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5"/>
    </row>
    <row r="7" spans="1:17" ht="30.75" customHeight="1" x14ac:dyDescent="0.25">
      <c r="A7" s="74" t="s">
        <v>0</v>
      </c>
      <c r="B7" s="74" t="s">
        <v>19</v>
      </c>
      <c r="C7" s="74" t="s">
        <v>4</v>
      </c>
      <c r="D7" s="75" t="s">
        <v>52</v>
      </c>
      <c r="E7" s="75"/>
      <c r="F7" s="75"/>
      <c r="G7" s="75"/>
      <c r="H7" s="75"/>
      <c r="I7" s="75"/>
      <c r="J7" s="75"/>
      <c r="K7" s="76"/>
      <c r="L7" s="74" t="s">
        <v>18</v>
      </c>
    </row>
    <row r="8" spans="1:17" ht="53.25" customHeight="1" x14ac:dyDescent="0.25">
      <c r="A8" s="74"/>
      <c r="B8" s="74"/>
      <c r="C8" s="74"/>
      <c r="D8" s="37" t="s">
        <v>10</v>
      </c>
      <c r="E8" s="37" t="s">
        <v>11</v>
      </c>
      <c r="F8" s="37" t="s">
        <v>12</v>
      </c>
      <c r="G8" s="37" t="s">
        <v>13</v>
      </c>
      <c r="H8" s="37" t="s">
        <v>14</v>
      </c>
      <c r="I8" s="37" t="s">
        <v>15</v>
      </c>
      <c r="J8" s="37" t="s">
        <v>16</v>
      </c>
      <c r="K8" s="37" t="s">
        <v>17</v>
      </c>
      <c r="L8" s="74"/>
    </row>
    <row r="9" spans="1:17" s="2" customFormat="1" ht="18" customHeight="1" x14ac:dyDescent="0.25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5">
        <v>9</v>
      </c>
      <c r="J9" s="15">
        <v>10</v>
      </c>
      <c r="K9" s="15">
        <v>11</v>
      </c>
      <c r="L9" s="15">
        <v>12</v>
      </c>
      <c r="M9" s="16"/>
    </row>
    <row r="10" spans="1:17" ht="28.5" customHeight="1" x14ac:dyDescent="0.25">
      <c r="A10" s="80" t="s">
        <v>36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2"/>
    </row>
    <row r="11" spans="1:17" ht="28.5" customHeight="1" x14ac:dyDescent="0.25">
      <c r="A11" s="77" t="s">
        <v>38</v>
      </c>
      <c r="B11" s="38" t="s">
        <v>21</v>
      </c>
      <c r="C11" s="3">
        <f t="shared" ref="C11:K11" si="0">SUM(C12:C15)</f>
        <v>226656153.58000001</v>
      </c>
      <c r="D11" s="3">
        <f t="shared" si="0"/>
        <v>31215994.09</v>
      </c>
      <c r="E11" s="3">
        <f t="shared" si="0"/>
        <v>33438039.899999999</v>
      </c>
      <c r="F11" s="3">
        <f t="shared" si="0"/>
        <v>33309160.039999999</v>
      </c>
      <c r="G11" s="3">
        <f t="shared" si="0"/>
        <v>25738591.91</v>
      </c>
      <c r="H11" s="3">
        <f t="shared" si="0"/>
        <v>25738591.91</v>
      </c>
      <c r="I11" s="3">
        <f t="shared" si="0"/>
        <v>25738591.91</v>
      </c>
      <c r="J11" s="3">
        <f t="shared" si="0"/>
        <v>25738591.91</v>
      </c>
      <c r="K11" s="3">
        <f t="shared" si="0"/>
        <v>25738591.91</v>
      </c>
      <c r="L11" s="67" t="s">
        <v>23</v>
      </c>
    </row>
    <row r="12" spans="1:17" ht="60" customHeight="1" x14ac:dyDescent="0.25">
      <c r="A12" s="78"/>
      <c r="B12" s="36" t="s">
        <v>8</v>
      </c>
      <c r="C12" s="3">
        <f>SUM(D12:K12)</f>
        <v>0</v>
      </c>
      <c r="D12" s="3">
        <v>0</v>
      </c>
      <c r="E12" s="3">
        <v>0</v>
      </c>
      <c r="F12" s="3">
        <v>0</v>
      </c>
      <c r="G12" s="17">
        <v>0</v>
      </c>
      <c r="H12" s="3">
        <v>0</v>
      </c>
      <c r="I12" s="3">
        <v>0</v>
      </c>
      <c r="J12" s="3">
        <v>0</v>
      </c>
      <c r="K12" s="3">
        <v>0</v>
      </c>
      <c r="L12" s="68"/>
    </row>
    <row r="13" spans="1:17" ht="56.25" customHeight="1" x14ac:dyDescent="0.25">
      <c r="A13" s="78"/>
      <c r="B13" s="36" t="s">
        <v>9</v>
      </c>
      <c r="C13" s="3">
        <f>SUM(D13:K13)</f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68"/>
    </row>
    <row r="14" spans="1:17" ht="34.5" customHeight="1" x14ac:dyDescent="0.25">
      <c r="A14" s="78"/>
      <c r="B14" s="36" t="s">
        <v>6</v>
      </c>
      <c r="C14" s="3">
        <f>SUM(D14:K14)</f>
        <v>226656153.58000001</v>
      </c>
      <c r="D14" s="3">
        <v>31215994.09</v>
      </c>
      <c r="E14" s="3">
        <v>33438039.899999999</v>
      </c>
      <c r="F14" s="3">
        <v>33309160.039999999</v>
      </c>
      <c r="G14" s="3">
        <v>25738591.91</v>
      </c>
      <c r="H14" s="3">
        <v>25738591.91</v>
      </c>
      <c r="I14" s="3">
        <v>25738591.91</v>
      </c>
      <c r="J14" s="3">
        <v>25738591.91</v>
      </c>
      <c r="K14" s="3">
        <v>25738591.91</v>
      </c>
      <c r="L14" s="68"/>
    </row>
    <row r="15" spans="1:17" ht="33.75" customHeight="1" x14ac:dyDescent="0.25">
      <c r="A15" s="79"/>
      <c r="B15" s="36" t="s">
        <v>20</v>
      </c>
      <c r="C15" s="3">
        <f>SUM(D15:K15)</f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69"/>
    </row>
    <row r="16" spans="1:17" ht="27.75" customHeight="1" x14ac:dyDescent="0.25">
      <c r="A16" s="80" t="s">
        <v>35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2"/>
      <c r="M16" s="1"/>
    </row>
    <row r="17" spans="1:13" ht="22.5" customHeight="1" outlineLevel="1" x14ac:dyDescent="0.25">
      <c r="A17" s="80" t="s">
        <v>5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2"/>
      <c r="M17" s="1"/>
    </row>
    <row r="18" spans="1:13" ht="27.75" customHeight="1" outlineLevel="1" x14ac:dyDescent="0.25">
      <c r="A18" s="77" t="s">
        <v>40</v>
      </c>
      <c r="B18" s="38" t="s">
        <v>21</v>
      </c>
      <c r="C18" s="3">
        <f t="shared" ref="C18:C27" si="1">SUM(D18:K18)</f>
        <v>1615483755.5999999</v>
      </c>
      <c r="D18" s="3">
        <f t="shared" ref="D18:K18" si="2">SUM(D19:D22)</f>
        <v>133503815.40000001</v>
      </c>
      <c r="E18" s="3">
        <f t="shared" si="2"/>
        <v>148739890.24000001</v>
      </c>
      <c r="F18" s="3">
        <f t="shared" si="2"/>
        <v>122598848.16</v>
      </c>
      <c r="G18" s="3">
        <f t="shared" si="2"/>
        <v>176590971.03999999</v>
      </c>
      <c r="H18" s="3">
        <f t="shared" si="2"/>
        <v>186590971.03999999</v>
      </c>
      <c r="I18" s="3">
        <f t="shared" si="2"/>
        <v>196590971.03999999</v>
      </c>
      <c r="J18" s="3">
        <f t="shared" si="2"/>
        <v>306590971.04000002</v>
      </c>
      <c r="K18" s="3">
        <f t="shared" si="2"/>
        <v>344277317.63999999</v>
      </c>
      <c r="L18" s="67" t="s">
        <v>2</v>
      </c>
      <c r="M18" s="1"/>
    </row>
    <row r="19" spans="1:13" ht="57.75" customHeight="1" outlineLevel="1" x14ac:dyDescent="0.25">
      <c r="A19" s="78"/>
      <c r="B19" s="36" t="s">
        <v>8</v>
      </c>
      <c r="C19" s="3">
        <f t="shared" si="1"/>
        <v>0</v>
      </c>
      <c r="D19" s="3">
        <f t="shared" ref="D19:K20" si="3">D24+D34+D39</f>
        <v>0</v>
      </c>
      <c r="E19" s="3">
        <f t="shared" si="3"/>
        <v>0</v>
      </c>
      <c r="F19" s="3">
        <f t="shared" si="3"/>
        <v>0</v>
      </c>
      <c r="G19" s="3">
        <f t="shared" si="3"/>
        <v>0</v>
      </c>
      <c r="H19" s="3">
        <f t="shared" si="3"/>
        <v>0</v>
      </c>
      <c r="I19" s="3">
        <f t="shared" si="3"/>
        <v>0</v>
      </c>
      <c r="J19" s="3">
        <f t="shared" si="3"/>
        <v>0</v>
      </c>
      <c r="K19" s="3">
        <f t="shared" si="3"/>
        <v>0</v>
      </c>
      <c r="L19" s="68"/>
      <c r="M19" s="1"/>
    </row>
    <row r="20" spans="1:13" ht="54" customHeight="1" outlineLevel="1" x14ac:dyDescent="0.25">
      <c r="A20" s="78"/>
      <c r="B20" s="36" t="s">
        <v>9</v>
      </c>
      <c r="C20" s="3">
        <f t="shared" si="1"/>
        <v>0</v>
      </c>
      <c r="D20" s="3">
        <f t="shared" si="3"/>
        <v>0</v>
      </c>
      <c r="E20" s="3">
        <f t="shared" si="3"/>
        <v>0</v>
      </c>
      <c r="F20" s="3">
        <f t="shared" si="3"/>
        <v>0</v>
      </c>
      <c r="G20" s="3">
        <f t="shared" si="3"/>
        <v>0</v>
      </c>
      <c r="H20" s="3">
        <f t="shared" si="3"/>
        <v>0</v>
      </c>
      <c r="I20" s="3">
        <f t="shared" si="3"/>
        <v>0</v>
      </c>
      <c r="J20" s="3">
        <f t="shared" si="3"/>
        <v>0</v>
      </c>
      <c r="K20" s="3">
        <f t="shared" si="3"/>
        <v>0</v>
      </c>
      <c r="L20" s="68"/>
      <c r="M20" s="1"/>
    </row>
    <row r="21" spans="1:13" ht="36.75" customHeight="1" outlineLevel="1" x14ac:dyDescent="0.25">
      <c r="A21" s="78"/>
      <c r="B21" s="36" t="s">
        <v>6</v>
      </c>
      <c r="C21" s="3">
        <f t="shared" si="1"/>
        <v>1615483755.5999999</v>
      </c>
      <c r="D21" s="3">
        <f>D26+D36+D41+D31</f>
        <v>133503815.40000001</v>
      </c>
      <c r="E21" s="3">
        <f t="shared" ref="E21:K21" si="4">E26+E36+E41+E31</f>
        <v>148739890.24000001</v>
      </c>
      <c r="F21" s="3">
        <f>F26+F36+F41+F31</f>
        <v>122598848.16</v>
      </c>
      <c r="G21" s="3">
        <f t="shared" si="4"/>
        <v>176590971.03999999</v>
      </c>
      <c r="H21" s="3">
        <f t="shared" si="4"/>
        <v>186590971.03999999</v>
      </c>
      <c r="I21" s="3">
        <f t="shared" si="4"/>
        <v>196590971.03999999</v>
      </c>
      <c r="J21" s="3">
        <f t="shared" si="4"/>
        <v>306590971.04000002</v>
      </c>
      <c r="K21" s="3">
        <f t="shared" si="4"/>
        <v>344277317.63999999</v>
      </c>
      <c r="L21" s="68"/>
      <c r="M21" s="1"/>
    </row>
    <row r="22" spans="1:13" ht="27.75" customHeight="1" outlineLevel="1" x14ac:dyDescent="0.25">
      <c r="A22" s="79"/>
      <c r="B22" s="36" t="s">
        <v>20</v>
      </c>
      <c r="C22" s="3">
        <f t="shared" si="1"/>
        <v>0</v>
      </c>
      <c r="D22" s="3">
        <f t="shared" ref="D22:K22" si="5">D27+D37+D42</f>
        <v>0</v>
      </c>
      <c r="E22" s="3">
        <f t="shared" si="5"/>
        <v>0</v>
      </c>
      <c r="F22" s="3">
        <f t="shared" si="5"/>
        <v>0</v>
      </c>
      <c r="G22" s="3">
        <f t="shared" si="5"/>
        <v>0</v>
      </c>
      <c r="H22" s="3">
        <f t="shared" si="5"/>
        <v>0</v>
      </c>
      <c r="I22" s="3">
        <f t="shared" si="5"/>
        <v>0</v>
      </c>
      <c r="J22" s="3">
        <f t="shared" si="5"/>
        <v>0</v>
      </c>
      <c r="K22" s="3">
        <f t="shared" si="5"/>
        <v>0</v>
      </c>
      <c r="L22" s="69"/>
      <c r="M22" s="1"/>
    </row>
    <row r="23" spans="1:13" ht="15.75" customHeight="1" outlineLevel="1" x14ac:dyDescent="0.25">
      <c r="A23" s="88" t="s">
        <v>25</v>
      </c>
      <c r="B23" s="38" t="s">
        <v>21</v>
      </c>
      <c r="C23" s="3">
        <f t="shared" si="1"/>
        <v>1300764819.8</v>
      </c>
      <c r="D23" s="3">
        <f t="shared" ref="D23:F23" si="6">SUM(D24:D27)</f>
        <v>87370739.069999993</v>
      </c>
      <c r="E23" s="3">
        <f t="shared" si="6"/>
        <v>82050643.310000002</v>
      </c>
      <c r="F23" s="3">
        <f t="shared" si="6"/>
        <v>81952781.769999996</v>
      </c>
      <c r="G23" s="3">
        <f>SUM(G24:G27)</f>
        <v>144340861.81</v>
      </c>
      <c r="H23" s="3">
        <f>SUM(H24:H27)</f>
        <v>154340861.81</v>
      </c>
      <c r="I23" s="3">
        <f>SUM(I24:I27)</f>
        <v>164340861.81</v>
      </c>
      <c r="J23" s="3">
        <f>SUM(J24:J27)</f>
        <v>274340861.81</v>
      </c>
      <c r="K23" s="3">
        <f>SUM(K24:K27)</f>
        <v>312027208.41000003</v>
      </c>
      <c r="L23" s="67" t="s">
        <v>23</v>
      </c>
      <c r="M23" s="1"/>
    </row>
    <row r="24" spans="1:13" ht="47.25" outlineLevel="1" x14ac:dyDescent="0.25">
      <c r="A24" s="89"/>
      <c r="B24" s="36" t="s">
        <v>8</v>
      </c>
      <c r="C24" s="3">
        <f t="shared" si="1"/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68"/>
      <c r="M24" s="1"/>
    </row>
    <row r="25" spans="1:13" ht="47.25" customHeight="1" outlineLevel="1" x14ac:dyDescent="0.25">
      <c r="A25" s="89"/>
      <c r="B25" s="36" t="s">
        <v>9</v>
      </c>
      <c r="C25" s="3">
        <f t="shared" si="1"/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68"/>
      <c r="M25" s="1"/>
    </row>
    <row r="26" spans="1:13" ht="31.5" outlineLevel="1" x14ac:dyDescent="0.25">
      <c r="A26" s="89"/>
      <c r="B26" s="36" t="s">
        <v>6</v>
      </c>
      <c r="C26" s="3">
        <f t="shared" si="1"/>
        <v>1300764819.8</v>
      </c>
      <c r="D26" s="3">
        <v>87370739.069999993</v>
      </c>
      <c r="E26" s="3">
        <v>82050643.310000002</v>
      </c>
      <c r="F26" s="3">
        <v>81952781.769999996</v>
      </c>
      <c r="G26" s="3">
        <f>175525290.3-31184428.49</f>
        <v>144340861.81</v>
      </c>
      <c r="H26" s="3">
        <f>185525290.3-31184428.49</f>
        <v>154340861.81</v>
      </c>
      <c r="I26" s="3">
        <f>195525290.3-31184428.49</f>
        <v>164340861.81</v>
      </c>
      <c r="J26" s="3">
        <f>305525290.3-31184428.49</f>
        <v>274340861.81</v>
      </c>
      <c r="K26" s="3">
        <f>305525290.3+37686346.6-31184428.49</f>
        <v>312027208.41000003</v>
      </c>
      <c r="L26" s="68"/>
      <c r="M26" s="1"/>
    </row>
    <row r="27" spans="1:13" ht="35.25" customHeight="1" outlineLevel="1" x14ac:dyDescent="0.25">
      <c r="A27" s="90"/>
      <c r="B27" s="36" t="s">
        <v>20</v>
      </c>
      <c r="C27" s="3">
        <f t="shared" si="1"/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69"/>
      <c r="M27" s="1"/>
    </row>
    <row r="28" spans="1:13" ht="35.25" customHeight="1" outlineLevel="1" x14ac:dyDescent="0.25">
      <c r="A28" s="88" t="s">
        <v>67</v>
      </c>
      <c r="B28" s="38" t="s">
        <v>21</v>
      </c>
      <c r="C28" s="3">
        <f t="shared" ref="C28:C32" si="7">SUM(D28:K28)</f>
        <v>229921971.84999999</v>
      </c>
      <c r="D28" s="3">
        <f t="shared" ref="D28:F28" si="8">SUM(D29:D32)</f>
        <v>11630972.42</v>
      </c>
      <c r="E28" s="3">
        <f t="shared" si="8"/>
        <v>31184428.489999998</v>
      </c>
      <c r="F28" s="3">
        <f t="shared" si="8"/>
        <v>31184428.489999998</v>
      </c>
      <c r="G28" s="3">
        <f>SUM(G29:G32)</f>
        <v>31184428.489999998</v>
      </c>
      <c r="H28" s="3">
        <f>SUM(H29:H32)</f>
        <v>31184428.489999998</v>
      </c>
      <c r="I28" s="3">
        <f>SUM(I29:I32)</f>
        <v>31184428.489999998</v>
      </c>
      <c r="J28" s="3">
        <f>SUM(J29:J32)</f>
        <v>31184428.489999998</v>
      </c>
      <c r="K28" s="3">
        <f>SUM(K29:K32)</f>
        <v>31184428.489999998</v>
      </c>
      <c r="L28" s="67" t="s">
        <v>23</v>
      </c>
      <c r="M28" s="1"/>
    </row>
    <row r="29" spans="1:13" ht="35.25" customHeight="1" outlineLevel="1" x14ac:dyDescent="0.25">
      <c r="A29" s="89"/>
      <c r="B29" s="36" t="s">
        <v>8</v>
      </c>
      <c r="C29" s="3">
        <f t="shared" si="7"/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68"/>
      <c r="M29" s="1"/>
    </row>
    <row r="30" spans="1:13" ht="35.25" customHeight="1" outlineLevel="1" x14ac:dyDescent="0.25">
      <c r="A30" s="89"/>
      <c r="B30" s="36" t="s">
        <v>9</v>
      </c>
      <c r="C30" s="3">
        <f t="shared" si="7"/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68"/>
      <c r="M30" s="1"/>
    </row>
    <row r="31" spans="1:13" ht="35.25" customHeight="1" outlineLevel="1" x14ac:dyDescent="0.25">
      <c r="A31" s="89"/>
      <c r="B31" s="36" t="s">
        <v>6</v>
      </c>
      <c r="C31" s="3">
        <f t="shared" si="7"/>
        <v>229921971.84999999</v>
      </c>
      <c r="D31" s="3">
        <v>11630972.42</v>
      </c>
      <c r="E31" s="3">
        <v>31184428.489999998</v>
      </c>
      <c r="F31" s="3">
        <v>31184428.489999998</v>
      </c>
      <c r="G31" s="3">
        <v>31184428.489999998</v>
      </c>
      <c r="H31" s="3">
        <v>31184428.489999998</v>
      </c>
      <c r="I31" s="3">
        <v>31184428.489999998</v>
      </c>
      <c r="J31" s="3">
        <v>31184428.489999998</v>
      </c>
      <c r="K31" s="3">
        <v>31184428.489999998</v>
      </c>
      <c r="L31" s="68"/>
      <c r="M31" s="1"/>
    </row>
    <row r="32" spans="1:13" ht="35.25" customHeight="1" outlineLevel="1" x14ac:dyDescent="0.25">
      <c r="A32" s="90"/>
      <c r="B32" s="36" t="s">
        <v>20</v>
      </c>
      <c r="C32" s="3">
        <f t="shared" si="7"/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69"/>
      <c r="M32" s="1"/>
    </row>
    <row r="33" spans="1:13" ht="15.75" customHeight="1" outlineLevel="1" x14ac:dyDescent="0.25">
      <c r="A33" s="77" t="s">
        <v>65</v>
      </c>
      <c r="B33" s="38" t="s">
        <v>21</v>
      </c>
      <c r="C33" s="3">
        <f>SUM(C34:C37)</f>
        <v>998409</v>
      </c>
      <c r="D33" s="3">
        <f t="shared" ref="D33:K33" si="9">SUM(D34:D37)</f>
        <v>229000</v>
      </c>
      <c r="E33" s="3">
        <f t="shared" si="9"/>
        <v>229000</v>
      </c>
      <c r="F33" s="3">
        <f t="shared" si="9"/>
        <v>229000</v>
      </c>
      <c r="G33" s="3">
        <f t="shared" si="9"/>
        <v>62281.8</v>
      </c>
      <c r="H33" s="3">
        <f t="shared" si="9"/>
        <v>62281.8</v>
      </c>
      <c r="I33" s="3">
        <f t="shared" si="9"/>
        <v>62281.8</v>
      </c>
      <c r="J33" s="3">
        <f t="shared" si="9"/>
        <v>62281.8</v>
      </c>
      <c r="K33" s="3">
        <f t="shared" si="9"/>
        <v>62281.8</v>
      </c>
      <c r="L33" s="67" t="s">
        <v>1</v>
      </c>
      <c r="M33" s="1"/>
    </row>
    <row r="34" spans="1:13" ht="47.25" outlineLevel="1" x14ac:dyDescent="0.25">
      <c r="A34" s="78"/>
      <c r="B34" s="36" t="s">
        <v>8</v>
      </c>
      <c r="C34" s="3">
        <f t="shared" ref="C34:C51" si="10">SUM(D34:K34)</f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68"/>
      <c r="M34" s="1"/>
    </row>
    <row r="35" spans="1:13" ht="47.25" outlineLevel="1" x14ac:dyDescent="0.25">
      <c r="A35" s="78"/>
      <c r="B35" s="36" t="s">
        <v>9</v>
      </c>
      <c r="C35" s="3">
        <f t="shared" si="10"/>
        <v>0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68"/>
      <c r="M35" s="1"/>
    </row>
    <row r="36" spans="1:13" ht="31.5" outlineLevel="1" x14ac:dyDescent="0.25">
      <c r="A36" s="78"/>
      <c r="B36" s="36" t="s">
        <v>6</v>
      </c>
      <c r="C36" s="3">
        <f t="shared" si="10"/>
        <v>998409</v>
      </c>
      <c r="D36" s="3">
        <v>229000</v>
      </c>
      <c r="E36" s="3">
        <v>229000</v>
      </c>
      <c r="F36" s="3">
        <v>229000</v>
      </c>
      <c r="G36" s="3">
        <v>62281.8</v>
      </c>
      <c r="H36" s="3">
        <v>62281.8</v>
      </c>
      <c r="I36" s="3">
        <v>62281.8</v>
      </c>
      <c r="J36" s="3">
        <v>62281.8</v>
      </c>
      <c r="K36" s="3">
        <v>62281.8</v>
      </c>
      <c r="L36" s="68"/>
      <c r="M36" s="1"/>
    </row>
    <row r="37" spans="1:13" ht="15.75" outlineLevel="1" x14ac:dyDescent="0.25">
      <c r="A37" s="79"/>
      <c r="B37" s="36" t="s">
        <v>20</v>
      </c>
      <c r="C37" s="3">
        <f t="shared" si="10"/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69"/>
      <c r="M37" s="1"/>
    </row>
    <row r="38" spans="1:13" ht="15.75" customHeight="1" outlineLevel="1" x14ac:dyDescent="0.25">
      <c r="A38" s="77" t="s">
        <v>66</v>
      </c>
      <c r="B38" s="38" t="s">
        <v>21</v>
      </c>
      <c r="C38" s="3">
        <f t="shared" si="10"/>
        <v>83798554.950000003</v>
      </c>
      <c r="D38" s="3">
        <f t="shared" ref="D38:F38" si="11">SUM(D39:D42)</f>
        <v>34273103.909999996</v>
      </c>
      <c r="E38" s="3">
        <f t="shared" si="11"/>
        <v>35275818.439999998</v>
      </c>
      <c r="F38" s="3">
        <f t="shared" si="11"/>
        <v>9232637.9000000004</v>
      </c>
      <c r="G38" s="3">
        <f>SUM(G39:G42)</f>
        <v>1003398.94</v>
      </c>
      <c r="H38" s="3">
        <f>SUM(H39:H42)</f>
        <v>1003398.94</v>
      </c>
      <c r="I38" s="3">
        <f>SUM(I39:I42)</f>
        <v>1003398.94</v>
      </c>
      <c r="J38" s="3">
        <f>SUM(J39:J42)</f>
        <v>1003398.94</v>
      </c>
      <c r="K38" s="3">
        <f>SUM(K39:K42)</f>
        <v>1003398.94</v>
      </c>
      <c r="L38" s="71" t="s">
        <v>3</v>
      </c>
      <c r="M38" s="1"/>
    </row>
    <row r="39" spans="1:13" ht="47.25" outlineLevel="1" x14ac:dyDescent="0.25">
      <c r="A39" s="78"/>
      <c r="B39" s="36" t="s">
        <v>8</v>
      </c>
      <c r="C39" s="3">
        <f t="shared" si="10"/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72"/>
      <c r="M39" s="1"/>
    </row>
    <row r="40" spans="1:13" ht="47.25" outlineLevel="1" x14ac:dyDescent="0.25">
      <c r="A40" s="78"/>
      <c r="B40" s="36" t="s">
        <v>9</v>
      </c>
      <c r="C40" s="3">
        <f t="shared" si="10"/>
        <v>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72"/>
      <c r="M40" s="1"/>
    </row>
    <row r="41" spans="1:13" ht="31.5" outlineLevel="1" x14ac:dyDescent="0.25">
      <c r="A41" s="78"/>
      <c r="B41" s="36" t="s">
        <v>6</v>
      </c>
      <c r="C41" s="3">
        <f t="shared" si="10"/>
        <v>83798554.950000003</v>
      </c>
      <c r="D41" s="3">
        <v>34273103.909999996</v>
      </c>
      <c r="E41" s="3">
        <v>35275818.439999998</v>
      </c>
      <c r="F41" s="3">
        <v>9232637.9000000004</v>
      </c>
      <c r="G41" s="24">
        <v>1003398.94</v>
      </c>
      <c r="H41" s="24">
        <v>1003398.94</v>
      </c>
      <c r="I41" s="24">
        <v>1003398.94</v>
      </c>
      <c r="J41" s="24">
        <v>1003398.94</v>
      </c>
      <c r="K41" s="24">
        <v>1003398.94</v>
      </c>
      <c r="L41" s="72"/>
      <c r="M41" s="1"/>
    </row>
    <row r="42" spans="1:13" ht="15.75" outlineLevel="1" x14ac:dyDescent="0.25">
      <c r="A42" s="79"/>
      <c r="B42" s="36" t="s">
        <v>20</v>
      </c>
      <c r="C42" s="3">
        <f t="shared" si="10"/>
        <v>0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73"/>
      <c r="M42" s="1"/>
    </row>
    <row r="43" spans="1:13" ht="21" customHeight="1" outlineLevel="1" x14ac:dyDescent="0.25">
      <c r="A43" s="87" t="s">
        <v>41</v>
      </c>
      <c r="B43" s="38" t="s">
        <v>21</v>
      </c>
      <c r="C43" s="3">
        <f t="shared" si="10"/>
        <v>193624324.34</v>
      </c>
      <c r="D43" s="3">
        <f t="shared" ref="D43:J43" si="12">SUM(D44:D47)</f>
        <v>25986791.649999999</v>
      </c>
      <c r="E43" s="3">
        <f t="shared" si="12"/>
        <v>25845715.09</v>
      </c>
      <c r="F43" s="3">
        <f t="shared" si="12"/>
        <v>25856743.75</v>
      </c>
      <c r="G43" s="3">
        <f t="shared" si="12"/>
        <v>23187014.77</v>
      </c>
      <c r="H43" s="3">
        <f t="shared" si="12"/>
        <v>23187014.77</v>
      </c>
      <c r="I43" s="3">
        <f t="shared" si="12"/>
        <v>23187014.77</v>
      </c>
      <c r="J43" s="3">
        <f t="shared" si="12"/>
        <v>23187014.77</v>
      </c>
      <c r="K43" s="3">
        <f>SUM(K44:K47)</f>
        <v>23187014.77</v>
      </c>
      <c r="L43" s="67" t="s">
        <v>23</v>
      </c>
    </row>
    <row r="44" spans="1:13" ht="54" customHeight="1" outlineLevel="1" x14ac:dyDescent="0.25">
      <c r="A44" s="87"/>
      <c r="B44" s="36" t="s">
        <v>8</v>
      </c>
      <c r="C44" s="3">
        <f t="shared" si="10"/>
        <v>0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68"/>
    </row>
    <row r="45" spans="1:13" ht="51.75" customHeight="1" outlineLevel="1" x14ac:dyDescent="0.25">
      <c r="A45" s="87"/>
      <c r="B45" s="36" t="s">
        <v>9</v>
      </c>
      <c r="C45" s="3">
        <f t="shared" si="10"/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68"/>
    </row>
    <row r="46" spans="1:13" ht="34.5" customHeight="1" outlineLevel="1" x14ac:dyDescent="0.25">
      <c r="A46" s="87"/>
      <c r="B46" s="36" t="s">
        <v>6</v>
      </c>
      <c r="C46" s="3">
        <f t="shared" si="10"/>
        <v>193624324.34</v>
      </c>
      <c r="D46" s="3">
        <v>25986791.649999999</v>
      </c>
      <c r="E46" s="3">
        <v>25845715.09</v>
      </c>
      <c r="F46" s="3">
        <v>25856743.75</v>
      </c>
      <c r="G46" s="3">
        <v>23187014.77</v>
      </c>
      <c r="H46" s="3">
        <v>23187014.77</v>
      </c>
      <c r="I46" s="3">
        <v>23187014.77</v>
      </c>
      <c r="J46" s="3">
        <v>23187014.77</v>
      </c>
      <c r="K46" s="3">
        <v>23187014.77</v>
      </c>
      <c r="L46" s="68"/>
    </row>
    <row r="47" spans="1:13" ht="34.5" customHeight="1" outlineLevel="1" x14ac:dyDescent="0.25">
      <c r="A47" s="87"/>
      <c r="B47" s="36" t="s">
        <v>20</v>
      </c>
      <c r="C47" s="3">
        <f t="shared" si="10"/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69"/>
    </row>
    <row r="48" spans="1:13" ht="34.5" customHeight="1" outlineLevel="1" x14ac:dyDescent="0.25">
      <c r="A48" s="77" t="s">
        <v>42</v>
      </c>
      <c r="B48" s="38" t="s">
        <v>21</v>
      </c>
      <c r="C48" s="3">
        <f t="shared" si="10"/>
        <v>48014043.920000002</v>
      </c>
      <c r="D48" s="3">
        <f t="shared" ref="D48:K48" si="13">SUM(D49:D52)</f>
        <v>6001755.4900000002</v>
      </c>
      <c r="E48" s="3">
        <f t="shared" si="13"/>
        <v>6001755.4900000002</v>
      </c>
      <c r="F48" s="3">
        <f t="shared" si="13"/>
        <v>6001755.4900000002</v>
      </c>
      <c r="G48" s="3">
        <f t="shared" si="13"/>
        <v>6001755.4900000002</v>
      </c>
      <c r="H48" s="3">
        <f t="shared" si="13"/>
        <v>6001755.4900000002</v>
      </c>
      <c r="I48" s="3">
        <f t="shared" si="13"/>
        <v>6001755.4900000002</v>
      </c>
      <c r="J48" s="3">
        <f t="shared" si="13"/>
        <v>6001755.4900000002</v>
      </c>
      <c r="K48" s="3">
        <f t="shared" si="13"/>
        <v>6001755.4900000002</v>
      </c>
      <c r="L48" s="67" t="s">
        <v>23</v>
      </c>
    </row>
    <row r="49" spans="1:13" ht="56.25" customHeight="1" outlineLevel="1" x14ac:dyDescent="0.25">
      <c r="A49" s="78"/>
      <c r="B49" s="18" t="s">
        <v>8</v>
      </c>
      <c r="C49" s="3">
        <f t="shared" si="10"/>
        <v>0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68"/>
    </row>
    <row r="50" spans="1:13" ht="50.25" customHeight="1" outlineLevel="1" x14ac:dyDescent="0.25">
      <c r="A50" s="78"/>
      <c r="B50" s="18" t="s">
        <v>9</v>
      </c>
      <c r="C50" s="3">
        <f t="shared" si="10"/>
        <v>0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68"/>
    </row>
    <row r="51" spans="1:13" ht="34.5" customHeight="1" outlineLevel="1" x14ac:dyDescent="0.25">
      <c r="A51" s="78"/>
      <c r="B51" s="18" t="s">
        <v>6</v>
      </c>
      <c r="C51" s="3">
        <f t="shared" si="10"/>
        <v>48014043.920000002</v>
      </c>
      <c r="D51" s="3">
        <v>6001755.4900000002</v>
      </c>
      <c r="E51" s="3">
        <v>6001755.4900000002</v>
      </c>
      <c r="F51" s="3">
        <v>6001755.4900000002</v>
      </c>
      <c r="G51" s="3">
        <v>6001755.4900000002</v>
      </c>
      <c r="H51" s="3">
        <v>6001755.4900000002</v>
      </c>
      <c r="I51" s="3">
        <v>6001755.4900000002</v>
      </c>
      <c r="J51" s="3">
        <v>6001755.4900000002</v>
      </c>
      <c r="K51" s="3">
        <v>6001755.4900000002</v>
      </c>
      <c r="L51" s="68"/>
    </row>
    <row r="52" spans="1:13" ht="34.5" customHeight="1" outlineLevel="1" x14ac:dyDescent="0.25">
      <c r="A52" s="79"/>
      <c r="B52" s="36" t="s">
        <v>20</v>
      </c>
      <c r="C52" s="3"/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69"/>
    </row>
    <row r="53" spans="1:13" ht="26.25" customHeight="1" x14ac:dyDescent="0.25">
      <c r="A53" s="77" t="s">
        <v>37</v>
      </c>
      <c r="B53" s="38" t="s">
        <v>21</v>
      </c>
      <c r="C53" s="3">
        <f>SUM(C54:C57)</f>
        <v>1857122123.8599999</v>
      </c>
      <c r="D53" s="3">
        <f t="shared" ref="D53:K53" si="14">D18+D43+D48</f>
        <v>165492362.53999999</v>
      </c>
      <c r="E53" s="3">
        <f t="shared" si="14"/>
        <v>180587360.81999999</v>
      </c>
      <c r="F53" s="3">
        <f t="shared" si="14"/>
        <v>154457347.40000001</v>
      </c>
      <c r="G53" s="3">
        <f t="shared" si="14"/>
        <v>205779741.30000001</v>
      </c>
      <c r="H53" s="3">
        <f t="shared" si="14"/>
        <v>215779741.30000001</v>
      </c>
      <c r="I53" s="3">
        <f t="shared" si="14"/>
        <v>225779741.30000001</v>
      </c>
      <c r="J53" s="3">
        <f t="shared" si="14"/>
        <v>335779741.30000001</v>
      </c>
      <c r="K53" s="3">
        <f t="shared" si="14"/>
        <v>373466087.89999998</v>
      </c>
      <c r="L53" s="37" t="s">
        <v>2</v>
      </c>
    </row>
    <row r="54" spans="1:13" ht="51.75" customHeight="1" x14ac:dyDescent="0.25">
      <c r="A54" s="78"/>
      <c r="B54" s="18" t="s">
        <v>8</v>
      </c>
      <c r="C54" s="3">
        <f>SUM(D54:K54)</f>
        <v>0</v>
      </c>
      <c r="D54" s="3">
        <f t="shared" ref="D54:K55" si="15">D19+D44</f>
        <v>0</v>
      </c>
      <c r="E54" s="3">
        <f t="shared" si="15"/>
        <v>0</v>
      </c>
      <c r="F54" s="3">
        <f t="shared" si="15"/>
        <v>0</v>
      </c>
      <c r="G54" s="3">
        <f t="shared" si="15"/>
        <v>0</v>
      </c>
      <c r="H54" s="3">
        <f t="shared" si="15"/>
        <v>0</v>
      </c>
      <c r="I54" s="3">
        <f t="shared" si="15"/>
        <v>0</v>
      </c>
      <c r="J54" s="3">
        <f t="shared" si="15"/>
        <v>0</v>
      </c>
      <c r="K54" s="3">
        <f t="shared" si="15"/>
        <v>0</v>
      </c>
      <c r="L54" s="37" t="s">
        <v>2</v>
      </c>
    </row>
    <row r="55" spans="1:13" ht="51" customHeight="1" x14ac:dyDescent="0.25">
      <c r="A55" s="78"/>
      <c r="B55" s="18" t="s">
        <v>9</v>
      </c>
      <c r="C55" s="3">
        <f>SUM(D55:K55)</f>
        <v>0</v>
      </c>
      <c r="D55" s="3">
        <f t="shared" si="15"/>
        <v>0</v>
      </c>
      <c r="E55" s="3">
        <f t="shared" si="15"/>
        <v>0</v>
      </c>
      <c r="F55" s="3">
        <f t="shared" si="15"/>
        <v>0</v>
      </c>
      <c r="G55" s="3">
        <f t="shared" si="15"/>
        <v>0</v>
      </c>
      <c r="H55" s="3">
        <f t="shared" si="15"/>
        <v>0</v>
      </c>
      <c r="I55" s="3">
        <f t="shared" si="15"/>
        <v>0</v>
      </c>
      <c r="J55" s="3">
        <f t="shared" si="15"/>
        <v>0</v>
      </c>
      <c r="K55" s="3">
        <f t="shared" si="15"/>
        <v>0</v>
      </c>
      <c r="L55" s="35" t="s">
        <v>2</v>
      </c>
    </row>
    <row r="56" spans="1:13" ht="36" customHeight="1" x14ac:dyDescent="0.25">
      <c r="A56" s="78"/>
      <c r="B56" s="18" t="s">
        <v>6</v>
      </c>
      <c r="C56" s="3">
        <f>SUM(D56:K56)</f>
        <v>1857122123.8599999</v>
      </c>
      <c r="D56" s="3">
        <f t="shared" ref="D56:K56" si="16">D21+D46+D51</f>
        <v>165492362.53999999</v>
      </c>
      <c r="E56" s="3">
        <f t="shared" si="16"/>
        <v>180587360.81999999</v>
      </c>
      <c r="F56" s="3">
        <f t="shared" si="16"/>
        <v>154457347.40000001</v>
      </c>
      <c r="G56" s="3">
        <f t="shared" si="16"/>
        <v>205779741.30000001</v>
      </c>
      <c r="H56" s="3">
        <f t="shared" si="16"/>
        <v>215779741.30000001</v>
      </c>
      <c r="I56" s="3">
        <f t="shared" si="16"/>
        <v>225779741.30000001</v>
      </c>
      <c r="J56" s="3">
        <f t="shared" si="16"/>
        <v>335779741.30000001</v>
      </c>
      <c r="K56" s="3">
        <f t="shared" si="16"/>
        <v>373466087.89999998</v>
      </c>
      <c r="L56" s="37" t="s">
        <v>2</v>
      </c>
    </row>
    <row r="57" spans="1:13" ht="35.25" customHeight="1" x14ac:dyDescent="0.25">
      <c r="A57" s="79"/>
      <c r="B57" s="36" t="s">
        <v>20</v>
      </c>
      <c r="C57" s="3">
        <f>SUM(D57:K57)</f>
        <v>0</v>
      </c>
      <c r="D57" s="3">
        <f t="shared" ref="D57:K57" si="17">D22+D47</f>
        <v>0</v>
      </c>
      <c r="E57" s="3">
        <f t="shared" si="17"/>
        <v>0</v>
      </c>
      <c r="F57" s="3">
        <f t="shared" si="17"/>
        <v>0</v>
      </c>
      <c r="G57" s="3">
        <f t="shared" si="17"/>
        <v>0</v>
      </c>
      <c r="H57" s="3">
        <f t="shared" si="17"/>
        <v>0</v>
      </c>
      <c r="I57" s="3">
        <f t="shared" si="17"/>
        <v>0</v>
      </c>
      <c r="J57" s="3">
        <f t="shared" si="17"/>
        <v>0</v>
      </c>
      <c r="K57" s="3">
        <f t="shared" si="17"/>
        <v>0</v>
      </c>
      <c r="L57" s="37" t="s">
        <v>2</v>
      </c>
      <c r="M57" s="1"/>
    </row>
    <row r="58" spans="1:13" ht="26.25" customHeight="1" x14ac:dyDescent="0.25">
      <c r="A58" s="80" t="s">
        <v>53</v>
      </c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2"/>
      <c r="M58" s="1"/>
    </row>
    <row r="59" spans="1:13" ht="23.25" customHeight="1" outlineLevel="1" x14ac:dyDescent="0.25">
      <c r="A59" s="80" t="s">
        <v>24</v>
      </c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2"/>
      <c r="M59" s="1"/>
    </row>
    <row r="60" spans="1:13" ht="39" customHeight="1" outlineLevel="1" x14ac:dyDescent="0.25">
      <c r="A60" s="83" t="s">
        <v>54</v>
      </c>
      <c r="B60" s="38" t="s">
        <v>21</v>
      </c>
      <c r="C60" s="3">
        <f t="shared" ref="C60:J60" si="18">SUM(C61:C64)</f>
        <v>8615823004.7700005</v>
      </c>
      <c r="D60" s="3">
        <f t="shared" si="18"/>
        <v>1167543941.3199999</v>
      </c>
      <c r="E60" s="3">
        <f t="shared" si="18"/>
        <v>1067058334.49</v>
      </c>
      <c r="F60" s="3">
        <f t="shared" si="18"/>
        <v>1059957205.5</v>
      </c>
      <c r="G60" s="3">
        <f t="shared" si="18"/>
        <v>935829204.47000003</v>
      </c>
      <c r="H60" s="3">
        <f t="shared" si="18"/>
        <v>1058045267.0700001</v>
      </c>
      <c r="I60" s="3">
        <f t="shared" si="18"/>
        <v>1138465996.1800001</v>
      </c>
      <c r="J60" s="3">
        <f t="shared" si="18"/>
        <v>1084199390.6199999</v>
      </c>
      <c r="K60" s="3">
        <f>SUM(K61:K64)</f>
        <v>1104723665.1199999</v>
      </c>
      <c r="L60" s="67" t="s">
        <v>2</v>
      </c>
      <c r="M60" s="1"/>
    </row>
    <row r="61" spans="1:13" ht="60" customHeight="1" outlineLevel="1" x14ac:dyDescent="0.25">
      <c r="A61" s="83"/>
      <c r="B61" s="36" t="s">
        <v>8</v>
      </c>
      <c r="C61" s="3">
        <f t="shared" ref="C61:C79" si="19">SUM(D61:K61)</f>
        <v>0</v>
      </c>
      <c r="D61" s="3">
        <f t="shared" ref="D61:K61" si="20">D66+D76</f>
        <v>0</v>
      </c>
      <c r="E61" s="3">
        <f t="shared" si="20"/>
        <v>0</v>
      </c>
      <c r="F61" s="3">
        <f t="shared" si="20"/>
        <v>0</v>
      </c>
      <c r="G61" s="3">
        <f t="shared" si="20"/>
        <v>0</v>
      </c>
      <c r="H61" s="3">
        <f t="shared" si="20"/>
        <v>0</v>
      </c>
      <c r="I61" s="3">
        <f t="shared" si="20"/>
        <v>0</v>
      </c>
      <c r="J61" s="3">
        <f t="shared" si="20"/>
        <v>0</v>
      </c>
      <c r="K61" s="3">
        <f t="shared" si="20"/>
        <v>0</v>
      </c>
      <c r="L61" s="68"/>
      <c r="M61" s="19"/>
    </row>
    <row r="62" spans="1:13" ht="52.5" customHeight="1" outlineLevel="1" x14ac:dyDescent="0.25">
      <c r="A62" s="83"/>
      <c r="B62" s="36" t="s">
        <v>9</v>
      </c>
      <c r="C62" s="3">
        <f t="shared" si="19"/>
        <v>510000</v>
      </c>
      <c r="D62" s="3">
        <f t="shared" ref="D62:K62" si="21">D67+D77</f>
        <v>510000</v>
      </c>
      <c r="E62" s="3">
        <f t="shared" si="21"/>
        <v>0</v>
      </c>
      <c r="F62" s="3">
        <f t="shared" si="21"/>
        <v>0</v>
      </c>
      <c r="G62" s="3">
        <f t="shared" si="21"/>
        <v>0</v>
      </c>
      <c r="H62" s="3">
        <f t="shared" si="21"/>
        <v>0</v>
      </c>
      <c r="I62" s="3">
        <f t="shared" si="21"/>
        <v>0</v>
      </c>
      <c r="J62" s="3">
        <f t="shared" si="21"/>
        <v>0</v>
      </c>
      <c r="K62" s="3">
        <f t="shared" si="21"/>
        <v>0</v>
      </c>
      <c r="L62" s="68"/>
      <c r="M62" s="1"/>
    </row>
    <row r="63" spans="1:13" ht="40.5" customHeight="1" outlineLevel="1" x14ac:dyDescent="0.25">
      <c r="A63" s="83"/>
      <c r="B63" s="36" t="s">
        <v>6</v>
      </c>
      <c r="C63" s="3">
        <f t="shared" si="19"/>
        <v>8615313004.7700005</v>
      </c>
      <c r="D63" s="3">
        <f>D68+D78+D73</f>
        <v>1167033941.3199999</v>
      </c>
      <c r="E63" s="3">
        <f t="shared" ref="E63:K63" si="22">E68+E78+E73</f>
        <v>1067058334.49</v>
      </c>
      <c r="F63" s="3">
        <f t="shared" si="22"/>
        <v>1059957205.5</v>
      </c>
      <c r="G63" s="3">
        <f t="shared" si="22"/>
        <v>935829204.47000003</v>
      </c>
      <c r="H63" s="3">
        <f t="shared" si="22"/>
        <v>1058045267.0700001</v>
      </c>
      <c r="I63" s="3">
        <f t="shared" si="22"/>
        <v>1138465996.1800001</v>
      </c>
      <c r="J63" s="3">
        <f t="shared" si="22"/>
        <v>1084199390.6199999</v>
      </c>
      <c r="K63" s="3">
        <f t="shared" si="22"/>
        <v>1104723665.1199999</v>
      </c>
      <c r="L63" s="68"/>
      <c r="M63" s="1"/>
    </row>
    <row r="64" spans="1:13" ht="31.5" customHeight="1" outlineLevel="1" x14ac:dyDescent="0.25">
      <c r="A64" s="83"/>
      <c r="B64" s="36" t="s">
        <v>20</v>
      </c>
      <c r="C64" s="3">
        <f t="shared" si="19"/>
        <v>0</v>
      </c>
      <c r="D64" s="3">
        <f t="shared" ref="D64:K64" si="23">D69+D79</f>
        <v>0</v>
      </c>
      <c r="E64" s="3">
        <f t="shared" si="23"/>
        <v>0</v>
      </c>
      <c r="F64" s="3">
        <f t="shared" si="23"/>
        <v>0</v>
      </c>
      <c r="G64" s="3">
        <f t="shared" si="23"/>
        <v>0</v>
      </c>
      <c r="H64" s="3">
        <f t="shared" si="23"/>
        <v>0</v>
      </c>
      <c r="I64" s="3">
        <f t="shared" si="23"/>
        <v>0</v>
      </c>
      <c r="J64" s="3">
        <f t="shared" si="23"/>
        <v>0</v>
      </c>
      <c r="K64" s="3">
        <f t="shared" si="23"/>
        <v>0</v>
      </c>
      <c r="L64" s="69"/>
      <c r="M64" s="1"/>
    </row>
    <row r="65" spans="1:13" ht="32.25" customHeight="1" outlineLevel="1" x14ac:dyDescent="0.25">
      <c r="A65" s="77" t="s">
        <v>55</v>
      </c>
      <c r="B65" s="38" t="s">
        <v>21</v>
      </c>
      <c r="C65" s="3">
        <f t="shared" si="19"/>
        <v>2989055431.1700001</v>
      </c>
      <c r="D65" s="3">
        <f>SUM(D66:D69)</f>
        <v>892635373.36000001</v>
      </c>
      <c r="E65" s="3">
        <f t="shared" ref="E65:F65" si="24">SUM(E66:E69)</f>
        <v>294847634.36000001</v>
      </c>
      <c r="F65" s="3">
        <f t="shared" si="24"/>
        <v>298268370.58999997</v>
      </c>
      <c r="G65" s="3">
        <f>SUM(G66:G69)</f>
        <v>172237310.34999999</v>
      </c>
      <c r="H65" s="3">
        <f>SUM(H66:H69)</f>
        <v>294453372.94999999</v>
      </c>
      <c r="I65" s="3">
        <f>SUM(I66:I69)</f>
        <v>374874102.06</v>
      </c>
      <c r="J65" s="3">
        <f>SUM(J66:J69)</f>
        <v>320607496.5</v>
      </c>
      <c r="K65" s="3">
        <f>SUM(K66:K69)</f>
        <v>341131771</v>
      </c>
      <c r="L65" s="67" t="s">
        <v>23</v>
      </c>
      <c r="M65" s="1"/>
    </row>
    <row r="66" spans="1:13" ht="52.5" customHeight="1" outlineLevel="1" x14ac:dyDescent="0.25">
      <c r="A66" s="78"/>
      <c r="B66" s="36" t="s">
        <v>8</v>
      </c>
      <c r="C66" s="3">
        <f t="shared" si="19"/>
        <v>0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68"/>
      <c r="M66" s="1"/>
    </row>
    <row r="67" spans="1:13" ht="53.25" customHeight="1" outlineLevel="1" x14ac:dyDescent="0.25">
      <c r="A67" s="78"/>
      <c r="B67" s="36" t="s">
        <v>9</v>
      </c>
      <c r="C67" s="3">
        <f t="shared" si="19"/>
        <v>510000</v>
      </c>
      <c r="D67" s="3">
        <v>510000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68"/>
      <c r="M67" s="1"/>
    </row>
    <row r="68" spans="1:13" ht="39" customHeight="1" outlineLevel="1" x14ac:dyDescent="0.25">
      <c r="A68" s="78"/>
      <c r="B68" s="36" t="s">
        <v>6</v>
      </c>
      <c r="C68" s="3">
        <f t="shared" si="19"/>
        <v>2988545431.1700001</v>
      </c>
      <c r="D68" s="3">
        <f>892125373.36</f>
        <v>892125373.36000001</v>
      </c>
      <c r="E68" s="3">
        <f>1036001093.21-741153458.85</f>
        <v>294847634.36000001</v>
      </c>
      <c r="F68" s="3">
        <f>1036245320.83-737976950.24</f>
        <v>298268370.58999997</v>
      </c>
      <c r="G68" s="3">
        <f>906217238.6+11213945.1+170095868.42-177312791.53-737976950.24</f>
        <v>172237310.34999999</v>
      </c>
      <c r="H68" s="3">
        <f>916217238.6+12373945.1+202855868.42-99016728.93-737976950.24</f>
        <v>294453372.94999999</v>
      </c>
      <c r="I68" s="3">
        <f>926217238.83+11703944.87+239595868.42-64665999.82-737976950.24</f>
        <v>374874102.06</v>
      </c>
      <c r="J68" s="3">
        <f>1036217238.6+18153945.1+71465868.42-67252605.38-737976950.24</f>
        <v>320607496.5</v>
      </c>
      <c r="K68" s="3">
        <f>1136217238.6-6799800+18157398.5+1225868.42-69691984.28-737976950.24</f>
        <v>341131771</v>
      </c>
      <c r="L68" s="68"/>
      <c r="M68" s="1"/>
    </row>
    <row r="69" spans="1:13" ht="36.75" customHeight="1" outlineLevel="1" x14ac:dyDescent="0.25">
      <c r="A69" s="79"/>
      <c r="B69" s="36" t="s">
        <v>20</v>
      </c>
      <c r="C69" s="3">
        <f t="shared" si="19"/>
        <v>0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69"/>
      <c r="M69" s="1"/>
    </row>
    <row r="70" spans="1:13" ht="36.75" customHeight="1" outlineLevel="1" x14ac:dyDescent="0.25">
      <c r="A70" s="77" t="s">
        <v>68</v>
      </c>
      <c r="B70" s="38" t="s">
        <v>21</v>
      </c>
      <c r="C70" s="3">
        <f t="shared" ref="C70:C74" si="25">SUM(D70:K70)</f>
        <v>5401117594.2200003</v>
      </c>
      <c r="D70" s="3">
        <f>SUM(D71:D74)</f>
        <v>232102433.93000001</v>
      </c>
      <c r="E70" s="3">
        <f t="shared" ref="E70:F70" si="26">SUM(E71:E74)</f>
        <v>741153458.85000002</v>
      </c>
      <c r="F70" s="3">
        <f t="shared" si="26"/>
        <v>737976950.24000001</v>
      </c>
      <c r="G70" s="3">
        <f>SUM(G71:G74)</f>
        <v>737976950.24000001</v>
      </c>
      <c r="H70" s="3">
        <f>SUM(H71:H74)</f>
        <v>737976950.24000001</v>
      </c>
      <c r="I70" s="3">
        <f>SUM(I71:I74)</f>
        <v>737976950.24000001</v>
      </c>
      <c r="J70" s="3">
        <f>SUM(J71:J74)</f>
        <v>737976950.24000001</v>
      </c>
      <c r="K70" s="3">
        <f>SUM(K71:K74)</f>
        <v>737976950.24000001</v>
      </c>
      <c r="L70" s="34"/>
      <c r="M70" s="1"/>
    </row>
    <row r="71" spans="1:13" ht="36.75" customHeight="1" outlineLevel="1" x14ac:dyDescent="0.25">
      <c r="A71" s="78"/>
      <c r="B71" s="36" t="s">
        <v>8</v>
      </c>
      <c r="C71" s="3">
        <f t="shared" si="25"/>
        <v>0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4"/>
      <c r="M71" s="1"/>
    </row>
    <row r="72" spans="1:13" ht="36.75" customHeight="1" outlineLevel="1" x14ac:dyDescent="0.25">
      <c r="A72" s="78"/>
      <c r="B72" s="36" t="s">
        <v>9</v>
      </c>
      <c r="C72" s="3">
        <f t="shared" si="25"/>
        <v>0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4" t="s">
        <v>23</v>
      </c>
      <c r="M72" s="1"/>
    </row>
    <row r="73" spans="1:13" ht="36.75" customHeight="1" outlineLevel="1" x14ac:dyDescent="0.25">
      <c r="A73" s="78"/>
      <c r="B73" s="36" t="s">
        <v>6</v>
      </c>
      <c r="C73" s="3">
        <f t="shared" si="25"/>
        <v>5401117594.2200003</v>
      </c>
      <c r="D73" s="3">
        <v>232102433.93000001</v>
      </c>
      <c r="E73" s="3">
        <v>741153458.85000002</v>
      </c>
      <c r="F73" s="3">
        <v>737976950.24000001</v>
      </c>
      <c r="G73" s="3">
        <v>737976950.24000001</v>
      </c>
      <c r="H73" s="3">
        <v>737976950.24000001</v>
      </c>
      <c r="I73" s="3">
        <v>737976950.24000001</v>
      </c>
      <c r="J73" s="3">
        <v>737976950.24000001</v>
      </c>
      <c r="K73" s="3">
        <v>737976950.24000001</v>
      </c>
      <c r="L73" s="34"/>
      <c r="M73" s="1"/>
    </row>
    <row r="74" spans="1:13" ht="36.75" customHeight="1" outlineLevel="1" x14ac:dyDescent="0.25">
      <c r="A74" s="79"/>
      <c r="B74" s="36" t="s">
        <v>20</v>
      </c>
      <c r="C74" s="3">
        <f t="shared" si="25"/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4"/>
      <c r="M74" s="1"/>
    </row>
    <row r="75" spans="1:13" ht="28.5" customHeight="1" outlineLevel="1" x14ac:dyDescent="0.25">
      <c r="A75" s="83" t="s">
        <v>69</v>
      </c>
      <c r="B75" s="38" t="s">
        <v>21</v>
      </c>
      <c r="C75" s="3">
        <f t="shared" si="19"/>
        <v>225649979.38</v>
      </c>
      <c r="D75" s="3">
        <f t="shared" ref="D75:F75" si="27">SUM(D76:D79)</f>
        <v>42806134.030000001</v>
      </c>
      <c r="E75" s="3">
        <f t="shared" si="27"/>
        <v>31057241.280000001</v>
      </c>
      <c r="F75" s="3">
        <f t="shared" si="27"/>
        <v>23711884.670000002</v>
      </c>
      <c r="G75" s="3">
        <f>SUM(G76:G79)</f>
        <v>25614943.879999999</v>
      </c>
      <c r="H75" s="3">
        <f>SUM(H76:H79)</f>
        <v>25614943.879999999</v>
      </c>
      <c r="I75" s="3">
        <f>SUM(I76:I79)</f>
        <v>25614943.879999999</v>
      </c>
      <c r="J75" s="3">
        <f>SUM(J76:J79)</f>
        <v>25614943.879999999</v>
      </c>
      <c r="K75" s="3">
        <f>SUM(K76:K79)</f>
        <v>25614943.879999999</v>
      </c>
      <c r="L75" s="67" t="s">
        <v>3</v>
      </c>
      <c r="M75" s="1"/>
    </row>
    <row r="76" spans="1:13" ht="50.25" customHeight="1" outlineLevel="1" x14ac:dyDescent="0.25">
      <c r="A76" s="83"/>
      <c r="B76" s="36" t="s">
        <v>8</v>
      </c>
      <c r="C76" s="3">
        <f t="shared" si="19"/>
        <v>0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68"/>
      <c r="M76" s="1"/>
    </row>
    <row r="77" spans="1:13" ht="50.25" customHeight="1" outlineLevel="1" x14ac:dyDescent="0.25">
      <c r="A77" s="83"/>
      <c r="B77" s="36" t="s">
        <v>9</v>
      </c>
      <c r="C77" s="3">
        <f t="shared" si="19"/>
        <v>0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68"/>
      <c r="M77" s="1"/>
    </row>
    <row r="78" spans="1:13" ht="35.25" customHeight="1" outlineLevel="1" x14ac:dyDescent="0.25">
      <c r="A78" s="83"/>
      <c r="B78" s="36" t="s">
        <v>6</v>
      </c>
      <c r="C78" s="3">
        <f t="shared" si="19"/>
        <v>225649979.38</v>
      </c>
      <c r="D78" s="3">
        <v>42806134.030000001</v>
      </c>
      <c r="E78" s="3">
        <v>31057241.280000001</v>
      </c>
      <c r="F78" s="3">
        <v>23711884.670000002</v>
      </c>
      <c r="G78" s="24">
        <v>25614943.879999999</v>
      </c>
      <c r="H78" s="24">
        <v>25614943.879999999</v>
      </c>
      <c r="I78" s="24">
        <v>25614943.879999999</v>
      </c>
      <c r="J78" s="24">
        <v>25614943.879999999</v>
      </c>
      <c r="K78" s="24">
        <v>25614943.879999999</v>
      </c>
      <c r="L78" s="68"/>
      <c r="M78" s="1"/>
    </row>
    <row r="79" spans="1:13" ht="35.25" customHeight="1" outlineLevel="1" x14ac:dyDescent="0.25">
      <c r="A79" s="83"/>
      <c r="B79" s="36" t="s">
        <v>20</v>
      </c>
      <c r="C79" s="3">
        <f t="shared" si="19"/>
        <v>0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69"/>
      <c r="M79" s="1"/>
    </row>
    <row r="80" spans="1:13" ht="20.45" hidden="1" customHeight="1" outlineLevel="1" x14ac:dyDescent="0.25">
      <c r="A80" s="77"/>
      <c r="B80" s="38"/>
      <c r="C80" s="3"/>
      <c r="D80" s="3"/>
      <c r="E80" s="3"/>
      <c r="F80" s="3"/>
      <c r="G80" s="3"/>
      <c r="H80" s="3"/>
      <c r="I80" s="3"/>
      <c r="J80" s="3"/>
      <c r="K80" s="3"/>
      <c r="L80" s="34"/>
      <c r="M80" s="1"/>
    </row>
    <row r="81" spans="1:13" ht="49.15" hidden="1" customHeight="1" outlineLevel="1" x14ac:dyDescent="0.25">
      <c r="A81" s="78"/>
      <c r="B81" s="36"/>
      <c r="C81" s="3"/>
      <c r="D81" s="3"/>
      <c r="E81" s="3"/>
      <c r="F81" s="3"/>
      <c r="G81" s="3"/>
      <c r="H81" s="3"/>
      <c r="I81" s="3"/>
      <c r="J81" s="3"/>
      <c r="K81" s="3"/>
      <c r="L81" s="34"/>
      <c r="M81" s="1"/>
    </row>
    <row r="82" spans="1:13" ht="50.45" hidden="1" customHeight="1" outlineLevel="1" x14ac:dyDescent="0.25">
      <c r="A82" s="78"/>
      <c r="B82" s="36"/>
      <c r="C82" s="3"/>
      <c r="D82" s="3"/>
      <c r="E82" s="3"/>
      <c r="F82" s="3"/>
      <c r="G82" s="3"/>
      <c r="H82" s="3"/>
      <c r="I82" s="3"/>
      <c r="J82" s="3"/>
      <c r="K82" s="3"/>
      <c r="L82" s="34"/>
      <c r="M82" s="1"/>
    </row>
    <row r="83" spans="1:13" ht="39.6" hidden="1" customHeight="1" outlineLevel="1" x14ac:dyDescent="0.25">
      <c r="A83" s="78"/>
      <c r="B83" s="36"/>
      <c r="C83" s="3"/>
      <c r="D83" s="3"/>
      <c r="E83" s="3"/>
      <c r="F83" s="3"/>
      <c r="G83" s="3"/>
      <c r="H83" s="3"/>
      <c r="I83" s="3"/>
      <c r="J83" s="3"/>
      <c r="K83" s="3"/>
      <c r="L83" s="34"/>
      <c r="M83" s="1"/>
    </row>
    <row r="84" spans="1:13" ht="39.6" hidden="1" customHeight="1" outlineLevel="1" x14ac:dyDescent="0.25">
      <c r="A84" s="79"/>
      <c r="B84" s="36"/>
      <c r="C84" s="3"/>
      <c r="D84" s="3"/>
      <c r="E84" s="3"/>
      <c r="F84" s="3"/>
      <c r="G84" s="3"/>
      <c r="H84" s="3"/>
      <c r="I84" s="3"/>
      <c r="J84" s="3"/>
      <c r="K84" s="3"/>
      <c r="L84" s="34"/>
      <c r="M84" s="1"/>
    </row>
    <row r="85" spans="1:13" ht="30.75" customHeight="1" outlineLevel="1" x14ac:dyDescent="0.25">
      <c r="A85" s="84" t="s">
        <v>46</v>
      </c>
      <c r="B85" s="38" t="s">
        <v>21</v>
      </c>
      <c r="C85" s="20">
        <f>SUM(C86:C89)</f>
        <v>508113236.85000002</v>
      </c>
      <c r="D85" s="20">
        <f t="shared" ref="D85:K85" si="28">SUM(D86:D89)</f>
        <v>61720315.789999999</v>
      </c>
      <c r="E85" s="20">
        <f t="shared" si="28"/>
        <v>91756947.370000005</v>
      </c>
      <c r="F85" s="20">
        <f t="shared" si="28"/>
        <v>121075894.73999999</v>
      </c>
      <c r="G85" s="20">
        <f t="shared" si="28"/>
        <v>46712015.789999999</v>
      </c>
      <c r="H85" s="20">
        <f t="shared" si="28"/>
        <v>46712015.789999999</v>
      </c>
      <c r="I85" s="20">
        <f t="shared" si="28"/>
        <v>46712015.789999999</v>
      </c>
      <c r="J85" s="20">
        <f t="shared" si="28"/>
        <v>46712015.789999999</v>
      </c>
      <c r="K85" s="20">
        <f t="shared" si="28"/>
        <v>46712015.789999999</v>
      </c>
      <c r="L85" s="67" t="s">
        <v>2</v>
      </c>
      <c r="M85" s="21"/>
    </row>
    <row r="86" spans="1:13" ht="52.5" customHeight="1" outlineLevel="1" x14ac:dyDescent="0.25">
      <c r="A86" s="85"/>
      <c r="B86" s="36" t="s">
        <v>8</v>
      </c>
      <c r="C86" s="20">
        <f t="shared" ref="C86:C94" si="29">SUM(D86:K86)</f>
        <v>0</v>
      </c>
      <c r="D86" s="20">
        <f t="shared" ref="D86:K86" si="30">SUM(D91)</f>
        <v>0</v>
      </c>
      <c r="E86" s="20">
        <f t="shared" si="30"/>
        <v>0</v>
      </c>
      <c r="F86" s="20">
        <f t="shared" si="30"/>
        <v>0</v>
      </c>
      <c r="G86" s="20">
        <f t="shared" si="30"/>
        <v>0</v>
      </c>
      <c r="H86" s="20">
        <f t="shared" si="30"/>
        <v>0</v>
      </c>
      <c r="I86" s="20">
        <f t="shared" si="30"/>
        <v>0</v>
      </c>
      <c r="J86" s="20">
        <f t="shared" si="30"/>
        <v>0</v>
      </c>
      <c r="K86" s="20">
        <f t="shared" si="30"/>
        <v>0</v>
      </c>
      <c r="L86" s="68"/>
      <c r="M86" s="21"/>
    </row>
    <row r="87" spans="1:13" ht="51" customHeight="1" outlineLevel="1" x14ac:dyDescent="0.25">
      <c r="A87" s="85"/>
      <c r="B87" s="38" t="s">
        <v>22</v>
      </c>
      <c r="C87" s="20">
        <f t="shared" si="29"/>
        <v>472725500</v>
      </c>
      <c r="D87" s="20">
        <v>58634300</v>
      </c>
      <c r="E87" s="20">
        <v>87169100</v>
      </c>
      <c r="F87" s="20">
        <v>115022100</v>
      </c>
      <c r="G87" s="20">
        <f t="shared" ref="G87:K87" si="31">SUM(G92)</f>
        <v>42380000</v>
      </c>
      <c r="H87" s="20">
        <f t="shared" si="31"/>
        <v>42380000</v>
      </c>
      <c r="I87" s="20">
        <f t="shared" si="31"/>
        <v>42380000</v>
      </c>
      <c r="J87" s="20">
        <f t="shared" si="31"/>
        <v>42380000</v>
      </c>
      <c r="K87" s="20">
        <f t="shared" si="31"/>
        <v>42380000</v>
      </c>
      <c r="L87" s="68"/>
      <c r="M87" s="21"/>
    </row>
    <row r="88" spans="1:13" ht="34.5" customHeight="1" outlineLevel="1" x14ac:dyDescent="0.25">
      <c r="A88" s="85"/>
      <c r="B88" s="38" t="s">
        <v>6</v>
      </c>
      <c r="C88" s="20">
        <f t="shared" si="29"/>
        <v>35387736.850000001</v>
      </c>
      <c r="D88" s="20">
        <v>3086015.79</v>
      </c>
      <c r="E88" s="20">
        <v>4587847.37</v>
      </c>
      <c r="F88" s="20">
        <v>6053794.7400000002</v>
      </c>
      <c r="G88" s="20">
        <f t="shared" ref="G88:K88" si="32">SUM(G93)</f>
        <v>4332015.79</v>
      </c>
      <c r="H88" s="20">
        <f t="shared" si="32"/>
        <v>4332015.79</v>
      </c>
      <c r="I88" s="20">
        <f t="shared" si="32"/>
        <v>4332015.79</v>
      </c>
      <c r="J88" s="20">
        <f t="shared" si="32"/>
        <v>4332015.79</v>
      </c>
      <c r="K88" s="20">
        <f t="shared" si="32"/>
        <v>4332015.79</v>
      </c>
      <c r="L88" s="68"/>
      <c r="M88" s="21"/>
    </row>
    <row r="89" spans="1:13" ht="34.5" customHeight="1" outlineLevel="1" x14ac:dyDescent="0.25">
      <c r="A89" s="86"/>
      <c r="B89" s="38" t="s">
        <v>20</v>
      </c>
      <c r="C89" s="20">
        <f t="shared" si="29"/>
        <v>0</v>
      </c>
      <c r="D89" s="20">
        <f t="shared" ref="D89:K89" si="33">SUM(D94)</f>
        <v>0</v>
      </c>
      <c r="E89" s="20">
        <f t="shared" si="33"/>
        <v>0</v>
      </c>
      <c r="F89" s="20">
        <f t="shared" si="33"/>
        <v>0</v>
      </c>
      <c r="G89" s="20">
        <f t="shared" si="33"/>
        <v>0</v>
      </c>
      <c r="H89" s="20">
        <f t="shared" si="33"/>
        <v>0</v>
      </c>
      <c r="I89" s="20">
        <f t="shared" si="33"/>
        <v>0</v>
      </c>
      <c r="J89" s="20">
        <f t="shared" si="33"/>
        <v>0</v>
      </c>
      <c r="K89" s="20">
        <f t="shared" si="33"/>
        <v>0</v>
      </c>
      <c r="L89" s="69"/>
      <c r="M89" s="21"/>
    </row>
    <row r="90" spans="1:13" ht="24.75" customHeight="1" outlineLevel="1" x14ac:dyDescent="0.25">
      <c r="A90" s="83" t="s">
        <v>27</v>
      </c>
      <c r="B90" s="38" t="s">
        <v>21</v>
      </c>
      <c r="C90" s="20">
        <f t="shared" si="29"/>
        <v>508113236.85000002</v>
      </c>
      <c r="D90" s="20">
        <f t="shared" ref="D90:K90" si="34">SUM(D91:D94)</f>
        <v>61720315.789999999</v>
      </c>
      <c r="E90" s="20">
        <f t="shared" si="34"/>
        <v>91756947.370000005</v>
      </c>
      <c r="F90" s="20">
        <f t="shared" si="34"/>
        <v>121075894.73999999</v>
      </c>
      <c r="G90" s="20">
        <f t="shared" si="34"/>
        <v>46712015.789999999</v>
      </c>
      <c r="H90" s="20">
        <f t="shared" si="34"/>
        <v>46712015.789999999</v>
      </c>
      <c r="I90" s="20">
        <f t="shared" si="34"/>
        <v>46712015.789999999</v>
      </c>
      <c r="J90" s="20">
        <f t="shared" si="34"/>
        <v>46712015.789999999</v>
      </c>
      <c r="K90" s="20">
        <f t="shared" si="34"/>
        <v>46712015.789999999</v>
      </c>
      <c r="L90" s="67" t="s">
        <v>23</v>
      </c>
      <c r="M90" s="21"/>
    </row>
    <row r="91" spans="1:13" ht="48.75" customHeight="1" outlineLevel="1" x14ac:dyDescent="0.25">
      <c r="A91" s="83"/>
      <c r="B91" s="38" t="s">
        <v>8</v>
      </c>
      <c r="C91" s="20">
        <f t="shared" si="29"/>
        <v>0</v>
      </c>
      <c r="D91" s="20">
        <v>0</v>
      </c>
      <c r="E91" s="20">
        <v>0</v>
      </c>
      <c r="F91" s="20">
        <v>0</v>
      </c>
      <c r="G91" s="20">
        <v>0</v>
      </c>
      <c r="H91" s="20">
        <v>0</v>
      </c>
      <c r="I91" s="20">
        <v>0</v>
      </c>
      <c r="J91" s="20">
        <v>0</v>
      </c>
      <c r="K91" s="20">
        <v>0</v>
      </c>
      <c r="L91" s="68"/>
      <c r="M91" s="21"/>
    </row>
    <row r="92" spans="1:13" ht="48.75" customHeight="1" outlineLevel="1" x14ac:dyDescent="0.25">
      <c r="A92" s="83"/>
      <c r="B92" s="38" t="s">
        <v>22</v>
      </c>
      <c r="C92" s="20">
        <f t="shared" si="29"/>
        <v>472725500</v>
      </c>
      <c r="D92" s="20">
        <v>58634300</v>
      </c>
      <c r="E92" s="20">
        <v>87169100</v>
      </c>
      <c r="F92" s="20">
        <v>115022100</v>
      </c>
      <c r="G92" s="20">
        <v>42380000</v>
      </c>
      <c r="H92" s="20">
        <v>42380000</v>
      </c>
      <c r="I92" s="20">
        <v>42380000</v>
      </c>
      <c r="J92" s="20">
        <v>42380000</v>
      </c>
      <c r="K92" s="20">
        <v>42380000</v>
      </c>
      <c r="L92" s="68"/>
      <c r="M92" s="21"/>
    </row>
    <row r="93" spans="1:13" ht="33" customHeight="1" outlineLevel="1" x14ac:dyDescent="0.25">
      <c r="A93" s="83"/>
      <c r="B93" s="38" t="s">
        <v>6</v>
      </c>
      <c r="C93" s="20">
        <f t="shared" si="29"/>
        <v>35387736.850000001</v>
      </c>
      <c r="D93" s="20">
        <v>3086015.79</v>
      </c>
      <c r="E93" s="20">
        <v>4587847.37</v>
      </c>
      <c r="F93" s="20">
        <v>6053794.7400000002</v>
      </c>
      <c r="G93" s="20">
        <v>4332015.79</v>
      </c>
      <c r="H93" s="20">
        <v>4332015.79</v>
      </c>
      <c r="I93" s="20">
        <v>4332015.79</v>
      </c>
      <c r="J93" s="20">
        <v>4332015.79</v>
      </c>
      <c r="K93" s="20">
        <v>4332015.79</v>
      </c>
      <c r="L93" s="68"/>
      <c r="M93" s="21"/>
    </row>
    <row r="94" spans="1:13" ht="33" customHeight="1" outlineLevel="1" x14ac:dyDescent="0.25">
      <c r="A94" s="83"/>
      <c r="B94" s="38" t="s">
        <v>20</v>
      </c>
      <c r="C94" s="20">
        <f t="shared" si="29"/>
        <v>0</v>
      </c>
      <c r="D94" s="20">
        <v>0</v>
      </c>
      <c r="E94" s="20">
        <v>0</v>
      </c>
      <c r="F94" s="20">
        <v>0</v>
      </c>
      <c r="G94" s="20">
        <v>0</v>
      </c>
      <c r="H94" s="20">
        <v>0</v>
      </c>
      <c r="I94" s="20">
        <v>0</v>
      </c>
      <c r="J94" s="20">
        <v>0</v>
      </c>
      <c r="K94" s="20">
        <v>0</v>
      </c>
      <c r="L94" s="69"/>
      <c r="M94" s="21"/>
    </row>
    <row r="95" spans="1:13" ht="33" customHeight="1" outlineLevel="1" x14ac:dyDescent="0.25">
      <c r="A95" s="77" t="s">
        <v>56</v>
      </c>
      <c r="B95" s="38" t="s">
        <v>21</v>
      </c>
      <c r="C95" s="3">
        <f>SUM(C96:C99)</f>
        <v>13255500</v>
      </c>
      <c r="D95" s="3">
        <f t="shared" ref="D95:K95" si="35">D98</f>
        <v>2555760</v>
      </c>
      <c r="E95" s="3">
        <f t="shared" si="35"/>
        <v>2555760</v>
      </c>
      <c r="F95" s="3">
        <f t="shared" si="35"/>
        <v>2555760</v>
      </c>
      <c r="G95" s="3">
        <f t="shared" si="35"/>
        <v>1117644</v>
      </c>
      <c r="H95" s="3">
        <f t="shared" si="35"/>
        <v>1117644</v>
      </c>
      <c r="I95" s="3">
        <f t="shared" si="35"/>
        <v>1117644</v>
      </c>
      <c r="J95" s="3">
        <f t="shared" si="35"/>
        <v>1117644</v>
      </c>
      <c r="K95" s="3">
        <f t="shared" si="35"/>
        <v>1117644</v>
      </c>
      <c r="L95" s="67" t="s">
        <v>23</v>
      </c>
      <c r="M95" s="21"/>
    </row>
    <row r="96" spans="1:13" ht="52.15" customHeight="1" outlineLevel="1" x14ac:dyDescent="0.25">
      <c r="A96" s="78"/>
      <c r="B96" s="38" t="s">
        <v>8</v>
      </c>
      <c r="C96" s="3">
        <v>0</v>
      </c>
      <c r="D96" s="22">
        <v>0</v>
      </c>
      <c r="E96" s="22">
        <v>0</v>
      </c>
      <c r="F96" s="22">
        <v>0</v>
      </c>
      <c r="G96" s="22">
        <v>0</v>
      </c>
      <c r="H96" s="22">
        <v>0</v>
      </c>
      <c r="I96" s="22">
        <v>0</v>
      </c>
      <c r="J96" s="22">
        <v>0</v>
      </c>
      <c r="K96" s="22">
        <v>0</v>
      </c>
      <c r="L96" s="68"/>
      <c r="M96" s="21"/>
    </row>
    <row r="97" spans="1:13" ht="54" customHeight="1" outlineLevel="1" x14ac:dyDescent="0.25">
      <c r="A97" s="78"/>
      <c r="B97" s="38" t="s">
        <v>22</v>
      </c>
      <c r="C97" s="3">
        <v>0</v>
      </c>
      <c r="D97" s="3">
        <v>0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68"/>
      <c r="M97" s="21"/>
    </row>
    <row r="98" spans="1:13" ht="33" customHeight="1" outlineLevel="1" x14ac:dyDescent="0.25">
      <c r="A98" s="78"/>
      <c r="B98" s="38" t="s">
        <v>6</v>
      </c>
      <c r="C98" s="20">
        <f>SUM(D98:K98)</f>
        <v>13255500</v>
      </c>
      <c r="D98" s="3">
        <v>2555760</v>
      </c>
      <c r="E98" s="3">
        <v>2555760</v>
      </c>
      <c r="F98" s="3">
        <v>2555760</v>
      </c>
      <c r="G98" s="3">
        <v>1117644</v>
      </c>
      <c r="H98" s="3">
        <v>1117644</v>
      </c>
      <c r="I98" s="3">
        <v>1117644</v>
      </c>
      <c r="J98" s="3">
        <v>1117644</v>
      </c>
      <c r="K98" s="3">
        <v>1117644</v>
      </c>
      <c r="L98" s="68"/>
      <c r="M98" s="21"/>
    </row>
    <row r="99" spans="1:13" ht="33" customHeight="1" outlineLevel="1" x14ac:dyDescent="0.25">
      <c r="A99" s="79"/>
      <c r="B99" s="38" t="s">
        <v>20</v>
      </c>
      <c r="C99" s="3">
        <v>0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69"/>
      <c r="M99" s="21"/>
    </row>
    <row r="100" spans="1:13" ht="33" customHeight="1" outlineLevel="1" x14ac:dyDescent="0.25">
      <c r="A100" s="77" t="s">
        <v>39</v>
      </c>
      <c r="B100" s="38" t="s">
        <v>21</v>
      </c>
      <c r="C100" s="3">
        <f>SUM(C101:C104)</f>
        <v>789228</v>
      </c>
      <c r="D100" s="3">
        <f t="shared" ref="D100:K100" si="36">SUM(D101:D104)</f>
        <v>96391</v>
      </c>
      <c r="E100" s="3">
        <f t="shared" si="36"/>
        <v>96391</v>
      </c>
      <c r="F100" s="3">
        <f t="shared" si="36"/>
        <v>96391</v>
      </c>
      <c r="G100" s="3">
        <f t="shared" si="36"/>
        <v>100011</v>
      </c>
      <c r="H100" s="3">
        <f t="shared" si="36"/>
        <v>100011</v>
      </c>
      <c r="I100" s="3">
        <f t="shared" si="36"/>
        <v>100011</v>
      </c>
      <c r="J100" s="3">
        <f t="shared" si="36"/>
        <v>100011</v>
      </c>
      <c r="K100" s="3">
        <f t="shared" si="36"/>
        <v>100011</v>
      </c>
      <c r="L100" s="67" t="s">
        <v>23</v>
      </c>
      <c r="M100" s="21"/>
    </row>
    <row r="101" spans="1:13" ht="55.5" customHeight="1" outlineLevel="1" x14ac:dyDescent="0.25">
      <c r="A101" s="78"/>
      <c r="B101" s="38" t="s">
        <v>8</v>
      </c>
      <c r="C101" s="3">
        <f t="shared" ref="C101:C119" si="37">SUM(D101:K101)</f>
        <v>0</v>
      </c>
      <c r="D101" s="22">
        <v>0</v>
      </c>
      <c r="E101" s="22">
        <v>0</v>
      </c>
      <c r="F101" s="22">
        <v>0</v>
      </c>
      <c r="G101" s="22">
        <v>0</v>
      </c>
      <c r="H101" s="22">
        <v>0</v>
      </c>
      <c r="I101" s="22">
        <v>0</v>
      </c>
      <c r="J101" s="22">
        <v>0</v>
      </c>
      <c r="K101" s="22">
        <v>0</v>
      </c>
      <c r="L101" s="68"/>
      <c r="M101" s="21"/>
    </row>
    <row r="102" spans="1:13" ht="54" customHeight="1" outlineLevel="1" x14ac:dyDescent="0.25">
      <c r="A102" s="78"/>
      <c r="B102" s="38" t="s">
        <v>22</v>
      </c>
      <c r="C102" s="3">
        <f t="shared" si="37"/>
        <v>0</v>
      </c>
      <c r="D102" s="3">
        <v>0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68"/>
      <c r="M102" s="21"/>
    </row>
    <row r="103" spans="1:13" ht="33" customHeight="1" outlineLevel="1" x14ac:dyDescent="0.25">
      <c r="A103" s="78"/>
      <c r="B103" s="38" t="s">
        <v>6</v>
      </c>
      <c r="C103" s="3">
        <f t="shared" si="37"/>
        <v>789228</v>
      </c>
      <c r="D103" s="3">
        <v>96391</v>
      </c>
      <c r="E103" s="3">
        <v>96391</v>
      </c>
      <c r="F103" s="3">
        <v>96391</v>
      </c>
      <c r="G103" s="3">
        <v>100011</v>
      </c>
      <c r="H103" s="3">
        <v>100011</v>
      </c>
      <c r="I103" s="3">
        <v>100011</v>
      </c>
      <c r="J103" s="3">
        <v>100011</v>
      </c>
      <c r="K103" s="3">
        <v>100011</v>
      </c>
      <c r="L103" s="68"/>
      <c r="M103" s="21"/>
    </row>
    <row r="104" spans="1:13" ht="33" customHeight="1" outlineLevel="1" x14ac:dyDescent="0.25">
      <c r="A104" s="79"/>
      <c r="B104" s="38" t="s">
        <v>20</v>
      </c>
      <c r="C104" s="3">
        <f t="shared" si="37"/>
        <v>0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69"/>
      <c r="M104" s="21"/>
    </row>
    <row r="105" spans="1:13" ht="21" customHeight="1" outlineLevel="1" x14ac:dyDescent="0.25">
      <c r="A105" s="77" t="s">
        <v>43</v>
      </c>
      <c r="B105" s="38" t="s">
        <v>21</v>
      </c>
      <c r="C105" s="20">
        <f t="shared" si="37"/>
        <v>5923052.6399999997</v>
      </c>
      <c r="D105" s="20">
        <f t="shared" ref="D105:J105" si="38">D106+D107+D108+D109</f>
        <v>2895263.16</v>
      </c>
      <c r="E105" s="20">
        <f t="shared" si="38"/>
        <v>3027789.48</v>
      </c>
      <c r="F105" s="20">
        <f t="shared" si="38"/>
        <v>0</v>
      </c>
      <c r="G105" s="20">
        <f t="shared" si="38"/>
        <v>0</v>
      </c>
      <c r="H105" s="20">
        <f t="shared" si="38"/>
        <v>0</v>
      </c>
      <c r="I105" s="20">
        <f t="shared" si="38"/>
        <v>0</v>
      </c>
      <c r="J105" s="20">
        <f t="shared" si="38"/>
        <v>0</v>
      </c>
      <c r="K105" s="20">
        <f>K106+K107+K108+K109</f>
        <v>0</v>
      </c>
      <c r="L105" s="67" t="s">
        <v>23</v>
      </c>
      <c r="M105" s="21"/>
    </row>
    <row r="106" spans="1:13" ht="53.25" customHeight="1" outlineLevel="1" x14ac:dyDescent="0.25">
      <c r="A106" s="78"/>
      <c r="B106" s="38" t="s">
        <v>8</v>
      </c>
      <c r="C106" s="20">
        <f t="shared" si="37"/>
        <v>2532116.41</v>
      </c>
      <c r="D106" s="20">
        <v>1237716.4099999999</v>
      </c>
      <c r="E106" s="20">
        <v>1294400</v>
      </c>
      <c r="F106" s="20">
        <v>0</v>
      </c>
      <c r="G106" s="20">
        <v>0</v>
      </c>
      <c r="H106" s="20">
        <v>0</v>
      </c>
      <c r="I106" s="20">
        <v>0</v>
      </c>
      <c r="J106" s="20">
        <v>0</v>
      </c>
      <c r="K106" s="20">
        <v>0</v>
      </c>
      <c r="L106" s="68"/>
      <c r="M106" s="21"/>
    </row>
    <row r="107" spans="1:13" ht="54.75" customHeight="1" outlineLevel="1" x14ac:dyDescent="0.25">
      <c r="A107" s="78"/>
      <c r="B107" s="38" t="s">
        <v>22</v>
      </c>
      <c r="C107" s="20">
        <f t="shared" si="37"/>
        <v>3094783.59</v>
      </c>
      <c r="D107" s="20">
        <v>1512783.59</v>
      </c>
      <c r="E107" s="20">
        <v>1582000</v>
      </c>
      <c r="F107" s="20">
        <v>0</v>
      </c>
      <c r="G107" s="20">
        <v>0</v>
      </c>
      <c r="H107" s="20">
        <v>0</v>
      </c>
      <c r="I107" s="20">
        <v>0</v>
      </c>
      <c r="J107" s="20">
        <v>0</v>
      </c>
      <c r="K107" s="20">
        <v>0</v>
      </c>
      <c r="L107" s="68"/>
      <c r="M107" s="21"/>
    </row>
    <row r="108" spans="1:13" ht="33" customHeight="1" outlineLevel="1" x14ac:dyDescent="0.25">
      <c r="A108" s="78"/>
      <c r="B108" s="38" t="s">
        <v>6</v>
      </c>
      <c r="C108" s="20">
        <f t="shared" si="37"/>
        <v>296152.64</v>
      </c>
      <c r="D108" s="20">
        <v>144763.16</v>
      </c>
      <c r="E108" s="20">
        <v>151389.48000000001</v>
      </c>
      <c r="F108" s="20">
        <v>0</v>
      </c>
      <c r="G108" s="20">
        <v>0</v>
      </c>
      <c r="H108" s="20">
        <v>0</v>
      </c>
      <c r="I108" s="20">
        <v>0</v>
      </c>
      <c r="J108" s="20">
        <v>0</v>
      </c>
      <c r="K108" s="20">
        <v>0</v>
      </c>
      <c r="L108" s="68"/>
      <c r="M108" s="21"/>
    </row>
    <row r="109" spans="1:13" ht="28.5" customHeight="1" outlineLevel="1" x14ac:dyDescent="0.25">
      <c r="A109" s="79"/>
      <c r="B109" s="38" t="s">
        <v>20</v>
      </c>
      <c r="C109" s="20">
        <f t="shared" si="37"/>
        <v>0</v>
      </c>
      <c r="D109" s="20">
        <v>0</v>
      </c>
      <c r="E109" s="20">
        <v>0</v>
      </c>
      <c r="F109" s="20">
        <v>0</v>
      </c>
      <c r="G109" s="20">
        <v>0</v>
      </c>
      <c r="H109" s="20">
        <v>0</v>
      </c>
      <c r="I109" s="20">
        <v>0</v>
      </c>
      <c r="J109" s="20">
        <v>0</v>
      </c>
      <c r="K109" s="20">
        <v>0</v>
      </c>
      <c r="L109" s="69"/>
      <c r="M109" s="21"/>
    </row>
    <row r="110" spans="1:13" ht="33" hidden="1" customHeight="1" outlineLevel="1" x14ac:dyDescent="0.25">
      <c r="A110" s="77"/>
      <c r="B110" s="38" t="s">
        <v>21</v>
      </c>
      <c r="C110" s="3">
        <f t="shared" si="37"/>
        <v>0</v>
      </c>
      <c r="D110" s="20">
        <f t="shared" ref="D110:J110" si="39">D111+D112+D113+D114</f>
        <v>0</v>
      </c>
      <c r="E110" s="20">
        <f t="shared" si="39"/>
        <v>0</v>
      </c>
      <c r="F110" s="20">
        <f t="shared" si="39"/>
        <v>0</v>
      </c>
      <c r="G110" s="20">
        <f t="shared" si="39"/>
        <v>0</v>
      </c>
      <c r="H110" s="20">
        <f t="shared" si="39"/>
        <v>0</v>
      </c>
      <c r="I110" s="20">
        <f t="shared" si="39"/>
        <v>0</v>
      </c>
      <c r="J110" s="20">
        <f t="shared" si="39"/>
        <v>0</v>
      </c>
      <c r="K110" s="20"/>
      <c r="L110" s="67"/>
      <c r="M110" s="21"/>
    </row>
    <row r="111" spans="1:13" ht="47.45" hidden="1" customHeight="1" outlineLevel="1" x14ac:dyDescent="0.25">
      <c r="A111" s="78"/>
      <c r="B111" s="38" t="s">
        <v>8</v>
      </c>
      <c r="C111" s="3">
        <f t="shared" si="37"/>
        <v>0</v>
      </c>
      <c r="D111" s="20">
        <v>0</v>
      </c>
      <c r="E111" s="20">
        <v>0</v>
      </c>
      <c r="F111" s="20">
        <v>0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68"/>
      <c r="M111" s="21"/>
    </row>
    <row r="112" spans="1:13" ht="46.15" hidden="1" customHeight="1" outlineLevel="1" x14ac:dyDescent="0.25">
      <c r="A112" s="78"/>
      <c r="B112" s="38" t="s">
        <v>22</v>
      </c>
      <c r="C112" s="3">
        <f t="shared" si="37"/>
        <v>0</v>
      </c>
      <c r="D112" s="20">
        <v>0</v>
      </c>
      <c r="E112" s="20">
        <v>0</v>
      </c>
      <c r="F112" s="20">
        <v>0</v>
      </c>
      <c r="G112" s="20">
        <v>0</v>
      </c>
      <c r="H112" s="20">
        <v>0</v>
      </c>
      <c r="I112" s="20">
        <v>0</v>
      </c>
      <c r="J112" s="20">
        <v>0</v>
      </c>
      <c r="K112" s="20">
        <v>0</v>
      </c>
      <c r="L112" s="68"/>
      <c r="M112" s="21"/>
    </row>
    <row r="113" spans="1:13" ht="0.75" hidden="1" customHeight="1" outlineLevel="1" x14ac:dyDescent="0.25">
      <c r="A113" s="78"/>
      <c r="B113" s="38" t="s">
        <v>6</v>
      </c>
      <c r="C113" s="3">
        <f t="shared" si="37"/>
        <v>0</v>
      </c>
      <c r="D113" s="20">
        <v>0</v>
      </c>
      <c r="E113" s="20">
        <v>0</v>
      </c>
      <c r="F113" s="20">
        <v>0</v>
      </c>
      <c r="G113" s="20">
        <v>0</v>
      </c>
      <c r="H113" s="20">
        <v>0</v>
      </c>
      <c r="I113" s="20">
        <v>0</v>
      </c>
      <c r="J113" s="20">
        <v>0</v>
      </c>
      <c r="K113" s="20">
        <v>0</v>
      </c>
      <c r="L113" s="68"/>
      <c r="M113" s="21"/>
    </row>
    <row r="114" spans="1:13" ht="38.25" hidden="1" customHeight="1" outlineLevel="1" x14ac:dyDescent="0.25">
      <c r="A114" s="79"/>
      <c r="B114" s="38" t="s">
        <v>20</v>
      </c>
      <c r="C114" s="3">
        <f t="shared" si="37"/>
        <v>0</v>
      </c>
      <c r="D114" s="20">
        <v>0</v>
      </c>
      <c r="E114" s="20">
        <v>0</v>
      </c>
      <c r="F114" s="20">
        <v>0</v>
      </c>
      <c r="G114" s="20">
        <v>0</v>
      </c>
      <c r="H114" s="20">
        <v>0</v>
      </c>
      <c r="I114" s="20">
        <v>0</v>
      </c>
      <c r="J114" s="20">
        <v>0</v>
      </c>
      <c r="K114" s="20">
        <v>0</v>
      </c>
      <c r="L114" s="69"/>
      <c r="M114" s="21"/>
    </row>
    <row r="115" spans="1:13" ht="21" customHeight="1" collapsed="1" x14ac:dyDescent="0.25">
      <c r="A115" s="77" t="s">
        <v>57</v>
      </c>
      <c r="B115" s="38" t="s">
        <v>21</v>
      </c>
      <c r="C115" s="3">
        <f t="shared" si="37"/>
        <v>9143904022.2600002</v>
      </c>
      <c r="D115" s="3">
        <f t="shared" ref="D115:K115" si="40">SUM(D116:D119)</f>
        <v>1234811671.27</v>
      </c>
      <c r="E115" s="3">
        <f t="shared" si="40"/>
        <v>1164495222.3399999</v>
      </c>
      <c r="F115" s="3">
        <f t="shared" si="40"/>
        <v>1183685251.24</v>
      </c>
      <c r="G115" s="3">
        <f t="shared" si="40"/>
        <v>983758875.25999999</v>
      </c>
      <c r="H115" s="3">
        <f t="shared" si="40"/>
        <v>1105974937.8599999</v>
      </c>
      <c r="I115" s="3">
        <f t="shared" si="40"/>
        <v>1186395666.97</v>
      </c>
      <c r="J115" s="3">
        <f t="shared" si="40"/>
        <v>1132129061.4100001</v>
      </c>
      <c r="K115" s="3">
        <f t="shared" si="40"/>
        <v>1152653335.9100001</v>
      </c>
      <c r="L115" s="37" t="s">
        <v>2</v>
      </c>
    </row>
    <row r="116" spans="1:13" ht="50.25" customHeight="1" x14ac:dyDescent="0.25">
      <c r="A116" s="78"/>
      <c r="B116" s="36" t="s">
        <v>8</v>
      </c>
      <c r="C116" s="3">
        <f t="shared" si="37"/>
        <v>2532116.41</v>
      </c>
      <c r="D116" s="3">
        <f t="shared" ref="D116:K116" si="41">D86+D61+D106</f>
        <v>1237716.4099999999</v>
      </c>
      <c r="E116" s="3">
        <f t="shared" si="41"/>
        <v>1294400</v>
      </c>
      <c r="F116" s="3">
        <f t="shared" si="41"/>
        <v>0</v>
      </c>
      <c r="G116" s="3">
        <f t="shared" si="41"/>
        <v>0</v>
      </c>
      <c r="H116" s="3">
        <f t="shared" si="41"/>
        <v>0</v>
      </c>
      <c r="I116" s="3">
        <f t="shared" si="41"/>
        <v>0</v>
      </c>
      <c r="J116" s="3">
        <f t="shared" si="41"/>
        <v>0</v>
      </c>
      <c r="K116" s="3">
        <f t="shared" si="41"/>
        <v>0</v>
      </c>
      <c r="L116" s="37" t="s">
        <v>2</v>
      </c>
    </row>
    <row r="117" spans="1:13" ht="50.25" customHeight="1" x14ac:dyDescent="0.25">
      <c r="A117" s="78"/>
      <c r="B117" s="36" t="s">
        <v>9</v>
      </c>
      <c r="C117" s="3">
        <f t="shared" si="37"/>
        <v>476330283.58999997</v>
      </c>
      <c r="D117" s="3">
        <f t="shared" ref="D117:K117" si="42">D87+D62+D107</f>
        <v>60657083.590000004</v>
      </c>
      <c r="E117" s="3">
        <f t="shared" si="42"/>
        <v>88751100</v>
      </c>
      <c r="F117" s="3">
        <f>F87+F62+F107</f>
        <v>115022100</v>
      </c>
      <c r="G117" s="3">
        <f t="shared" si="42"/>
        <v>42380000</v>
      </c>
      <c r="H117" s="3">
        <f t="shared" si="42"/>
        <v>42380000</v>
      </c>
      <c r="I117" s="3">
        <f t="shared" si="42"/>
        <v>42380000</v>
      </c>
      <c r="J117" s="3">
        <f t="shared" si="42"/>
        <v>42380000</v>
      </c>
      <c r="K117" s="3">
        <f t="shared" si="42"/>
        <v>42380000</v>
      </c>
      <c r="L117" s="3" t="s">
        <v>2</v>
      </c>
    </row>
    <row r="118" spans="1:13" ht="35.25" customHeight="1" x14ac:dyDescent="0.25">
      <c r="A118" s="78"/>
      <c r="B118" s="36" t="s">
        <v>6</v>
      </c>
      <c r="C118" s="3">
        <f t="shared" si="37"/>
        <v>8665041622.2600002</v>
      </c>
      <c r="D118" s="3">
        <f t="shared" ref="D118:K118" si="43">D88+D103+D98+D63+D108</f>
        <v>1172916871.27</v>
      </c>
      <c r="E118" s="3">
        <f t="shared" si="43"/>
        <v>1074449722.3399999</v>
      </c>
      <c r="F118" s="3">
        <f t="shared" si="43"/>
        <v>1068663151.24</v>
      </c>
      <c r="G118" s="3">
        <f t="shared" si="43"/>
        <v>941378875.25999999</v>
      </c>
      <c r="H118" s="3">
        <f t="shared" si="43"/>
        <v>1063594937.86</v>
      </c>
      <c r="I118" s="3">
        <f t="shared" si="43"/>
        <v>1144015666.97</v>
      </c>
      <c r="J118" s="3">
        <f t="shared" si="43"/>
        <v>1089749061.4100001</v>
      </c>
      <c r="K118" s="3">
        <f t="shared" si="43"/>
        <v>1110273335.9100001</v>
      </c>
      <c r="L118" s="37" t="s">
        <v>2</v>
      </c>
    </row>
    <row r="119" spans="1:13" ht="33.75" customHeight="1" x14ac:dyDescent="0.25">
      <c r="A119" s="79"/>
      <c r="B119" s="36" t="s">
        <v>20</v>
      </c>
      <c r="C119" s="3">
        <f t="shared" si="37"/>
        <v>0</v>
      </c>
      <c r="D119" s="3">
        <f t="shared" ref="D119:K119" si="44">D89+D64+D109</f>
        <v>0</v>
      </c>
      <c r="E119" s="3">
        <f t="shared" si="44"/>
        <v>0</v>
      </c>
      <c r="F119" s="3">
        <f t="shared" si="44"/>
        <v>0</v>
      </c>
      <c r="G119" s="3">
        <f t="shared" si="44"/>
        <v>0</v>
      </c>
      <c r="H119" s="3">
        <f t="shared" si="44"/>
        <v>0</v>
      </c>
      <c r="I119" s="3">
        <f t="shared" si="44"/>
        <v>0</v>
      </c>
      <c r="J119" s="3">
        <f t="shared" si="44"/>
        <v>0</v>
      </c>
      <c r="K119" s="3">
        <f t="shared" si="44"/>
        <v>0</v>
      </c>
      <c r="L119" s="37" t="s">
        <v>2</v>
      </c>
    </row>
    <row r="120" spans="1:13" ht="24" customHeight="1" x14ac:dyDescent="0.25">
      <c r="A120" s="80" t="s">
        <v>31</v>
      </c>
      <c r="B120" s="81"/>
      <c r="C120" s="81"/>
      <c r="D120" s="81"/>
      <c r="E120" s="81"/>
      <c r="F120" s="81"/>
      <c r="G120" s="81"/>
      <c r="H120" s="81"/>
      <c r="I120" s="81"/>
      <c r="J120" s="81"/>
      <c r="K120" s="81"/>
      <c r="L120" s="82"/>
    </row>
    <row r="121" spans="1:13" ht="28.5" customHeight="1" outlineLevel="1" x14ac:dyDescent="0.25">
      <c r="A121" s="80" t="s">
        <v>7</v>
      </c>
      <c r="B121" s="81"/>
      <c r="C121" s="81"/>
      <c r="D121" s="81"/>
      <c r="E121" s="81"/>
      <c r="F121" s="81"/>
      <c r="G121" s="81"/>
      <c r="H121" s="81"/>
      <c r="I121" s="81"/>
      <c r="J121" s="81"/>
      <c r="K121" s="81"/>
      <c r="L121" s="82"/>
    </row>
    <row r="122" spans="1:13" ht="18.75" customHeight="1" outlineLevel="1" x14ac:dyDescent="0.25">
      <c r="A122" s="83" t="s">
        <v>44</v>
      </c>
      <c r="B122" s="38" t="s">
        <v>21</v>
      </c>
      <c r="C122" s="3">
        <f>SUM(C123:C126)</f>
        <v>124054097.48999999</v>
      </c>
      <c r="D122" s="3">
        <f t="shared" ref="D122:J122" si="45">SUM(D123:D126)</f>
        <v>0</v>
      </c>
      <c r="E122" s="3">
        <f t="shared" si="45"/>
        <v>124054097.48999999</v>
      </c>
      <c r="F122" s="3">
        <f t="shared" si="45"/>
        <v>0</v>
      </c>
      <c r="G122" s="3">
        <f t="shared" si="45"/>
        <v>0</v>
      </c>
      <c r="H122" s="3">
        <f t="shared" si="45"/>
        <v>0</v>
      </c>
      <c r="I122" s="3">
        <f t="shared" si="45"/>
        <v>0</v>
      </c>
      <c r="J122" s="3">
        <f t="shared" si="45"/>
        <v>0</v>
      </c>
      <c r="K122" s="3">
        <f>SUM(K123:K126)</f>
        <v>0</v>
      </c>
      <c r="L122" s="67" t="s">
        <v>2</v>
      </c>
    </row>
    <row r="123" spans="1:13" ht="48.75" customHeight="1" outlineLevel="1" x14ac:dyDescent="0.25">
      <c r="A123" s="83"/>
      <c r="B123" s="36" t="s">
        <v>8</v>
      </c>
      <c r="C123" s="3">
        <f>SUM(D123:K123)</f>
        <v>0</v>
      </c>
      <c r="D123" s="3">
        <f t="shared" ref="D123:K123" si="46">D128</f>
        <v>0</v>
      </c>
      <c r="E123" s="3">
        <f t="shared" si="46"/>
        <v>0</v>
      </c>
      <c r="F123" s="3">
        <f t="shared" si="46"/>
        <v>0</v>
      </c>
      <c r="G123" s="3">
        <f t="shared" si="46"/>
        <v>0</v>
      </c>
      <c r="H123" s="3">
        <f t="shared" si="46"/>
        <v>0</v>
      </c>
      <c r="I123" s="3">
        <f t="shared" si="46"/>
        <v>0</v>
      </c>
      <c r="J123" s="3">
        <f t="shared" si="46"/>
        <v>0</v>
      </c>
      <c r="K123" s="3">
        <f t="shared" si="46"/>
        <v>0</v>
      </c>
      <c r="L123" s="68"/>
    </row>
    <row r="124" spans="1:13" ht="55.5" customHeight="1" outlineLevel="1" x14ac:dyDescent="0.25">
      <c r="A124" s="83"/>
      <c r="B124" s="36" t="s">
        <v>9</v>
      </c>
      <c r="C124" s="3">
        <f>SUM(D124:K124)</f>
        <v>0</v>
      </c>
      <c r="D124" s="3">
        <f t="shared" ref="D124:K124" si="47">D129</f>
        <v>0</v>
      </c>
      <c r="E124" s="3">
        <f t="shared" si="47"/>
        <v>0</v>
      </c>
      <c r="F124" s="3">
        <f t="shared" si="47"/>
        <v>0</v>
      </c>
      <c r="G124" s="3">
        <f t="shared" si="47"/>
        <v>0</v>
      </c>
      <c r="H124" s="3">
        <f t="shared" si="47"/>
        <v>0</v>
      </c>
      <c r="I124" s="3">
        <f t="shared" si="47"/>
        <v>0</v>
      </c>
      <c r="J124" s="3">
        <f t="shared" si="47"/>
        <v>0</v>
      </c>
      <c r="K124" s="3">
        <f t="shared" si="47"/>
        <v>0</v>
      </c>
      <c r="L124" s="68"/>
      <c r="M124" s="1"/>
    </row>
    <row r="125" spans="1:13" ht="42" customHeight="1" outlineLevel="1" x14ac:dyDescent="0.25">
      <c r="A125" s="83"/>
      <c r="B125" s="36" t="s">
        <v>6</v>
      </c>
      <c r="C125" s="3">
        <f>SUM(D125:K125)</f>
        <v>124054097.48999999</v>
      </c>
      <c r="D125" s="3">
        <v>0</v>
      </c>
      <c r="E125" s="3">
        <v>124054097.48999999</v>
      </c>
      <c r="F125" s="3">
        <f t="shared" ref="F125:K125" si="48">F130</f>
        <v>0</v>
      </c>
      <c r="G125" s="3">
        <f t="shared" si="48"/>
        <v>0</v>
      </c>
      <c r="H125" s="3">
        <f t="shared" si="48"/>
        <v>0</v>
      </c>
      <c r="I125" s="3">
        <f t="shared" si="48"/>
        <v>0</v>
      </c>
      <c r="J125" s="3">
        <f t="shared" si="48"/>
        <v>0</v>
      </c>
      <c r="K125" s="3">
        <f t="shared" si="48"/>
        <v>0</v>
      </c>
      <c r="L125" s="68"/>
      <c r="M125" s="1"/>
    </row>
    <row r="126" spans="1:13" ht="39" customHeight="1" outlineLevel="1" x14ac:dyDescent="0.25">
      <c r="A126" s="83"/>
      <c r="B126" s="36" t="s">
        <v>20</v>
      </c>
      <c r="C126" s="3">
        <f>SUM(D126:K126)</f>
        <v>0</v>
      </c>
      <c r="D126" s="3">
        <f t="shared" ref="D126:K126" si="49">D131</f>
        <v>0</v>
      </c>
      <c r="E126" s="3">
        <f t="shared" si="49"/>
        <v>0</v>
      </c>
      <c r="F126" s="3">
        <f t="shared" si="49"/>
        <v>0</v>
      </c>
      <c r="G126" s="3">
        <f t="shared" si="49"/>
        <v>0</v>
      </c>
      <c r="H126" s="3">
        <f t="shared" si="49"/>
        <v>0</v>
      </c>
      <c r="I126" s="3">
        <f t="shared" si="49"/>
        <v>0</v>
      </c>
      <c r="J126" s="3">
        <f t="shared" si="49"/>
        <v>0</v>
      </c>
      <c r="K126" s="3">
        <f t="shared" si="49"/>
        <v>0</v>
      </c>
      <c r="L126" s="69"/>
      <c r="M126" s="1"/>
    </row>
    <row r="127" spans="1:13" ht="19.5" customHeight="1" outlineLevel="1" x14ac:dyDescent="0.25">
      <c r="A127" s="88" t="s">
        <v>90</v>
      </c>
      <c r="B127" s="38" t="s">
        <v>21</v>
      </c>
      <c r="C127" s="3">
        <f>SUM(C128:C131)</f>
        <v>124054097.48999999</v>
      </c>
      <c r="D127" s="3">
        <f>D128+D129+D130+D131</f>
        <v>0</v>
      </c>
      <c r="E127" s="3">
        <f>E128+E129+E130+E131</f>
        <v>124054097.48999999</v>
      </c>
      <c r="F127" s="3">
        <f t="shared" ref="F127:K127" si="50">F128+F129+F130+F131</f>
        <v>0</v>
      </c>
      <c r="G127" s="3">
        <f t="shared" si="50"/>
        <v>0</v>
      </c>
      <c r="H127" s="3">
        <f t="shared" si="50"/>
        <v>0</v>
      </c>
      <c r="I127" s="3">
        <f t="shared" si="50"/>
        <v>0</v>
      </c>
      <c r="J127" s="3">
        <f t="shared" si="50"/>
        <v>0</v>
      </c>
      <c r="K127" s="3">
        <f t="shared" si="50"/>
        <v>0</v>
      </c>
      <c r="L127" s="33" t="s">
        <v>3</v>
      </c>
      <c r="M127" s="1"/>
    </row>
    <row r="128" spans="1:13" ht="48.75" customHeight="1" outlineLevel="1" x14ac:dyDescent="0.25">
      <c r="A128" s="89"/>
      <c r="B128" s="36" t="s">
        <v>8</v>
      </c>
      <c r="C128" s="3">
        <f>SUM(D128:K128)</f>
        <v>0</v>
      </c>
      <c r="D128" s="3">
        <v>0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4"/>
      <c r="M128" s="1"/>
    </row>
    <row r="129" spans="1:13" ht="50.25" customHeight="1" outlineLevel="1" x14ac:dyDescent="0.25">
      <c r="A129" s="89"/>
      <c r="B129" s="36" t="s">
        <v>9</v>
      </c>
      <c r="C129" s="3">
        <f>SUM(D129:K129)</f>
        <v>0</v>
      </c>
      <c r="D129" s="3">
        <v>0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4"/>
      <c r="M129" s="1"/>
    </row>
    <row r="130" spans="1:13" ht="34.5" customHeight="1" outlineLevel="1" x14ac:dyDescent="0.25">
      <c r="A130" s="89"/>
      <c r="B130" s="36" t="s">
        <v>6</v>
      </c>
      <c r="C130" s="3">
        <f>SUM(D130:K130)</f>
        <v>124054097.48999999</v>
      </c>
      <c r="D130" s="3">
        <v>0</v>
      </c>
      <c r="E130" s="3">
        <v>124054097.48999999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4"/>
      <c r="M130" s="1"/>
    </row>
    <row r="131" spans="1:13" ht="34.5" customHeight="1" outlineLevel="1" x14ac:dyDescent="0.25">
      <c r="A131" s="90"/>
      <c r="B131" s="36" t="s">
        <v>20</v>
      </c>
      <c r="C131" s="3">
        <f>SUM(D131:K131)</f>
        <v>0</v>
      </c>
      <c r="D131" s="3">
        <v>0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5"/>
      <c r="M131" s="1"/>
    </row>
    <row r="132" spans="1:13" ht="34.5" hidden="1" customHeight="1" outlineLevel="3" x14ac:dyDescent="0.25">
      <c r="A132" s="88" t="s">
        <v>33</v>
      </c>
      <c r="B132" s="38" t="s">
        <v>21</v>
      </c>
      <c r="C132" s="3">
        <f>SUM(C133:C136)</f>
        <v>0</v>
      </c>
      <c r="D132" s="3"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4" t="s">
        <v>3</v>
      </c>
      <c r="M132" s="1"/>
    </row>
    <row r="133" spans="1:13" ht="51.75" hidden="1" customHeight="1" outlineLevel="3" x14ac:dyDescent="0.25">
      <c r="A133" s="89"/>
      <c r="B133" s="36" t="s">
        <v>8</v>
      </c>
      <c r="C133" s="3">
        <f>SUM(D133:K133)</f>
        <v>0</v>
      </c>
      <c r="D133" s="3"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4"/>
      <c r="M133" s="1"/>
    </row>
    <row r="134" spans="1:13" ht="54.75" hidden="1" customHeight="1" outlineLevel="3" x14ac:dyDescent="0.25">
      <c r="A134" s="89"/>
      <c r="B134" s="36" t="s">
        <v>9</v>
      </c>
      <c r="C134" s="3">
        <f>SUM(D134:K134)</f>
        <v>0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4"/>
      <c r="M134" s="1"/>
    </row>
    <row r="135" spans="1:13" ht="34.5" hidden="1" customHeight="1" outlineLevel="3" x14ac:dyDescent="0.25">
      <c r="A135" s="89"/>
      <c r="B135" s="36" t="s">
        <v>6</v>
      </c>
      <c r="C135" s="3">
        <f>SUM(D135:K135)</f>
        <v>0</v>
      </c>
      <c r="D135" s="3"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4"/>
      <c r="M135" s="1"/>
    </row>
    <row r="136" spans="1:13" ht="34.5" hidden="1" customHeight="1" outlineLevel="3" x14ac:dyDescent="0.25">
      <c r="A136" s="90"/>
      <c r="B136" s="36" t="s">
        <v>20</v>
      </c>
      <c r="C136" s="3">
        <f>SUM(D136:K136)</f>
        <v>0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4"/>
      <c r="M136" s="1"/>
    </row>
    <row r="137" spans="1:13" ht="34.5" customHeight="1" outlineLevel="2" collapsed="1" x14ac:dyDescent="0.25">
      <c r="A137" s="88" t="s">
        <v>45</v>
      </c>
      <c r="B137" s="38" t="s">
        <v>21</v>
      </c>
      <c r="C137" s="3">
        <f>SUM(C138:C141)</f>
        <v>1479613577.4300001</v>
      </c>
      <c r="D137" s="3">
        <f t="shared" ref="D137:K137" si="51">SUM(D138:D141)</f>
        <v>638849630</v>
      </c>
      <c r="E137" s="3">
        <f t="shared" si="51"/>
        <v>187808612.19999999</v>
      </c>
      <c r="F137" s="3">
        <f t="shared" si="51"/>
        <v>175015225.28999999</v>
      </c>
      <c r="G137" s="3">
        <f t="shared" si="51"/>
        <v>177312791.53</v>
      </c>
      <c r="H137" s="3">
        <f t="shared" si="51"/>
        <v>99016728.930000007</v>
      </c>
      <c r="I137" s="3">
        <f t="shared" si="51"/>
        <v>64665999.82</v>
      </c>
      <c r="J137" s="3">
        <f t="shared" si="51"/>
        <v>67252605.379999995</v>
      </c>
      <c r="K137" s="3">
        <f t="shared" si="51"/>
        <v>69691984.280000001</v>
      </c>
      <c r="L137" s="67" t="s">
        <v>2</v>
      </c>
      <c r="M137" s="1"/>
    </row>
    <row r="138" spans="1:13" ht="47.45" customHeight="1" outlineLevel="2" x14ac:dyDescent="0.25">
      <c r="A138" s="89"/>
      <c r="B138" s="36" t="s">
        <v>8</v>
      </c>
      <c r="C138" s="3">
        <f>SUM(D138:K138)</f>
        <v>0</v>
      </c>
      <c r="D138" s="3">
        <f t="shared" ref="D138:K138" si="52">D143+D148+D153+D158+D163+D168</f>
        <v>0</v>
      </c>
      <c r="E138" s="3">
        <f t="shared" si="52"/>
        <v>0</v>
      </c>
      <c r="F138" s="3">
        <f t="shared" si="52"/>
        <v>0</v>
      </c>
      <c r="G138" s="3">
        <f t="shared" si="52"/>
        <v>0</v>
      </c>
      <c r="H138" s="3">
        <f t="shared" si="52"/>
        <v>0</v>
      </c>
      <c r="I138" s="3">
        <f t="shared" si="52"/>
        <v>0</v>
      </c>
      <c r="J138" s="3">
        <f t="shared" si="52"/>
        <v>0</v>
      </c>
      <c r="K138" s="3">
        <f t="shared" si="52"/>
        <v>0</v>
      </c>
      <c r="L138" s="68"/>
      <c r="M138" s="1"/>
    </row>
    <row r="139" spans="1:13" ht="47.45" customHeight="1" outlineLevel="2" x14ac:dyDescent="0.25">
      <c r="A139" s="89"/>
      <c r="B139" s="36" t="s">
        <v>9</v>
      </c>
      <c r="C139" s="3">
        <f>SUM(D139:K139)</f>
        <v>669900800</v>
      </c>
      <c r="D139" s="3">
        <f>D144+D149+D154+D159+D164+D169</f>
        <v>606907000</v>
      </c>
      <c r="E139" s="3">
        <f t="shared" ref="E139:K139" si="53">E144+E149+E154+E159+E164+E169</f>
        <v>62993800</v>
      </c>
      <c r="F139" s="3">
        <f t="shared" si="53"/>
        <v>0</v>
      </c>
      <c r="G139" s="3">
        <f t="shared" si="53"/>
        <v>0</v>
      </c>
      <c r="H139" s="3">
        <f t="shared" si="53"/>
        <v>0</v>
      </c>
      <c r="I139" s="3">
        <f t="shared" si="53"/>
        <v>0</v>
      </c>
      <c r="J139" s="3">
        <f t="shared" si="53"/>
        <v>0</v>
      </c>
      <c r="K139" s="3">
        <f t="shared" si="53"/>
        <v>0</v>
      </c>
      <c r="L139" s="68"/>
      <c r="M139" s="1"/>
    </row>
    <row r="140" spans="1:13" ht="34.5" customHeight="1" outlineLevel="2" x14ac:dyDescent="0.25">
      <c r="A140" s="89"/>
      <c r="B140" s="36" t="s">
        <v>6</v>
      </c>
      <c r="C140" s="3">
        <f>SUM(D140:K140)</f>
        <v>809712777.42999995</v>
      </c>
      <c r="D140" s="3">
        <f t="shared" ref="D140:K140" si="54">D145+D150+D155+D160+D165+D170</f>
        <v>31942630</v>
      </c>
      <c r="E140" s="3">
        <f t="shared" si="54"/>
        <v>124814812.2</v>
      </c>
      <c r="F140" s="3">
        <f t="shared" si="54"/>
        <v>175015225.28999999</v>
      </c>
      <c r="G140" s="3">
        <f t="shared" si="54"/>
        <v>177312791.53</v>
      </c>
      <c r="H140" s="3">
        <f t="shared" si="54"/>
        <v>99016728.930000007</v>
      </c>
      <c r="I140" s="3">
        <f t="shared" si="54"/>
        <v>64665999.82</v>
      </c>
      <c r="J140" s="3">
        <f t="shared" si="54"/>
        <v>67252605.379999995</v>
      </c>
      <c r="K140" s="3">
        <f t="shared" si="54"/>
        <v>69691984.280000001</v>
      </c>
      <c r="L140" s="68"/>
      <c r="M140" s="1"/>
    </row>
    <row r="141" spans="1:13" ht="34.5" customHeight="1" outlineLevel="2" x14ac:dyDescent="0.25">
      <c r="A141" s="90"/>
      <c r="B141" s="36" t="s">
        <v>20</v>
      </c>
      <c r="C141" s="3">
        <f>SUM(D141:K141)</f>
        <v>0</v>
      </c>
      <c r="D141" s="3">
        <f t="shared" ref="D141:K141" si="55">D146+D151+D156+D161+D166+D171</f>
        <v>0</v>
      </c>
      <c r="E141" s="3">
        <f t="shared" si="55"/>
        <v>0</v>
      </c>
      <c r="F141" s="3">
        <f t="shared" si="55"/>
        <v>0</v>
      </c>
      <c r="G141" s="3">
        <f t="shared" si="55"/>
        <v>0</v>
      </c>
      <c r="H141" s="3">
        <f t="shared" si="55"/>
        <v>0</v>
      </c>
      <c r="I141" s="3">
        <f t="shared" si="55"/>
        <v>0</v>
      </c>
      <c r="J141" s="3">
        <f t="shared" si="55"/>
        <v>0</v>
      </c>
      <c r="K141" s="3">
        <f t="shared" si="55"/>
        <v>0</v>
      </c>
      <c r="L141" s="69"/>
      <c r="M141" s="1"/>
    </row>
    <row r="142" spans="1:13" ht="34.5" customHeight="1" outlineLevel="2" x14ac:dyDescent="0.25">
      <c r="A142" s="88" t="s">
        <v>47</v>
      </c>
      <c r="B142" s="38" t="s">
        <v>21</v>
      </c>
      <c r="C142" s="3">
        <f>SUM(C143:C146)</f>
        <v>215468783.38</v>
      </c>
      <c r="D142" s="3">
        <f t="shared" ref="D142:I142" si="56">D143+D144+D145+D146</f>
        <v>122803500</v>
      </c>
      <c r="E142" s="3">
        <f t="shared" si="56"/>
        <v>24428060.059999999</v>
      </c>
      <c r="F142" s="3">
        <f t="shared" si="56"/>
        <v>24586482.940000001</v>
      </c>
      <c r="G142" s="3">
        <f t="shared" si="56"/>
        <v>24750747.239999998</v>
      </c>
      <c r="H142" s="3">
        <f t="shared" si="56"/>
        <v>4455185.92</v>
      </c>
      <c r="I142" s="3">
        <f t="shared" si="56"/>
        <v>4633381.5999999996</v>
      </c>
      <c r="J142" s="3">
        <f t="shared" ref="J142" si="57">J143+J144+J145+J146</f>
        <v>4818711.5199999996</v>
      </c>
      <c r="K142" s="3">
        <f t="shared" ref="K142" si="58">K143+K144+K145+K146</f>
        <v>4992714.0999999996</v>
      </c>
      <c r="L142" s="67" t="s">
        <v>63</v>
      </c>
      <c r="M142" s="1"/>
    </row>
    <row r="143" spans="1:13" ht="51" customHeight="1" outlineLevel="2" x14ac:dyDescent="0.25">
      <c r="A143" s="89"/>
      <c r="B143" s="36" t="s">
        <v>8</v>
      </c>
      <c r="C143" s="3">
        <f>SUM(D143:K143)</f>
        <v>0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68"/>
      <c r="M143" s="1"/>
    </row>
    <row r="144" spans="1:13" ht="55.9" customHeight="1" outlineLevel="2" x14ac:dyDescent="0.25">
      <c r="A144" s="89"/>
      <c r="B144" s="36" t="s">
        <v>9</v>
      </c>
      <c r="C144" s="3">
        <f>SUM(D144:K144)</f>
        <v>116663300</v>
      </c>
      <c r="D144" s="3">
        <v>116663300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68"/>
      <c r="M144" s="1"/>
    </row>
    <row r="145" spans="1:13" ht="34.5" customHeight="1" outlineLevel="2" x14ac:dyDescent="0.25">
      <c r="A145" s="89"/>
      <c r="B145" s="36" t="s">
        <v>6</v>
      </c>
      <c r="C145" s="3">
        <f>SUM(D145:K145)</f>
        <v>98805483.379999995</v>
      </c>
      <c r="D145" s="3">
        <v>6140200</v>
      </c>
      <c r="E145" s="3">
        <v>24428060.059999999</v>
      </c>
      <c r="F145" s="3">
        <v>24586482.940000001</v>
      </c>
      <c r="G145" s="3">
        <v>24750747.239999998</v>
      </c>
      <c r="H145" s="3">
        <v>4455185.92</v>
      </c>
      <c r="I145" s="3">
        <v>4633381.5999999996</v>
      </c>
      <c r="J145" s="3">
        <v>4818711.5199999996</v>
      </c>
      <c r="K145" s="3">
        <v>4992714.0999999996</v>
      </c>
      <c r="L145" s="68"/>
      <c r="M145" s="1"/>
    </row>
    <row r="146" spans="1:13" ht="34.5" customHeight="1" outlineLevel="2" x14ac:dyDescent="0.25">
      <c r="A146" s="90"/>
      <c r="B146" s="36" t="s">
        <v>20</v>
      </c>
      <c r="C146" s="3">
        <f>SUM(D146:K146)</f>
        <v>0</v>
      </c>
      <c r="D146" s="3">
        <v>0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69"/>
      <c r="M146" s="1"/>
    </row>
    <row r="147" spans="1:13" ht="34.5" customHeight="1" outlineLevel="2" x14ac:dyDescent="0.25">
      <c r="A147" s="88" t="s">
        <v>49</v>
      </c>
      <c r="B147" s="38" t="s">
        <v>21</v>
      </c>
      <c r="C147" s="3">
        <f>SUM(C148:C151)</f>
        <v>184205232.47999999</v>
      </c>
      <c r="D147" s="3">
        <f t="shared" ref="D147:I147" si="59">D148+D149+D150+D151</f>
        <v>122803500</v>
      </c>
      <c r="E147" s="3">
        <f t="shared" si="59"/>
        <v>20467407.899999999</v>
      </c>
      <c r="F147" s="3">
        <f t="shared" si="59"/>
        <v>20467407.899999999</v>
      </c>
      <c r="G147" s="3">
        <f t="shared" si="59"/>
        <v>20466916.68</v>
      </c>
      <c r="H147" s="3">
        <f t="shared" si="59"/>
        <v>0</v>
      </c>
      <c r="I147" s="3">
        <f t="shared" si="59"/>
        <v>0</v>
      </c>
      <c r="J147" s="3">
        <f t="shared" ref="J147" si="60">J148+J149+J150+J151</f>
        <v>0</v>
      </c>
      <c r="K147" s="3">
        <f t="shared" ref="K147" si="61">K148+K149+K150+K151</f>
        <v>0</v>
      </c>
      <c r="L147" s="67" t="s">
        <v>63</v>
      </c>
      <c r="M147" s="1"/>
    </row>
    <row r="148" spans="1:13" ht="57" customHeight="1" outlineLevel="2" x14ac:dyDescent="0.25">
      <c r="A148" s="89"/>
      <c r="B148" s="36" t="s">
        <v>8</v>
      </c>
      <c r="C148" s="3">
        <f>SUM(D148:K148)</f>
        <v>0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68"/>
      <c r="M148" s="1"/>
    </row>
    <row r="149" spans="1:13" ht="55.9" customHeight="1" outlineLevel="2" x14ac:dyDescent="0.25">
      <c r="A149" s="89"/>
      <c r="B149" s="36" t="s">
        <v>9</v>
      </c>
      <c r="C149" s="3">
        <f>SUM(D149:K149)</f>
        <v>116663300</v>
      </c>
      <c r="D149" s="3">
        <v>116663300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68"/>
      <c r="M149" s="1"/>
    </row>
    <row r="150" spans="1:13" ht="34.5" customHeight="1" outlineLevel="2" x14ac:dyDescent="0.25">
      <c r="A150" s="89"/>
      <c r="B150" s="36" t="s">
        <v>6</v>
      </c>
      <c r="C150" s="3">
        <f>SUM(D150:K150)</f>
        <v>67541932.480000004</v>
      </c>
      <c r="D150" s="3">
        <v>6140200</v>
      </c>
      <c r="E150" s="3">
        <v>20467407.899999999</v>
      </c>
      <c r="F150" s="3">
        <v>20467407.899999999</v>
      </c>
      <c r="G150" s="3">
        <v>20466916.68</v>
      </c>
      <c r="H150" s="3">
        <v>0</v>
      </c>
      <c r="I150" s="3">
        <v>0</v>
      </c>
      <c r="J150" s="3">
        <v>0</v>
      </c>
      <c r="K150" s="3">
        <v>0</v>
      </c>
      <c r="L150" s="68"/>
      <c r="M150" s="1"/>
    </row>
    <row r="151" spans="1:13" ht="34.5" customHeight="1" outlineLevel="2" x14ac:dyDescent="0.25">
      <c r="A151" s="90"/>
      <c r="B151" s="36" t="s">
        <v>20</v>
      </c>
      <c r="C151" s="3">
        <f>SUM(D151:K151)</f>
        <v>0</v>
      </c>
      <c r="D151" s="3">
        <v>0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69"/>
      <c r="M151" s="1"/>
    </row>
    <row r="152" spans="1:13" ht="34.5" customHeight="1" outlineLevel="2" x14ac:dyDescent="0.25">
      <c r="A152" s="88" t="s">
        <v>48</v>
      </c>
      <c r="B152" s="38" t="s">
        <v>21</v>
      </c>
      <c r="C152" s="3">
        <f>SUM(C153:C156)</f>
        <v>315636879.81</v>
      </c>
      <c r="D152" s="3">
        <f t="shared" ref="D152:I152" si="62">D153+D154+D155+D156</f>
        <v>134333800</v>
      </c>
      <c r="E152" s="3">
        <f t="shared" si="62"/>
        <v>36848085.840000004</v>
      </c>
      <c r="F152" s="3">
        <f t="shared" si="62"/>
        <v>37426449.960000001</v>
      </c>
      <c r="G152" s="3">
        <f t="shared" si="62"/>
        <v>38027398.909999996</v>
      </c>
      <c r="H152" s="3">
        <f t="shared" si="62"/>
        <v>16264351.18</v>
      </c>
      <c r="I152" s="3">
        <f t="shared" si="62"/>
        <v>16914926.140000001</v>
      </c>
      <c r="J152" s="3">
        <f t="shared" ref="J152" si="63">J153+J154+J155+J156</f>
        <v>17591513.260000002</v>
      </c>
      <c r="K152" s="3">
        <f t="shared" ref="K152" si="64">K153+K154+K155+K156</f>
        <v>18230354.52</v>
      </c>
      <c r="L152" s="67" t="s">
        <v>63</v>
      </c>
      <c r="M152" s="1"/>
    </row>
    <row r="153" spans="1:13" ht="49.9" customHeight="1" outlineLevel="2" x14ac:dyDescent="0.25">
      <c r="A153" s="89"/>
      <c r="B153" s="36" t="s">
        <v>8</v>
      </c>
      <c r="C153" s="3">
        <f>SUM(D153:K153)</f>
        <v>0</v>
      </c>
      <c r="D153" s="3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68"/>
      <c r="M153" s="1"/>
    </row>
    <row r="154" spans="1:13" ht="53.45" customHeight="1" outlineLevel="2" x14ac:dyDescent="0.25">
      <c r="A154" s="89"/>
      <c r="B154" s="36" t="s">
        <v>9</v>
      </c>
      <c r="C154" s="3">
        <f>SUM(D154:K154)</f>
        <v>127617100</v>
      </c>
      <c r="D154" s="3">
        <f>60816700+66800400</f>
        <v>127617100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68"/>
      <c r="M154" s="1"/>
    </row>
    <row r="155" spans="1:13" ht="34.5" customHeight="1" outlineLevel="2" x14ac:dyDescent="0.25">
      <c r="A155" s="89"/>
      <c r="B155" s="36" t="s">
        <v>6</v>
      </c>
      <c r="C155" s="3">
        <f>SUM(D155:K155)</f>
        <v>188019779.81</v>
      </c>
      <c r="D155" s="3">
        <v>6716700</v>
      </c>
      <c r="E155" s="3">
        <v>36848085.840000004</v>
      </c>
      <c r="F155" s="3">
        <v>37426449.960000001</v>
      </c>
      <c r="G155" s="3">
        <v>38027398.909999996</v>
      </c>
      <c r="H155" s="3">
        <v>16264351.18</v>
      </c>
      <c r="I155" s="3">
        <v>16914926.140000001</v>
      </c>
      <c r="J155" s="3">
        <v>17591513.260000002</v>
      </c>
      <c r="K155" s="3">
        <v>18230354.52</v>
      </c>
      <c r="L155" s="68"/>
      <c r="M155" s="1"/>
    </row>
    <row r="156" spans="1:13" ht="34.5" customHeight="1" outlineLevel="2" x14ac:dyDescent="0.25">
      <c r="A156" s="90"/>
      <c r="B156" s="36" t="s">
        <v>20</v>
      </c>
      <c r="C156" s="3">
        <f>SUM(D156:K156)</f>
        <v>0</v>
      </c>
      <c r="D156" s="3">
        <v>0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69"/>
      <c r="M156" s="1"/>
    </row>
    <row r="157" spans="1:13" ht="34.5" customHeight="1" outlineLevel="2" x14ac:dyDescent="0.25">
      <c r="A157" s="88" t="s">
        <v>50</v>
      </c>
      <c r="B157" s="38" t="s">
        <v>21</v>
      </c>
      <c r="C157" s="3">
        <f>SUM(C158:C161)</f>
        <v>250700352.62</v>
      </c>
      <c r="D157" s="3">
        <f t="shared" ref="D157" si="65">D158+D159+D160+D161</f>
        <v>104187200</v>
      </c>
      <c r="E157" s="3">
        <f t="shared" ref="E157" si="66">E158+E159+E160+E161</f>
        <v>29326268.16</v>
      </c>
      <c r="F157" s="3">
        <f t="shared" ref="F157" si="67">F158+F159+F160+F161</f>
        <v>29804737.68</v>
      </c>
      <c r="G157" s="3">
        <f t="shared" ref="G157" si="68">G158+G159+G160+G161</f>
        <v>30301919</v>
      </c>
      <c r="H157" s="3">
        <f t="shared" ref="H157" si="69">H158+H159+H160+H161</f>
        <v>13455185.08</v>
      </c>
      <c r="I157" s="3">
        <f t="shared" ref="I157" si="70">I158+I159+I160+I161</f>
        <v>13993393.24</v>
      </c>
      <c r="J157" s="3">
        <f t="shared" ref="J157:K157" si="71">J158+J159+J160+J161</f>
        <v>14553120.76</v>
      </c>
      <c r="K157" s="3">
        <f t="shared" si="71"/>
        <v>15078528.699999999</v>
      </c>
      <c r="L157" s="67" t="s">
        <v>63</v>
      </c>
      <c r="M157" s="1"/>
    </row>
    <row r="158" spans="1:13" ht="46.15" customHeight="1" outlineLevel="2" x14ac:dyDescent="0.25">
      <c r="A158" s="89"/>
      <c r="B158" s="36" t="s">
        <v>8</v>
      </c>
      <c r="C158" s="3">
        <f>SUM(D158:K158)</f>
        <v>0</v>
      </c>
      <c r="D158" s="3">
        <v>0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68"/>
      <c r="M158" s="1"/>
    </row>
    <row r="159" spans="1:13" ht="49.9" customHeight="1" outlineLevel="2" x14ac:dyDescent="0.25">
      <c r="A159" s="89"/>
      <c r="B159" s="36" t="s">
        <v>9</v>
      </c>
      <c r="C159" s="3">
        <f>SUM(D159:K159)</f>
        <v>98977800</v>
      </c>
      <c r="D159" s="3">
        <f>36588500+62389300</f>
        <v>98977800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68"/>
      <c r="M159" s="1"/>
    </row>
    <row r="160" spans="1:13" ht="34.5" customHeight="1" outlineLevel="2" x14ac:dyDescent="0.25">
      <c r="A160" s="89"/>
      <c r="B160" s="36" t="s">
        <v>6</v>
      </c>
      <c r="C160" s="3">
        <f>SUM(D160:K160)</f>
        <v>151722552.62</v>
      </c>
      <c r="D160" s="3">
        <v>5209400</v>
      </c>
      <c r="E160" s="3">
        <v>29326268.16</v>
      </c>
      <c r="F160" s="3">
        <v>29804737.68</v>
      </c>
      <c r="G160" s="3">
        <v>30301919</v>
      </c>
      <c r="H160" s="3">
        <v>13455185.08</v>
      </c>
      <c r="I160" s="3">
        <v>13993393.24</v>
      </c>
      <c r="J160" s="3">
        <v>14553120.76</v>
      </c>
      <c r="K160" s="3">
        <v>15078528.699999999</v>
      </c>
      <c r="L160" s="68"/>
      <c r="M160" s="1"/>
    </row>
    <row r="161" spans="1:13" ht="34.5" customHeight="1" outlineLevel="2" x14ac:dyDescent="0.25">
      <c r="A161" s="90"/>
      <c r="B161" s="36" t="s">
        <v>20</v>
      </c>
      <c r="C161" s="3">
        <f>SUM(D161:K161)</f>
        <v>0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69"/>
      <c r="M161" s="1"/>
    </row>
    <row r="162" spans="1:13" ht="34.5" customHeight="1" outlineLevel="2" x14ac:dyDescent="0.25">
      <c r="A162" s="88" t="s">
        <v>51</v>
      </c>
      <c r="B162" s="38" t="s">
        <v>21</v>
      </c>
      <c r="C162" s="3">
        <f>SUM(C163:C166)</f>
        <v>513602329.13999999</v>
      </c>
      <c r="D162" s="3">
        <f t="shared" ref="D162" si="72">D163+D164+D165+D166</f>
        <v>154721630</v>
      </c>
      <c r="E162" s="3">
        <f t="shared" ref="E162" si="73">E163+E164+E165+E166</f>
        <v>76738790.239999995</v>
      </c>
      <c r="F162" s="3">
        <f t="shared" ref="F162" si="74">F163+F164+F165+F166</f>
        <v>62730146.810000002</v>
      </c>
      <c r="G162" s="3">
        <f t="shared" ref="G162" si="75">G163+G164+G165+G166</f>
        <v>63765809.700000003</v>
      </c>
      <c r="H162" s="3">
        <f t="shared" ref="H162" si="76">H163+H164+H165+H166</f>
        <v>64842006.75</v>
      </c>
      <c r="I162" s="3">
        <f t="shared" ref="I162" si="77">I163+I164+I165+I166</f>
        <v>29124298.84</v>
      </c>
      <c r="J162" s="3">
        <f t="shared" ref="J162" si="78">J163+J164+J165+J166</f>
        <v>30289259.84</v>
      </c>
      <c r="K162" s="3">
        <f t="shared" ref="K162" si="79">K163+K164+K165+K166</f>
        <v>31390386.960000001</v>
      </c>
      <c r="L162" s="67" t="s">
        <v>62</v>
      </c>
      <c r="M162" s="1"/>
    </row>
    <row r="163" spans="1:13" ht="46.15" customHeight="1" outlineLevel="2" x14ac:dyDescent="0.25">
      <c r="A163" s="89"/>
      <c r="B163" s="36" t="s">
        <v>8</v>
      </c>
      <c r="C163" s="3">
        <f>SUM(D163:K163)</f>
        <v>0</v>
      </c>
      <c r="D163" s="3">
        <v>0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68"/>
      <c r="M163" s="1"/>
    </row>
    <row r="164" spans="1:13" ht="49.9" customHeight="1" outlineLevel="2" x14ac:dyDescent="0.25">
      <c r="A164" s="89"/>
      <c r="B164" s="36" t="s">
        <v>9</v>
      </c>
      <c r="C164" s="3">
        <f>SUM(D164:K164)</f>
        <v>209979300</v>
      </c>
      <c r="D164" s="3">
        <v>146985500</v>
      </c>
      <c r="E164" s="3">
        <v>62993800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68"/>
      <c r="M164" s="1"/>
    </row>
    <row r="165" spans="1:13" ht="34.5" customHeight="1" outlineLevel="2" x14ac:dyDescent="0.25">
      <c r="A165" s="89"/>
      <c r="B165" s="36" t="s">
        <v>6</v>
      </c>
      <c r="C165" s="3">
        <f>SUM(D165:K165)</f>
        <v>303623029.13999999</v>
      </c>
      <c r="D165" s="3">
        <v>7736130</v>
      </c>
      <c r="E165" s="3">
        <f>3315470+10429520.24</f>
        <v>13744990.24</v>
      </c>
      <c r="F165" s="3">
        <v>62730146.810000002</v>
      </c>
      <c r="G165" s="3">
        <v>63765809.700000003</v>
      </c>
      <c r="H165" s="3">
        <v>64842006.75</v>
      </c>
      <c r="I165" s="3">
        <v>29124298.84</v>
      </c>
      <c r="J165" s="3">
        <v>30289259.84</v>
      </c>
      <c r="K165" s="3">
        <v>31390386.960000001</v>
      </c>
      <c r="L165" s="68"/>
      <c r="M165" s="1"/>
    </row>
    <row r="166" spans="1:13" ht="31.5" customHeight="1" outlineLevel="2" x14ac:dyDescent="0.25">
      <c r="A166" s="90"/>
      <c r="B166" s="36" t="s">
        <v>20</v>
      </c>
      <c r="C166" s="3">
        <f>SUM(D166:K166)</f>
        <v>0</v>
      </c>
      <c r="D166" s="3"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69"/>
      <c r="M166" s="1"/>
    </row>
    <row r="167" spans="1:13" ht="0.75" hidden="1" customHeight="1" outlineLevel="2" x14ac:dyDescent="0.25">
      <c r="A167" s="88"/>
      <c r="B167" s="38" t="s">
        <v>21</v>
      </c>
      <c r="C167" s="3">
        <f>SUM(C168:C171)</f>
        <v>0</v>
      </c>
      <c r="D167" s="3">
        <f t="shared" ref="D167" si="80">D168+D169+D170+D171</f>
        <v>0</v>
      </c>
      <c r="E167" s="3">
        <f t="shared" ref="E167" si="81">E168+E169+E170+E171</f>
        <v>0</v>
      </c>
      <c r="F167" s="3">
        <f t="shared" ref="F167" si="82">F168+F169+F170+F171</f>
        <v>0</v>
      </c>
      <c r="G167" s="3">
        <f t="shared" ref="G167" si="83">G168+G169+G170+G171</f>
        <v>0</v>
      </c>
      <c r="H167" s="3">
        <f t="shared" ref="H167" si="84">H168+H169+H170+H171</f>
        <v>0</v>
      </c>
      <c r="I167" s="3">
        <f t="shared" ref="I167" si="85">I168+I169+I170+I171</f>
        <v>0</v>
      </c>
      <c r="J167" s="3">
        <f t="shared" ref="J167" si="86">J168+J169+J170+J171</f>
        <v>0</v>
      </c>
      <c r="K167" s="3">
        <f t="shared" ref="K167" si="87">K168+K169+K170+K171</f>
        <v>0</v>
      </c>
      <c r="L167" s="67" t="s">
        <v>23</v>
      </c>
      <c r="M167" s="1"/>
    </row>
    <row r="168" spans="1:13" ht="33" hidden="1" customHeight="1" outlineLevel="2" x14ac:dyDescent="0.25">
      <c r="A168" s="89"/>
      <c r="B168" s="36" t="s">
        <v>8</v>
      </c>
      <c r="C168" s="3">
        <f>SUM(D168:K168)</f>
        <v>0</v>
      </c>
      <c r="D168" s="3">
        <v>0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68"/>
      <c r="M168" s="1"/>
    </row>
    <row r="169" spans="1:13" ht="36" hidden="1" customHeight="1" outlineLevel="2" x14ac:dyDescent="0.25">
      <c r="A169" s="89"/>
      <c r="B169" s="36" t="s">
        <v>9</v>
      </c>
      <c r="C169" s="3">
        <f>SUM(D169:K169)</f>
        <v>0</v>
      </c>
      <c r="D169" s="3"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68"/>
      <c r="M169" s="1"/>
    </row>
    <row r="170" spans="1:13" ht="32.25" hidden="1" customHeight="1" outlineLevel="2" x14ac:dyDescent="0.25">
      <c r="A170" s="89"/>
      <c r="B170" s="36" t="s">
        <v>6</v>
      </c>
      <c r="C170" s="3">
        <f>SUM(D170:K170)</f>
        <v>0</v>
      </c>
      <c r="D170" s="3">
        <v>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68"/>
      <c r="M170" s="1"/>
    </row>
    <row r="171" spans="1:13" ht="39" hidden="1" customHeight="1" outlineLevel="2" x14ac:dyDescent="0.25">
      <c r="A171" s="90"/>
      <c r="B171" s="36" t="s">
        <v>20</v>
      </c>
      <c r="C171" s="3">
        <f>SUM(D171:K171)</f>
        <v>0</v>
      </c>
      <c r="D171" s="3">
        <v>0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69"/>
      <c r="M171" s="1"/>
    </row>
    <row r="172" spans="1:13" ht="34.5" customHeight="1" outlineLevel="1" x14ac:dyDescent="0.25">
      <c r="A172" s="88" t="s">
        <v>59</v>
      </c>
      <c r="B172" s="38" t="s">
        <v>21</v>
      </c>
      <c r="C172" s="3">
        <f>SUM(C173:C176)</f>
        <v>43960315.789999999</v>
      </c>
      <c r="D172" s="3">
        <f t="shared" ref="D172" si="88">D173+D174+D175+D176</f>
        <v>7156315.79</v>
      </c>
      <c r="E172" s="3">
        <f>E173+E174+E175+E176</f>
        <v>18402000</v>
      </c>
      <c r="F172" s="3">
        <f>F173+F174+F175+F176</f>
        <v>18402000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71" t="s">
        <v>64</v>
      </c>
      <c r="M172" s="1"/>
    </row>
    <row r="173" spans="1:13" ht="52.15" customHeight="1" outlineLevel="1" x14ac:dyDescent="0.25">
      <c r="A173" s="89"/>
      <c r="B173" s="36" t="s">
        <v>8</v>
      </c>
      <c r="C173" s="3">
        <f>SUM(D173:K173)</f>
        <v>0</v>
      </c>
      <c r="D173" s="3">
        <v>0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  <c r="L173" s="72"/>
      <c r="M173" s="1"/>
    </row>
    <row r="174" spans="1:13" ht="52.15" customHeight="1" outlineLevel="1" x14ac:dyDescent="0.25">
      <c r="A174" s="89"/>
      <c r="B174" s="36" t="s">
        <v>9</v>
      </c>
      <c r="C174" s="3">
        <f>SUM(D174:K174)</f>
        <v>41762300</v>
      </c>
      <c r="D174" s="3">
        <v>6798500</v>
      </c>
      <c r="E174" s="3">
        <v>17481900</v>
      </c>
      <c r="F174" s="3">
        <v>17481900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72"/>
      <c r="M174" s="1"/>
    </row>
    <row r="175" spans="1:13" ht="34.5" customHeight="1" outlineLevel="1" x14ac:dyDescent="0.25">
      <c r="A175" s="89"/>
      <c r="B175" s="36" t="s">
        <v>6</v>
      </c>
      <c r="C175" s="3">
        <f>SUM(D175:K175)</f>
        <v>2198015.79</v>
      </c>
      <c r="D175" s="3">
        <v>357815.79</v>
      </c>
      <c r="E175" s="3">
        <v>920100</v>
      </c>
      <c r="F175" s="3">
        <v>920100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72"/>
      <c r="M175" s="1"/>
    </row>
    <row r="176" spans="1:13" ht="34.5" customHeight="1" outlineLevel="1" x14ac:dyDescent="0.25">
      <c r="A176" s="90"/>
      <c r="B176" s="36" t="s">
        <v>20</v>
      </c>
      <c r="C176" s="3">
        <f>SUM(D176:K176)</f>
        <v>0</v>
      </c>
      <c r="D176" s="3">
        <v>0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73"/>
      <c r="M176" s="1"/>
    </row>
    <row r="177" spans="1:13" ht="34.5" customHeight="1" outlineLevel="1" x14ac:dyDescent="0.25">
      <c r="A177" s="88" t="s">
        <v>60</v>
      </c>
      <c r="B177" s="36" t="s">
        <v>21</v>
      </c>
      <c r="C177" s="3">
        <f>SUM(C178:C181)</f>
        <v>7000000</v>
      </c>
      <c r="D177" s="3">
        <f>D178+D179+D180+D181</f>
        <v>7000000</v>
      </c>
      <c r="E177" s="3">
        <f t="shared" ref="E177:K177" si="89">E178+E179+E180+E181</f>
        <v>0</v>
      </c>
      <c r="F177" s="3">
        <f t="shared" si="89"/>
        <v>0</v>
      </c>
      <c r="G177" s="3">
        <f t="shared" si="89"/>
        <v>0</v>
      </c>
      <c r="H177" s="3">
        <f t="shared" si="89"/>
        <v>0</v>
      </c>
      <c r="I177" s="3">
        <f t="shared" si="89"/>
        <v>0</v>
      </c>
      <c r="J177" s="3">
        <f t="shared" si="89"/>
        <v>0</v>
      </c>
      <c r="K177" s="3">
        <f t="shared" si="89"/>
        <v>0</v>
      </c>
      <c r="L177" s="67" t="s">
        <v>2</v>
      </c>
      <c r="M177" s="1"/>
    </row>
    <row r="178" spans="1:13" ht="34.5" customHeight="1" outlineLevel="1" x14ac:dyDescent="0.25">
      <c r="A178" s="89"/>
      <c r="B178" s="36" t="s">
        <v>8</v>
      </c>
      <c r="C178" s="3">
        <f t="shared" ref="C178:C179" si="90">SUM(D178:K178)</f>
        <v>0</v>
      </c>
      <c r="D178" s="3">
        <f>D183</f>
        <v>0</v>
      </c>
      <c r="E178" s="3">
        <f t="shared" ref="E178:K178" si="91">E183</f>
        <v>0</v>
      </c>
      <c r="F178" s="3">
        <f t="shared" si="91"/>
        <v>0</v>
      </c>
      <c r="G178" s="3">
        <f t="shared" si="91"/>
        <v>0</v>
      </c>
      <c r="H178" s="3">
        <f t="shared" si="91"/>
        <v>0</v>
      </c>
      <c r="I178" s="3">
        <f t="shared" si="91"/>
        <v>0</v>
      </c>
      <c r="J178" s="3">
        <f t="shared" si="91"/>
        <v>0</v>
      </c>
      <c r="K178" s="3">
        <f t="shared" si="91"/>
        <v>0</v>
      </c>
      <c r="L178" s="68"/>
      <c r="M178" s="1"/>
    </row>
    <row r="179" spans="1:13" ht="34.5" customHeight="1" outlineLevel="1" x14ac:dyDescent="0.25">
      <c r="A179" s="89"/>
      <c r="B179" s="36" t="s">
        <v>9</v>
      </c>
      <c r="C179" s="3">
        <f t="shared" si="90"/>
        <v>0</v>
      </c>
      <c r="D179" s="3">
        <f>D184</f>
        <v>0</v>
      </c>
      <c r="E179" s="3">
        <f t="shared" ref="D179:K181" si="92">E184</f>
        <v>0</v>
      </c>
      <c r="F179" s="3">
        <f t="shared" si="92"/>
        <v>0</v>
      </c>
      <c r="G179" s="3">
        <f t="shared" si="92"/>
        <v>0</v>
      </c>
      <c r="H179" s="3">
        <f t="shared" si="92"/>
        <v>0</v>
      </c>
      <c r="I179" s="3">
        <f t="shared" si="92"/>
        <v>0</v>
      </c>
      <c r="J179" s="3">
        <f t="shared" si="92"/>
        <v>0</v>
      </c>
      <c r="K179" s="3">
        <f t="shared" si="92"/>
        <v>0</v>
      </c>
      <c r="L179" s="68"/>
      <c r="M179" s="1"/>
    </row>
    <row r="180" spans="1:13" ht="34.5" customHeight="1" outlineLevel="1" x14ac:dyDescent="0.25">
      <c r="A180" s="89"/>
      <c r="B180" s="36" t="s">
        <v>6</v>
      </c>
      <c r="C180" s="3">
        <f>SUM(D180:K180)</f>
        <v>7000000</v>
      </c>
      <c r="D180" s="3">
        <f t="shared" si="92"/>
        <v>7000000</v>
      </c>
      <c r="E180" s="3">
        <f t="shared" si="92"/>
        <v>0</v>
      </c>
      <c r="F180" s="3">
        <f t="shared" si="92"/>
        <v>0</v>
      </c>
      <c r="G180" s="3">
        <f t="shared" si="92"/>
        <v>0</v>
      </c>
      <c r="H180" s="3">
        <f t="shared" si="92"/>
        <v>0</v>
      </c>
      <c r="I180" s="3">
        <f t="shared" si="92"/>
        <v>0</v>
      </c>
      <c r="J180" s="3">
        <f t="shared" si="92"/>
        <v>0</v>
      </c>
      <c r="K180" s="3">
        <f t="shared" ref="K180" si="93">K185</f>
        <v>0</v>
      </c>
      <c r="L180" s="68"/>
      <c r="M180" s="1"/>
    </row>
    <row r="181" spans="1:13" ht="34.5" customHeight="1" outlineLevel="1" x14ac:dyDescent="0.25">
      <c r="A181" s="90"/>
      <c r="B181" s="36" t="s">
        <v>20</v>
      </c>
      <c r="C181" s="3">
        <f>SUM(D181:K181)</f>
        <v>0</v>
      </c>
      <c r="D181" s="3">
        <f t="shared" si="92"/>
        <v>0</v>
      </c>
      <c r="E181" s="3">
        <f t="shared" si="92"/>
        <v>0</v>
      </c>
      <c r="F181" s="3">
        <f t="shared" si="92"/>
        <v>0</v>
      </c>
      <c r="G181" s="3">
        <f t="shared" si="92"/>
        <v>0</v>
      </c>
      <c r="H181" s="3">
        <f t="shared" si="92"/>
        <v>0</v>
      </c>
      <c r="I181" s="3">
        <f t="shared" si="92"/>
        <v>0</v>
      </c>
      <c r="J181" s="3">
        <f t="shared" si="92"/>
        <v>0</v>
      </c>
      <c r="K181" s="3">
        <f t="shared" ref="K181" si="94">K186</f>
        <v>0</v>
      </c>
      <c r="L181" s="69"/>
      <c r="M181" s="1"/>
    </row>
    <row r="182" spans="1:13" ht="34.5" customHeight="1" outlineLevel="1" x14ac:dyDescent="0.25">
      <c r="A182" s="88" t="s">
        <v>61</v>
      </c>
      <c r="B182" s="36" t="s">
        <v>21</v>
      </c>
      <c r="C182" s="3">
        <f>SUM(C183:C186)</f>
        <v>7000000</v>
      </c>
      <c r="D182" s="3">
        <f>D183+D184+D185+D186</f>
        <v>7000000</v>
      </c>
      <c r="E182" s="3">
        <f t="shared" ref="E182:K182" si="95">E183+E184+E185+E186</f>
        <v>0</v>
      </c>
      <c r="F182" s="3">
        <f t="shared" si="95"/>
        <v>0</v>
      </c>
      <c r="G182" s="3">
        <f t="shared" si="95"/>
        <v>0</v>
      </c>
      <c r="H182" s="3">
        <f t="shared" si="95"/>
        <v>0</v>
      </c>
      <c r="I182" s="3">
        <f t="shared" si="95"/>
        <v>0</v>
      </c>
      <c r="J182" s="3">
        <f t="shared" si="95"/>
        <v>0</v>
      </c>
      <c r="K182" s="3">
        <f t="shared" si="95"/>
        <v>0</v>
      </c>
      <c r="L182" s="67" t="s">
        <v>23</v>
      </c>
      <c r="M182" s="1"/>
    </row>
    <row r="183" spans="1:13" ht="34.5" customHeight="1" outlineLevel="1" x14ac:dyDescent="0.25">
      <c r="A183" s="89"/>
      <c r="B183" s="36" t="s">
        <v>8</v>
      </c>
      <c r="C183" s="3">
        <f t="shared" ref="C183:C184" si="96">SUM(D183:K183)</f>
        <v>0</v>
      </c>
      <c r="D183" s="3">
        <v>0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68"/>
      <c r="M183" s="1"/>
    </row>
    <row r="184" spans="1:13" ht="34.5" customHeight="1" outlineLevel="1" x14ac:dyDescent="0.25">
      <c r="A184" s="89"/>
      <c r="B184" s="36" t="s">
        <v>9</v>
      </c>
      <c r="C184" s="3">
        <f t="shared" si="96"/>
        <v>0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68"/>
      <c r="M184" s="1"/>
    </row>
    <row r="185" spans="1:13" ht="34.5" customHeight="1" outlineLevel="1" x14ac:dyDescent="0.25">
      <c r="A185" s="89"/>
      <c r="B185" s="36" t="s">
        <v>6</v>
      </c>
      <c r="C185" s="3">
        <f>SUM(D185:K185)</f>
        <v>7000000</v>
      </c>
      <c r="D185" s="3">
        <v>7000000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68"/>
      <c r="M185" s="1"/>
    </row>
    <row r="186" spans="1:13" ht="34.5" customHeight="1" outlineLevel="1" x14ac:dyDescent="0.25">
      <c r="A186" s="90"/>
      <c r="B186" s="36" t="s">
        <v>20</v>
      </c>
      <c r="C186" s="3">
        <f>SUM(D186:K186)</f>
        <v>0</v>
      </c>
      <c r="D186" s="3">
        <v>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69"/>
      <c r="M186" s="1"/>
    </row>
    <row r="187" spans="1:13" ht="24" customHeight="1" x14ac:dyDescent="0.25">
      <c r="A187" s="77" t="s">
        <v>26</v>
      </c>
      <c r="B187" s="38" t="s">
        <v>21</v>
      </c>
      <c r="C187" s="3">
        <f t="shared" ref="C187:K187" si="97">SUM(C188:C191)</f>
        <v>1654627990.71</v>
      </c>
      <c r="D187" s="3">
        <f t="shared" si="97"/>
        <v>653005945.78999996</v>
      </c>
      <c r="E187" s="3">
        <f t="shared" si="97"/>
        <v>330264709.69</v>
      </c>
      <c r="F187" s="3">
        <f t="shared" si="97"/>
        <v>193417225.28999999</v>
      </c>
      <c r="G187" s="3">
        <f t="shared" si="97"/>
        <v>177312791.53</v>
      </c>
      <c r="H187" s="3">
        <f t="shared" si="97"/>
        <v>99016728.930000007</v>
      </c>
      <c r="I187" s="3">
        <f t="shared" si="97"/>
        <v>64665999.82</v>
      </c>
      <c r="J187" s="3">
        <f t="shared" si="97"/>
        <v>67252605.379999995</v>
      </c>
      <c r="K187" s="3">
        <f t="shared" si="97"/>
        <v>69691984.280000001</v>
      </c>
      <c r="L187" s="37" t="s">
        <v>2</v>
      </c>
      <c r="M187" s="1"/>
    </row>
    <row r="188" spans="1:13" ht="49.5" customHeight="1" x14ac:dyDescent="0.25">
      <c r="A188" s="78"/>
      <c r="B188" s="36" t="s">
        <v>8</v>
      </c>
      <c r="C188" s="3">
        <f>SUM(D188:K188)</f>
        <v>0</v>
      </c>
      <c r="D188" s="3">
        <f t="shared" ref="D188:K188" si="98">D123</f>
        <v>0</v>
      </c>
      <c r="E188" s="3">
        <f t="shared" si="98"/>
        <v>0</v>
      </c>
      <c r="F188" s="3">
        <f t="shared" si="98"/>
        <v>0</v>
      </c>
      <c r="G188" s="3">
        <f t="shared" si="98"/>
        <v>0</v>
      </c>
      <c r="H188" s="3">
        <f t="shared" si="98"/>
        <v>0</v>
      </c>
      <c r="I188" s="3">
        <f t="shared" si="98"/>
        <v>0</v>
      </c>
      <c r="J188" s="3">
        <f t="shared" si="98"/>
        <v>0</v>
      </c>
      <c r="K188" s="3">
        <f t="shared" si="98"/>
        <v>0</v>
      </c>
      <c r="L188" s="37" t="s">
        <v>2</v>
      </c>
      <c r="M188" s="1"/>
    </row>
    <row r="189" spans="1:13" ht="49.5" customHeight="1" x14ac:dyDescent="0.25">
      <c r="A189" s="78"/>
      <c r="B189" s="36" t="s">
        <v>9</v>
      </c>
      <c r="C189" s="3">
        <f>SUM(D189:K189)</f>
        <v>711663100</v>
      </c>
      <c r="D189" s="3">
        <f>D124+D139+D174</f>
        <v>613705500</v>
      </c>
      <c r="E189" s="3">
        <f t="shared" ref="E189:K189" si="99">E124+E139+E174</f>
        <v>80475700</v>
      </c>
      <c r="F189" s="3">
        <f t="shared" si="99"/>
        <v>17481900</v>
      </c>
      <c r="G189" s="3">
        <f t="shared" si="99"/>
        <v>0</v>
      </c>
      <c r="H189" s="3">
        <f t="shared" si="99"/>
        <v>0</v>
      </c>
      <c r="I189" s="3">
        <f t="shared" si="99"/>
        <v>0</v>
      </c>
      <c r="J189" s="3">
        <f t="shared" si="99"/>
        <v>0</v>
      </c>
      <c r="K189" s="3">
        <f t="shared" si="99"/>
        <v>0</v>
      </c>
      <c r="L189" s="37" t="s">
        <v>2</v>
      </c>
      <c r="M189" s="1"/>
    </row>
    <row r="190" spans="1:13" ht="33.75" customHeight="1" x14ac:dyDescent="0.25">
      <c r="A190" s="78"/>
      <c r="B190" s="36" t="s">
        <v>6</v>
      </c>
      <c r="C190" s="3">
        <f>SUM(D190:K190)</f>
        <v>942964890.71000004</v>
      </c>
      <c r="D190" s="3">
        <f>D125+D140+D175+D180</f>
        <v>39300445.789999999</v>
      </c>
      <c r="E190" s="3">
        <f t="shared" ref="E190:G190" si="100">E125+E140+E175</f>
        <v>249789009.69</v>
      </c>
      <c r="F190" s="3">
        <f t="shared" si="100"/>
        <v>175935325.28999999</v>
      </c>
      <c r="G190" s="3">
        <f t="shared" si="100"/>
        <v>177312791.53</v>
      </c>
      <c r="H190" s="3">
        <f t="shared" ref="H190:K190" si="101">H125+H140</f>
        <v>99016728.930000007</v>
      </c>
      <c r="I190" s="3">
        <f t="shared" si="101"/>
        <v>64665999.82</v>
      </c>
      <c r="J190" s="3">
        <f t="shared" si="101"/>
        <v>67252605.379999995</v>
      </c>
      <c r="K190" s="3">
        <f t="shared" si="101"/>
        <v>69691984.280000001</v>
      </c>
      <c r="L190" s="37" t="s">
        <v>2</v>
      </c>
      <c r="M190" s="1"/>
    </row>
    <row r="191" spans="1:13" ht="33.75" customHeight="1" x14ac:dyDescent="0.25">
      <c r="A191" s="79"/>
      <c r="B191" s="36" t="s">
        <v>20</v>
      </c>
      <c r="C191" s="3">
        <f>SUM(D191:K191)</f>
        <v>0</v>
      </c>
      <c r="D191" s="3">
        <f t="shared" ref="D191:K191" si="102">D131</f>
        <v>0</v>
      </c>
      <c r="E191" s="3">
        <f t="shared" si="102"/>
        <v>0</v>
      </c>
      <c r="F191" s="3">
        <f t="shared" si="102"/>
        <v>0</v>
      </c>
      <c r="G191" s="3">
        <f t="shared" si="102"/>
        <v>0</v>
      </c>
      <c r="H191" s="3">
        <f t="shared" si="102"/>
        <v>0</v>
      </c>
      <c r="I191" s="3">
        <f t="shared" si="102"/>
        <v>0</v>
      </c>
      <c r="J191" s="3">
        <f t="shared" si="102"/>
        <v>0</v>
      </c>
      <c r="K191" s="3">
        <f t="shared" si="102"/>
        <v>0</v>
      </c>
      <c r="L191" s="37" t="s">
        <v>2</v>
      </c>
      <c r="M191" s="1"/>
    </row>
    <row r="192" spans="1:13" ht="39.75" hidden="1" customHeight="1" outlineLevel="1" x14ac:dyDescent="0.25">
      <c r="A192" s="77"/>
      <c r="B192" s="38"/>
      <c r="C192" s="3"/>
      <c r="D192" s="3"/>
      <c r="E192" s="3"/>
      <c r="F192" s="3"/>
      <c r="G192" s="3"/>
      <c r="H192" s="3"/>
      <c r="I192" s="3"/>
      <c r="J192" s="3"/>
      <c r="K192" s="3"/>
      <c r="L192" s="67"/>
      <c r="M192" s="1"/>
    </row>
    <row r="193" spans="1:13" ht="33.75" hidden="1" customHeight="1" outlineLevel="1" x14ac:dyDescent="0.25">
      <c r="A193" s="78"/>
      <c r="B193" s="36"/>
      <c r="C193" s="3"/>
      <c r="D193" s="3"/>
      <c r="E193" s="3"/>
      <c r="F193" s="3"/>
      <c r="G193" s="3"/>
      <c r="H193" s="3"/>
      <c r="I193" s="3"/>
      <c r="J193" s="3"/>
      <c r="K193" s="3"/>
      <c r="L193" s="68"/>
      <c r="M193" s="1"/>
    </row>
    <row r="194" spans="1:13" ht="31.5" hidden="1" customHeight="1" outlineLevel="1" x14ac:dyDescent="0.25">
      <c r="A194" s="78"/>
      <c r="B194" s="36"/>
      <c r="C194" s="3"/>
      <c r="D194" s="3"/>
      <c r="E194" s="3"/>
      <c r="F194" s="3"/>
      <c r="G194" s="3"/>
      <c r="H194" s="3"/>
      <c r="I194" s="3"/>
      <c r="J194" s="3"/>
      <c r="K194" s="3"/>
      <c r="L194" s="68"/>
      <c r="M194" s="1"/>
    </row>
    <row r="195" spans="1:13" ht="39" hidden="1" customHeight="1" outlineLevel="1" x14ac:dyDescent="0.25">
      <c r="A195" s="78"/>
      <c r="B195" s="36"/>
      <c r="C195" s="3"/>
      <c r="D195" s="3"/>
      <c r="E195" s="3"/>
      <c r="F195" s="3"/>
      <c r="G195" s="3"/>
      <c r="H195" s="3"/>
      <c r="I195" s="3"/>
      <c r="J195" s="3"/>
      <c r="K195" s="3"/>
      <c r="L195" s="68"/>
      <c r="M195" s="1"/>
    </row>
    <row r="196" spans="1:13" ht="45" hidden="1" customHeight="1" outlineLevel="1" x14ac:dyDescent="0.25">
      <c r="A196" s="79"/>
      <c r="B196" s="36"/>
      <c r="C196" s="3"/>
      <c r="D196" s="3"/>
      <c r="E196" s="3"/>
      <c r="F196" s="3"/>
      <c r="G196" s="3"/>
      <c r="H196" s="3"/>
      <c r="I196" s="3"/>
      <c r="J196" s="3"/>
      <c r="K196" s="3"/>
      <c r="L196" s="69"/>
      <c r="M196" s="1"/>
    </row>
    <row r="197" spans="1:13" ht="23.25" customHeight="1" collapsed="1" x14ac:dyDescent="0.25">
      <c r="A197" s="87" t="s">
        <v>32</v>
      </c>
      <c r="B197" s="38" t="s">
        <v>21</v>
      </c>
      <c r="C197" s="3">
        <f>SUM(C198:C201)</f>
        <v>12882310290.41</v>
      </c>
      <c r="D197" s="3">
        <f>SUM(D198:D201)</f>
        <v>2084525973.6900001</v>
      </c>
      <c r="E197" s="3">
        <f>SUM(E198:E201)</f>
        <v>1708785332.75</v>
      </c>
      <c r="F197" s="3">
        <f t="shared" ref="F197:K197" si="103">SUM(F198:F201)</f>
        <v>1564868983.97</v>
      </c>
      <c r="G197" s="3">
        <f t="shared" si="103"/>
        <v>1392590000</v>
      </c>
      <c r="H197" s="3">
        <f t="shared" si="103"/>
        <v>1446510000</v>
      </c>
      <c r="I197" s="3">
        <f t="shared" si="103"/>
        <v>1502580000</v>
      </c>
      <c r="J197" s="3">
        <f t="shared" si="103"/>
        <v>1560900000</v>
      </c>
      <c r="K197" s="3">
        <f t="shared" si="103"/>
        <v>1621550000</v>
      </c>
      <c r="L197" s="37" t="s">
        <v>2</v>
      </c>
      <c r="M197" s="1"/>
    </row>
    <row r="198" spans="1:13" ht="52.5" customHeight="1" x14ac:dyDescent="0.25">
      <c r="A198" s="87"/>
      <c r="B198" s="36" t="s">
        <v>8</v>
      </c>
      <c r="C198" s="3">
        <f>SUM(D198:K198)</f>
        <v>2532116.41</v>
      </c>
      <c r="D198" s="3">
        <f t="shared" ref="D198:K198" si="104">D54+D116+D188+D193</f>
        <v>1237716.4099999999</v>
      </c>
      <c r="E198" s="3">
        <f t="shared" si="104"/>
        <v>1294400</v>
      </c>
      <c r="F198" s="3">
        <f t="shared" si="104"/>
        <v>0</v>
      </c>
      <c r="G198" s="3">
        <f t="shared" si="104"/>
        <v>0</v>
      </c>
      <c r="H198" s="3">
        <f t="shared" si="104"/>
        <v>0</v>
      </c>
      <c r="I198" s="3">
        <f t="shared" si="104"/>
        <v>0</v>
      </c>
      <c r="J198" s="3">
        <f t="shared" si="104"/>
        <v>0</v>
      </c>
      <c r="K198" s="3">
        <f t="shared" si="104"/>
        <v>0</v>
      </c>
      <c r="L198" s="37" t="s">
        <v>2</v>
      </c>
      <c r="M198" s="1"/>
    </row>
    <row r="199" spans="1:13" ht="52.5" customHeight="1" x14ac:dyDescent="0.25">
      <c r="A199" s="87"/>
      <c r="B199" s="36" t="s">
        <v>9</v>
      </c>
      <c r="C199" s="3">
        <f>SUM(D199:K199)</f>
        <v>1187993383.5899999</v>
      </c>
      <c r="D199" s="3">
        <f t="shared" ref="D199" si="105">D55+D117+D189+D194</f>
        <v>674362583.59000003</v>
      </c>
      <c r="E199" s="3">
        <f>E55+E117+E189+E194</f>
        <v>169226800</v>
      </c>
      <c r="F199" s="3">
        <f t="shared" ref="F199:K199" si="106">F55+F117+F189+F194</f>
        <v>132504000</v>
      </c>
      <c r="G199" s="3">
        <f t="shared" si="106"/>
        <v>42380000</v>
      </c>
      <c r="H199" s="3">
        <f t="shared" si="106"/>
        <v>42380000</v>
      </c>
      <c r="I199" s="3">
        <f t="shared" si="106"/>
        <v>42380000</v>
      </c>
      <c r="J199" s="3">
        <f t="shared" si="106"/>
        <v>42380000</v>
      </c>
      <c r="K199" s="3">
        <f t="shared" si="106"/>
        <v>42380000</v>
      </c>
      <c r="L199" s="35" t="s">
        <v>2</v>
      </c>
      <c r="M199" s="1"/>
    </row>
    <row r="200" spans="1:13" ht="41.25" customHeight="1" x14ac:dyDescent="0.25">
      <c r="A200" s="87"/>
      <c r="B200" s="36" t="s">
        <v>6</v>
      </c>
      <c r="C200" s="3">
        <f>SUM(D200:K200)</f>
        <v>11691784790.41</v>
      </c>
      <c r="D200" s="3">
        <f t="shared" ref="D200:K200" si="107">D56+D118+D190+D195+D14</f>
        <v>1408925673.6900001</v>
      </c>
      <c r="E200" s="3">
        <f t="shared" si="107"/>
        <v>1538264132.75</v>
      </c>
      <c r="F200" s="3">
        <f t="shared" si="107"/>
        <v>1432364983.97</v>
      </c>
      <c r="G200" s="3">
        <f t="shared" si="107"/>
        <v>1350210000</v>
      </c>
      <c r="H200" s="3">
        <f t="shared" si="107"/>
        <v>1404130000</v>
      </c>
      <c r="I200" s="3">
        <f t="shared" si="107"/>
        <v>1460200000</v>
      </c>
      <c r="J200" s="3">
        <f t="shared" si="107"/>
        <v>1518520000</v>
      </c>
      <c r="K200" s="3">
        <f t="shared" si="107"/>
        <v>1579170000</v>
      </c>
      <c r="L200" s="37" t="s">
        <v>2</v>
      </c>
      <c r="M200" s="1"/>
    </row>
    <row r="201" spans="1:13" ht="38.25" customHeight="1" x14ac:dyDescent="0.25">
      <c r="A201" s="87"/>
      <c r="B201" s="36" t="s">
        <v>20</v>
      </c>
      <c r="C201" s="3">
        <f>SUM(D201:K201)</f>
        <v>0</v>
      </c>
      <c r="D201" s="3">
        <f t="shared" ref="D201:K201" si="108">D57+D119+D191+D196</f>
        <v>0</v>
      </c>
      <c r="E201" s="3">
        <f t="shared" si="108"/>
        <v>0</v>
      </c>
      <c r="F201" s="3">
        <f t="shared" si="108"/>
        <v>0</v>
      </c>
      <c r="G201" s="3">
        <f t="shared" si="108"/>
        <v>0</v>
      </c>
      <c r="H201" s="3">
        <f t="shared" si="108"/>
        <v>0</v>
      </c>
      <c r="I201" s="3">
        <f t="shared" si="108"/>
        <v>0</v>
      </c>
      <c r="J201" s="3">
        <f t="shared" si="108"/>
        <v>0</v>
      </c>
      <c r="K201" s="3">
        <f t="shared" si="108"/>
        <v>0</v>
      </c>
      <c r="L201" s="37" t="s">
        <v>2</v>
      </c>
      <c r="M201" s="1"/>
    </row>
    <row r="202" spans="1:13" ht="26.25" customHeight="1" x14ac:dyDescent="0.25">
      <c r="A202" s="77" t="s">
        <v>28</v>
      </c>
      <c r="B202" s="38" t="s">
        <v>21</v>
      </c>
      <c r="C202" s="3">
        <f>SUM(C203:C206)</f>
        <v>11742650349.59</v>
      </c>
      <c r="D202" s="3">
        <f>SUM(D203:D206)</f>
        <v>1368368105.75</v>
      </c>
      <c r="E202" s="3">
        <f t="shared" ref="E202:K202" si="109">SUM(E203:E206)</f>
        <v>1451859905.54</v>
      </c>
      <c r="F202" s="3">
        <f t="shared" si="109"/>
        <v>1531695461.4000001</v>
      </c>
      <c r="G202" s="3">
        <f t="shared" si="109"/>
        <v>1365909375.3800001</v>
      </c>
      <c r="H202" s="3">
        <f t="shared" si="109"/>
        <v>1419829375.3800001</v>
      </c>
      <c r="I202" s="3">
        <f t="shared" si="109"/>
        <v>1475899375.3800001</v>
      </c>
      <c r="J202" s="3">
        <f t="shared" si="109"/>
        <v>1534219375.3800001</v>
      </c>
      <c r="K202" s="3">
        <f t="shared" si="109"/>
        <v>1594869375.3800001</v>
      </c>
      <c r="L202" s="37" t="s">
        <v>2</v>
      </c>
      <c r="M202" s="1"/>
    </row>
    <row r="203" spans="1:13" ht="49.5" customHeight="1" x14ac:dyDescent="0.25">
      <c r="A203" s="78"/>
      <c r="B203" s="36" t="s">
        <v>8</v>
      </c>
      <c r="C203" s="3">
        <f>SUM(D203:K203)</f>
        <v>2532116.41</v>
      </c>
      <c r="D203" s="4">
        <f t="shared" ref="D203:K203" si="110">D44+D66+D86+D96+D101+D24+D106</f>
        <v>1237716.4099999999</v>
      </c>
      <c r="E203" s="4">
        <f t="shared" si="110"/>
        <v>1294400</v>
      </c>
      <c r="F203" s="4">
        <f t="shared" si="110"/>
        <v>0</v>
      </c>
      <c r="G203" s="4">
        <f t="shared" si="110"/>
        <v>0</v>
      </c>
      <c r="H203" s="4">
        <f t="shared" si="110"/>
        <v>0</v>
      </c>
      <c r="I203" s="4">
        <f t="shared" si="110"/>
        <v>0</v>
      </c>
      <c r="J203" s="4">
        <f t="shared" si="110"/>
        <v>0</v>
      </c>
      <c r="K203" s="4">
        <f t="shared" si="110"/>
        <v>0</v>
      </c>
      <c r="L203" s="33" t="s">
        <v>2</v>
      </c>
      <c r="M203" s="1"/>
    </row>
    <row r="204" spans="1:13" ht="49.5" customHeight="1" x14ac:dyDescent="0.25">
      <c r="A204" s="78"/>
      <c r="B204" s="36" t="s">
        <v>9</v>
      </c>
      <c r="C204" s="3">
        <f>SUM(D204:K204)</f>
        <v>518092583.58999997</v>
      </c>
      <c r="D204" s="4">
        <f>D117+D55+D174</f>
        <v>67455583.590000004</v>
      </c>
      <c r="E204" s="4">
        <f t="shared" ref="E204:K204" si="111">E117+E55+E174</f>
        <v>106233000</v>
      </c>
      <c r="F204" s="4">
        <f t="shared" si="111"/>
        <v>132504000</v>
      </c>
      <c r="G204" s="4">
        <f t="shared" si="111"/>
        <v>42380000</v>
      </c>
      <c r="H204" s="4">
        <f t="shared" si="111"/>
        <v>42380000</v>
      </c>
      <c r="I204" s="4">
        <f t="shared" si="111"/>
        <v>42380000</v>
      </c>
      <c r="J204" s="4">
        <f t="shared" si="111"/>
        <v>42380000</v>
      </c>
      <c r="K204" s="4">
        <f t="shared" si="111"/>
        <v>42380000</v>
      </c>
      <c r="L204" s="33" t="s">
        <v>2</v>
      </c>
      <c r="M204" s="1"/>
    </row>
    <row r="205" spans="1:13" ht="33" customHeight="1" x14ac:dyDescent="0.25">
      <c r="A205" s="78"/>
      <c r="B205" s="36" t="s">
        <v>6</v>
      </c>
      <c r="C205" s="3">
        <f>SUM(D205:K205)</f>
        <v>11222025649.59</v>
      </c>
      <c r="D205" s="4">
        <f>D46+D68+D88+D98+D103+D26+D108+D51+D14+D175+D180+D73+D31</f>
        <v>1299674805.75</v>
      </c>
      <c r="E205" s="4">
        <f>E46+E68+E88+E98+E103+E26+E108+E51+E14+E175+E142+E147+E152+E157+10429520.24+E73+E31</f>
        <v>1344332505.54</v>
      </c>
      <c r="F205" s="4">
        <f>F46+F68+F88+F98+F103+F26+F108+F51+F14+F140+F175+F73+F31</f>
        <v>1399191461.4000001</v>
      </c>
      <c r="G205" s="4">
        <f t="shared" ref="G205:K205" si="112">G46+G68+G88+G98+G103+G26+G108+G51+G14+G140+G175+G73+G31</f>
        <v>1323529375.3800001</v>
      </c>
      <c r="H205" s="4">
        <f t="shared" si="112"/>
        <v>1377449375.3800001</v>
      </c>
      <c r="I205" s="4">
        <f t="shared" si="112"/>
        <v>1433519375.3800001</v>
      </c>
      <c r="J205" s="4">
        <f t="shared" si="112"/>
        <v>1491839375.3800001</v>
      </c>
      <c r="K205" s="4">
        <f t="shared" si="112"/>
        <v>1552489375.3800001</v>
      </c>
      <c r="L205" s="37" t="s">
        <v>2</v>
      </c>
      <c r="M205" s="1"/>
    </row>
    <row r="206" spans="1:13" ht="33" customHeight="1" x14ac:dyDescent="0.25">
      <c r="A206" s="79"/>
      <c r="B206" s="36" t="s">
        <v>20</v>
      </c>
      <c r="C206" s="4">
        <f>C47+C69+C94+C27</f>
        <v>0</v>
      </c>
      <c r="D206" s="4">
        <f t="shared" ref="D206:K206" si="113">D47+D69+D94+D27+D109</f>
        <v>0</v>
      </c>
      <c r="E206" s="4">
        <f t="shared" si="113"/>
        <v>0</v>
      </c>
      <c r="F206" s="4">
        <f t="shared" si="113"/>
        <v>0</v>
      </c>
      <c r="G206" s="4">
        <f t="shared" si="113"/>
        <v>0</v>
      </c>
      <c r="H206" s="4">
        <f t="shared" si="113"/>
        <v>0</v>
      </c>
      <c r="I206" s="4">
        <f t="shared" si="113"/>
        <v>0</v>
      </c>
      <c r="J206" s="4">
        <f t="shared" si="113"/>
        <v>0</v>
      </c>
      <c r="K206" s="4">
        <f t="shared" si="113"/>
        <v>0</v>
      </c>
      <c r="L206" s="37" t="s">
        <v>2</v>
      </c>
      <c r="M206" s="1"/>
    </row>
    <row r="207" spans="1:13" ht="26.25" customHeight="1" x14ac:dyDescent="0.25">
      <c r="A207" s="77" t="s">
        <v>29</v>
      </c>
      <c r="B207" s="38" t="s">
        <v>21</v>
      </c>
      <c r="C207" s="3">
        <f t="shared" ref="C207:K207" si="114">SUM(C208:C211)</f>
        <v>1138661531.8199999</v>
      </c>
      <c r="D207" s="3">
        <f>SUM(D208:D211)</f>
        <v>715928867.94000006</v>
      </c>
      <c r="E207" s="3">
        <f t="shared" si="114"/>
        <v>256696427.21000001</v>
      </c>
      <c r="F207" s="3">
        <f t="shared" si="114"/>
        <v>32944522.57</v>
      </c>
      <c r="G207" s="3">
        <f t="shared" si="114"/>
        <v>26618342.82</v>
      </c>
      <c r="H207" s="3">
        <f t="shared" si="114"/>
        <v>26618342.82</v>
      </c>
      <c r="I207" s="3">
        <f t="shared" si="114"/>
        <v>26618342.82</v>
      </c>
      <c r="J207" s="3">
        <f t="shared" si="114"/>
        <v>26618342.82</v>
      </c>
      <c r="K207" s="3">
        <f t="shared" si="114"/>
        <v>26618342.82</v>
      </c>
      <c r="L207" s="37" t="s">
        <v>2</v>
      </c>
      <c r="M207" s="1"/>
    </row>
    <row r="208" spans="1:13" ht="48.75" customHeight="1" x14ac:dyDescent="0.25">
      <c r="A208" s="78"/>
      <c r="B208" s="36" t="s">
        <v>8</v>
      </c>
      <c r="C208" s="3">
        <f>SUM(D208:K208)</f>
        <v>0</v>
      </c>
      <c r="D208" s="3">
        <f t="shared" ref="D208:K208" si="115">D128</f>
        <v>0</v>
      </c>
      <c r="E208" s="3">
        <f t="shared" si="115"/>
        <v>0</v>
      </c>
      <c r="F208" s="3">
        <f t="shared" si="115"/>
        <v>0</v>
      </c>
      <c r="G208" s="3">
        <f t="shared" si="115"/>
        <v>0</v>
      </c>
      <c r="H208" s="3">
        <f t="shared" si="115"/>
        <v>0</v>
      </c>
      <c r="I208" s="3">
        <f t="shared" si="115"/>
        <v>0</v>
      </c>
      <c r="J208" s="3">
        <f t="shared" si="115"/>
        <v>0</v>
      </c>
      <c r="K208" s="3">
        <f t="shared" si="115"/>
        <v>0</v>
      </c>
      <c r="L208" s="37" t="s">
        <v>2</v>
      </c>
      <c r="M208" s="1"/>
    </row>
    <row r="209" spans="1:13" ht="48.75" customHeight="1" x14ac:dyDescent="0.25">
      <c r="A209" s="78"/>
      <c r="B209" s="36" t="s">
        <v>9</v>
      </c>
      <c r="C209" s="3">
        <f>SUM(D209:K209)</f>
        <v>669900800</v>
      </c>
      <c r="D209" s="3">
        <f>D129+D144+D149+D154+D159+D164</f>
        <v>606907000</v>
      </c>
      <c r="E209" s="3">
        <f t="shared" ref="E209:K209" si="116">E129+E144+E149+E154+E159+E164</f>
        <v>62993800</v>
      </c>
      <c r="F209" s="3">
        <f t="shared" si="116"/>
        <v>0</v>
      </c>
      <c r="G209" s="3">
        <f t="shared" si="116"/>
        <v>0</v>
      </c>
      <c r="H209" s="3">
        <f t="shared" si="116"/>
        <v>0</v>
      </c>
      <c r="I209" s="3">
        <f t="shared" si="116"/>
        <v>0</v>
      </c>
      <c r="J209" s="3">
        <f t="shared" si="116"/>
        <v>0</v>
      </c>
      <c r="K209" s="3">
        <f t="shared" si="116"/>
        <v>0</v>
      </c>
      <c r="L209" s="37" t="s">
        <v>2</v>
      </c>
      <c r="M209" s="1"/>
    </row>
    <row r="210" spans="1:13" ht="32.25" customHeight="1" x14ac:dyDescent="0.25">
      <c r="A210" s="78"/>
      <c r="B210" s="36" t="s">
        <v>6</v>
      </c>
      <c r="C210" s="3">
        <f>SUM(D210:K210)</f>
        <v>468760731.81999999</v>
      </c>
      <c r="D210" s="3">
        <f>D130+D145+D150+D155+D160+D165+D41+D78</f>
        <v>109021867.94</v>
      </c>
      <c r="E210" s="3">
        <f>E130+E41+E78+3315470</f>
        <v>193702627.21000001</v>
      </c>
      <c r="F210" s="3">
        <f>F130+F41+F78</f>
        <v>32944522.57</v>
      </c>
      <c r="G210" s="3">
        <f t="shared" ref="G210:K210" si="117">G130+G41+G78</f>
        <v>26618342.82</v>
      </c>
      <c r="H210" s="3">
        <f t="shared" si="117"/>
        <v>26618342.82</v>
      </c>
      <c r="I210" s="3">
        <f t="shared" si="117"/>
        <v>26618342.82</v>
      </c>
      <c r="J210" s="3">
        <f t="shared" si="117"/>
        <v>26618342.82</v>
      </c>
      <c r="K210" s="3">
        <f t="shared" si="117"/>
        <v>26618342.82</v>
      </c>
      <c r="L210" s="37" t="s">
        <v>2</v>
      </c>
      <c r="M210" s="1"/>
    </row>
    <row r="211" spans="1:13" ht="33.75" customHeight="1" x14ac:dyDescent="0.25">
      <c r="A211" s="79"/>
      <c r="B211" s="36" t="s">
        <v>20</v>
      </c>
      <c r="C211" s="3">
        <f>SUM(D211:K211)</f>
        <v>0</v>
      </c>
      <c r="D211" s="3">
        <f t="shared" ref="D211:K211" si="118">D131</f>
        <v>0</v>
      </c>
      <c r="E211" s="3">
        <f t="shared" si="118"/>
        <v>0</v>
      </c>
      <c r="F211" s="3">
        <f t="shared" si="118"/>
        <v>0</v>
      </c>
      <c r="G211" s="3">
        <f t="shared" si="118"/>
        <v>0</v>
      </c>
      <c r="H211" s="3">
        <f t="shared" si="118"/>
        <v>0</v>
      </c>
      <c r="I211" s="3">
        <f t="shared" si="118"/>
        <v>0</v>
      </c>
      <c r="J211" s="3">
        <f t="shared" si="118"/>
        <v>0</v>
      </c>
      <c r="K211" s="3">
        <f t="shared" si="118"/>
        <v>0</v>
      </c>
      <c r="L211" s="37" t="s">
        <v>2</v>
      </c>
      <c r="M211" s="1"/>
    </row>
    <row r="212" spans="1:13" ht="26.25" customHeight="1" x14ac:dyDescent="0.25">
      <c r="A212" s="77" t="s">
        <v>30</v>
      </c>
      <c r="B212" s="38" t="s">
        <v>21</v>
      </c>
      <c r="C212" s="3">
        <f>SUM(C213:C216)</f>
        <v>998409</v>
      </c>
      <c r="D212" s="3">
        <f>SUM(D213:D216)</f>
        <v>229000</v>
      </c>
      <c r="E212" s="3">
        <f t="shared" ref="E212:K212" si="119">SUM(E213:E216)</f>
        <v>229000</v>
      </c>
      <c r="F212" s="3">
        <f t="shared" si="119"/>
        <v>229000</v>
      </c>
      <c r="G212" s="3">
        <f t="shared" si="119"/>
        <v>62281.8</v>
      </c>
      <c r="H212" s="3">
        <f t="shared" si="119"/>
        <v>62281.8</v>
      </c>
      <c r="I212" s="3">
        <f t="shared" si="119"/>
        <v>62281.8</v>
      </c>
      <c r="J212" s="3">
        <f t="shared" si="119"/>
        <v>62281.8</v>
      </c>
      <c r="K212" s="3">
        <f t="shared" si="119"/>
        <v>62281.8</v>
      </c>
      <c r="L212" s="37" t="s">
        <v>2</v>
      </c>
      <c r="M212" s="1"/>
    </row>
    <row r="213" spans="1:13" ht="51" customHeight="1" x14ac:dyDescent="0.25">
      <c r="A213" s="78"/>
      <c r="B213" s="36" t="s">
        <v>8</v>
      </c>
      <c r="C213" s="3">
        <f t="shared" ref="C213:K213" si="120">C76+C39+C34</f>
        <v>0</v>
      </c>
      <c r="D213" s="3">
        <f t="shared" si="120"/>
        <v>0</v>
      </c>
      <c r="E213" s="3">
        <f t="shared" si="120"/>
        <v>0</v>
      </c>
      <c r="F213" s="3">
        <f t="shared" si="120"/>
        <v>0</v>
      </c>
      <c r="G213" s="3">
        <f t="shared" si="120"/>
        <v>0</v>
      </c>
      <c r="H213" s="3">
        <f t="shared" si="120"/>
        <v>0</v>
      </c>
      <c r="I213" s="3">
        <f t="shared" si="120"/>
        <v>0</v>
      </c>
      <c r="J213" s="3">
        <f t="shared" si="120"/>
        <v>0</v>
      </c>
      <c r="K213" s="3">
        <f t="shared" si="120"/>
        <v>0</v>
      </c>
      <c r="L213" s="37" t="s">
        <v>2</v>
      </c>
      <c r="M213" s="1"/>
    </row>
    <row r="214" spans="1:13" ht="50.25" customHeight="1" x14ac:dyDescent="0.25">
      <c r="A214" s="78"/>
      <c r="B214" s="36" t="s">
        <v>9</v>
      </c>
      <c r="C214" s="3">
        <f t="shared" ref="C214:K214" si="121">C77+C40+C35</f>
        <v>0</v>
      </c>
      <c r="D214" s="3">
        <f t="shared" si="121"/>
        <v>0</v>
      </c>
      <c r="E214" s="3">
        <f t="shared" si="121"/>
        <v>0</v>
      </c>
      <c r="F214" s="3">
        <f t="shared" si="121"/>
        <v>0</v>
      </c>
      <c r="G214" s="3">
        <f t="shared" si="121"/>
        <v>0</v>
      </c>
      <c r="H214" s="3">
        <f t="shared" si="121"/>
        <v>0</v>
      </c>
      <c r="I214" s="3">
        <f t="shared" si="121"/>
        <v>0</v>
      </c>
      <c r="J214" s="3">
        <f t="shared" si="121"/>
        <v>0</v>
      </c>
      <c r="K214" s="3">
        <f t="shared" si="121"/>
        <v>0</v>
      </c>
      <c r="L214" s="33" t="s">
        <v>2</v>
      </c>
      <c r="M214" s="1"/>
    </row>
    <row r="215" spans="1:13" ht="32.25" customHeight="1" x14ac:dyDescent="0.25">
      <c r="A215" s="78"/>
      <c r="B215" s="36" t="s">
        <v>6</v>
      </c>
      <c r="C215" s="3">
        <f>SUM(D215:K215)</f>
        <v>998409</v>
      </c>
      <c r="D215" s="3">
        <f t="shared" ref="D215:K215" si="122">D36</f>
        <v>229000</v>
      </c>
      <c r="E215" s="3">
        <f t="shared" si="122"/>
        <v>229000</v>
      </c>
      <c r="F215" s="3">
        <f t="shared" si="122"/>
        <v>229000</v>
      </c>
      <c r="G215" s="3">
        <f t="shared" si="122"/>
        <v>62281.8</v>
      </c>
      <c r="H215" s="3">
        <f t="shared" si="122"/>
        <v>62281.8</v>
      </c>
      <c r="I215" s="3">
        <f t="shared" si="122"/>
        <v>62281.8</v>
      </c>
      <c r="J215" s="3">
        <f t="shared" si="122"/>
        <v>62281.8</v>
      </c>
      <c r="K215" s="3">
        <f t="shared" si="122"/>
        <v>62281.8</v>
      </c>
      <c r="L215" s="37" t="s">
        <v>2</v>
      </c>
      <c r="M215" s="1"/>
    </row>
    <row r="216" spans="1:13" ht="36" customHeight="1" x14ac:dyDescent="0.25">
      <c r="A216" s="79"/>
      <c r="B216" s="36" t="s">
        <v>20</v>
      </c>
      <c r="C216" s="3">
        <f t="shared" ref="C216:K216" si="123">C79+C42+C37</f>
        <v>0</v>
      </c>
      <c r="D216" s="3">
        <f t="shared" si="123"/>
        <v>0</v>
      </c>
      <c r="E216" s="3">
        <f t="shared" si="123"/>
        <v>0</v>
      </c>
      <c r="F216" s="3">
        <f t="shared" si="123"/>
        <v>0</v>
      </c>
      <c r="G216" s="3">
        <f t="shared" si="123"/>
        <v>0</v>
      </c>
      <c r="H216" s="3">
        <f t="shared" si="123"/>
        <v>0</v>
      </c>
      <c r="I216" s="3">
        <f t="shared" si="123"/>
        <v>0</v>
      </c>
      <c r="J216" s="3">
        <f t="shared" si="123"/>
        <v>0</v>
      </c>
      <c r="K216" s="3">
        <f t="shared" si="123"/>
        <v>0</v>
      </c>
      <c r="L216" s="37" t="s">
        <v>2</v>
      </c>
      <c r="M216" s="1"/>
    </row>
    <row r="217" spans="1:13" ht="0.75" customHeight="1" x14ac:dyDescent="0.25">
      <c r="D217" s="23">
        <f>D212+D207+D202</f>
        <v>2084525973.6900001</v>
      </c>
      <c r="E217" s="23">
        <f t="shared" ref="E217:K217" si="124">E212+E207+E202</f>
        <v>1708785332.75</v>
      </c>
      <c r="F217" s="23">
        <f t="shared" si="124"/>
        <v>1564868983.97</v>
      </c>
      <c r="G217" s="23">
        <f t="shared" si="124"/>
        <v>1392590000</v>
      </c>
      <c r="H217" s="23">
        <f t="shared" si="124"/>
        <v>1446510000</v>
      </c>
      <c r="I217" s="23">
        <f t="shared" si="124"/>
        <v>1502580000</v>
      </c>
      <c r="J217" s="23">
        <f t="shared" si="124"/>
        <v>1560900000</v>
      </c>
      <c r="K217" s="23">
        <f t="shared" si="124"/>
        <v>1621550000</v>
      </c>
    </row>
    <row r="218" spans="1:13" ht="24.75" customHeight="1" x14ac:dyDescent="0.25">
      <c r="D218" s="23">
        <f>D212+D207+D202</f>
        <v>2084525973.6900001</v>
      </c>
      <c r="E218" s="23">
        <f t="shared" ref="E218:K218" si="125">E212+E207+E202</f>
        <v>1708785332.75</v>
      </c>
      <c r="F218" s="23">
        <f t="shared" si="125"/>
        <v>1564868983.97</v>
      </c>
      <c r="G218" s="23">
        <f t="shared" si="125"/>
        <v>1392590000</v>
      </c>
      <c r="H218" s="23">
        <f t="shared" si="125"/>
        <v>1446510000</v>
      </c>
      <c r="I218" s="23">
        <f t="shared" si="125"/>
        <v>1502580000</v>
      </c>
      <c r="J218" s="23">
        <f t="shared" si="125"/>
        <v>1560900000</v>
      </c>
      <c r="K218" s="23">
        <f t="shared" si="125"/>
        <v>1621550000</v>
      </c>
    </row>
  </sheetData>
  <mergeCells count="83">
    <mergeCell ref="A182:A186"/>
    <mergeCell ref="A162:A166"/>
    <mergeCell ref="A167:A171"/>
    <mergeCell ref="A137:A141"/>
    <mergeCell ref="A142:A146"/>
    <mergeCell ref="A147:A151"/>
    <mergeCell ref="A152:A156"/>
    <mergeCell ref="A172:A176"/>
    <mergeCell ref="L142:L146"/>
    <mergeCell ref="L147:L151"/>
    <mergeCell ref="L152:L156"/>
    <mergeCell ref="L157:L161"/>
    <mergeCell ref="A177:A181"/>
    <mergeCell ref="L177:L181"/>
    <mergeCell ref="A43:A47"/>
    <mergeCell ref="A18:A22"/>
    <mergeCell ref="L100:L104"/>
    <mergeCell ref="A28:A32"/>
    <mergeCell ref="L28:L32"/>
    <mergeCell ref="A70:A74"/>
    <mergeCell ref="A80:A84"/>
    <mergeCell ref="A58:L58"/>
    <mergeCell ref="L43:L47"/>
    <mergeCell ref="L23:L27"/>
    <mergeCell ref="A23:A27"/>
    <mergeCell ref="A33:A37"/>
    <mergeCell ref="L33:L37"/>
    <mergeCell ref="L38:L42"/>
    <mergeCell ref="A53:A57"/>
    <mergeCell ref="A6:L6"/>
    <mergeCell ref="C7:C8"/>
    <mergeCell ref="L18:L22"/>
    <mergeCell ref="B7:B8"/>
    <mergeCell ref="L7:L8"/>
    <mergeCell ref="A16:L16"/>
    <mergeCell ref="A17:L17"/>
    <mergeCell ref="A10:L10"/>
    <mergeCell ref="A212:A216"/>
    <mergeCell ref="A207:A211"/>
    <mergeCell ref="A202:A206"/>
    <mergeCell ref="A192:A196"/>
    <mergeCell ref="A121:L121"/>
    <mergeCell ref="A197:A201"/>
    <mergeCell ref="L122:L126"/>
    <mergeCell ref="A122:A126"/>
    <mergeCell ref="A187:A191"/>
    <mergeCell ref="L192:L196"/>
    <mergeCell ref="A127:A131"/>
    <mergeCell ref="A132:A136"/>
    <mergeCell ref="L162:L166"/>
    <mergeCell ref="L167:L171"/>
    <mergeCell ref="A157:A161"/>
    <mergeCell ref="L137:L141"/>
    <mergeCell ref="A110:A114"/>
    <mergeCell ref="L110:L114"/>
    <mergeCell ref="A105:A109"/>
    <mergeCell ref="L105:L109"/>
    <mergeCell ref="A59:L59"/>
    <mergeCell ref="A100:A104"/>
    <mergeCell ref="L95:L99"/>
    <mergeCell ref="A85:A89"/>
    <mergeCell ref="A60:A64"/>
    <mergeCell ref="L60:L64"/>
    <mergeCell ref="L65:L69"/>
    <mergeCell ref="A65:A69"/>
    <mergeCell ref="A75:A79"/>
    <mergeCell ref="L75:L79"/>
    <mergeCell ref="L182:L186"/>
    <mergeCell ref="K1:L5"/>
    <mergeCell ref="L172:L176"/>
    <mergeCell ref="A7:A8"/>
    <mergeCell ref="D7:K7"/>
    <mergeCell ref="A48:A52"/>
    <mergeCell ref="A11:A15"/>
    <mergeCell ref="L48:L52"/>
    <mergeCell ref="L11:L15"/>
    <mergeCell ref="A38:A42"/>
    <mergeCell ref="A120:L120"/>
    <mergeCell ref="L85:L89"/>
    <mergeCell ref="L90:L94"/>
    <mergeCell ref="A90:A94"/>
    <mergeCell ref="A95:A99"/>
    <mergeCell ref="A115:A119"/>
  </mergeCells>
  <printOptions horizontalCentered="1"/>
  <pageMargins left="0.78740157480314965" right="0.78740157480314965" top="1.1811023622047245" bottom="0.39370078740157483" header="0.11811023622047245" footer="0.11811023622047245"/>
  <pageSetup paperSize="8" scale="69" firstPageNumber="3" fitToHeight="0" orientation="landscape" useFirstPageNumber="1" r:id="rId1"/>
  <headerFooter>
    <oddHeader>&amp;C&amp;"Times New Roman,обычный"&amp;14
&amp;P</oddHeader>
    <firstHeader>&amp;C9</firstHeader>
  </headerFooter>
  <rowBreaks count="4" manualBreakCount="4">
    <brk id="36" max="11" man="1"/>
    <brk id="64" max="11" man="1"/>
    <brk id="96" max="11" man="1"/>
    <brk id="129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workbookViewId="0">
      <selection activeCell="G7" sqref="G7"/>
    </sheetView>
  </sheetViews>
  <sheetFormatPr defaultRowHeight="15" x14ac:dyDescent="0.25"/>
  <cols>
    <col min="2" max="2" width="43" customWidth="1"/>
    <col min="3" max="3" width="12" customWidth="1"/>
    <col min="12" max="12" width="13.85546875" customWidth="1"/>
    <col min="13" max="13" width="13.5703125" customWidth="1"/>
    <col min="14" max="14" width="20.28515625" customWidth="1"/>
  </cols>
  <sheetData>
    <row r="1" spans="1:14" ht="20.25" customHeight="1" x14ac:dyDescent="0.3">
      <c r="A1" s="27"/>
      <c r="B1" s="27"/>
      <c r="C1" s="27"/>
      <c r="D1" s="39"/>
      <c r="E1" s="27"/>
      <c r="F1" s="27"/>
      <c r="G1" s="27"/>
      <c r="H1" s="26"/>
      <c r="I1" s="26"/>
      <c r="J1" s="40" t="s">
        <v>87</v>
      </c>
      <c r="K1" s="40"/>
      <c r="L1" s="40"/>
      <c r="M1" s="40"/>
      <c r="N1" s="41"/>
    </row>
    <row r="2" spans="1:14" ht="62.25" customHeight="1" x14ac:dyDescent="0.25">
      <c r="A2" s="27"/>
      <c r="B2" s="27"/>
      <c r="C2" s="27"/>
      <c r="D2" s="27"/>
      <c r="E2" s="27"/>
      <c r="F2" s="27"/>
      <c r="G2" s="27"/>
      <c r="H2" s="27"/>
      <c r="I2" s="27"/>
      <c r="J2" s="108" t="s">
        <v>88</v>
      </c>
      <c r="K2" s="108"/>
      <c r="L2" s="108"/>
      <c r="M2" s="108"/>
      <c r="N2" s="42"/>
    </row>
    <row r="3" spans="1:14" ht="44.25" customHeight="1" x14ac:dyDescent="0.25">
      <c r="B3" s="109" t="s">
        <v>89</v>
      </c>
      <c r="C3" s="109"/>
      <c r="D3" s="109"/>
      <c r="E3" s="109"/>
      <c r="F3" s="109"/>
      <c r="G3" s="109"/>
      <c r="H3" s="109"/>
      <c r="I3" s="109"/>
      <c r="J3" s="109"/>
      <c r="K3" s="109"/>
      <c r="L3" s="109"/>
    </row>
    <row r="4" spans="1:14" ht="15.75" customHeight="1" x14ac:dyDescent="0.25">
      <c r="A4" s="67" t="s">
        <v>70</v>
      </c>
      <c r="B4" s="67" t="s">
        <v>71</v>
      </c>
      <c r="C4" s="67" t="s">
        <v>72</v>
      </c>
      <c r="D4" s="110" t="s">
        <v>73</v>
      </c>
      <c r="E4" s="75"/>
      <c r="F4" s="75"/>
      <c r="G4" s="75"/>
      <c r="H4" s="75"/>
      <c r="I4" s="75"/>
      <c r="J4" s="75"/>
      <c r="K4" s="76"/>
      <c r="L4" s="111" t="s">
        <v>74</v>
      </c>
      <c r="M4" s="113" t="s">
        <v>18</v>
      </c>
      <c r="N4" s="103" t="s">
        <v>75</v>
      </c>
    </row>
    <row r="5" spans="1:14" ht="130.5" customHeight="1" x14ac:dyDescent="0.25">
      <c r="A5" s="69"/>
      <c r="B5" s="69"/>
      <c r="C5" s="69"/>
      <c r="D5" s="31" t="s">
        <v>10</v>
      </c>
      <c r="E5" s="31" t="s">
        <v>11</v>
      </c>
      <c r="F5" s="31" t="s">
        <v>12</v>
      </c>
      <c r="G5" s="31" t="s">
        <v>13</v>
      </c>
      <c r="H5" s="31" t="s">
        <v>14</v>
      </c>
      <c r="I5" s="31" t="s">
        <v>15</v>
      </c>
      <c r="J5" s="31" t="s">
        <v>16</v>
      </c>
      <c r="K5" s="31" t="s">
        <v>17</v>
      </c>
      <c r="L5" s="112"/>
      <c r="M5" s="114"/>
      <c r="N5" s="104"/>
    </row>
    <row r="6" spans="1:14" x14ac:dyDescent="0.25">
      <c r="A6" s="43">
        <v>1</v>
      </c>
      <c r="B6" s="43">
        <v>2</v>
      </c>
      <c r="C6" s="44">
        <v>3</v>
      </c>
      <c r="D6" s="43">
        <v>4</v>
      </c>
      <c r="E6" s="43">
        <v>5</v>
      </c>
      <c r="F6" s="43">
        <v>6</v>
      </c>
      <c r="G6" s="43">
        <v>7</v>
      </c>
      <c r="H6" s="43">
        <v>8</v>
      </c>
      <c r="I6" s="43">
        <v>9</v>
      </c>
      <c r="J6" s="43">
        <v>10</v>
      </c>
      <c r="K6" s="43">
        <v>11</v>
      </c>
      <c r="L6" s="45">
        <v>12</v>
      </c>
      <c r="M6" s="46">
        <v>13</v>
      </c>
      <c r="N6" s="47">
        <v>14</v>
      </c>
    </row>
    <row r="7" spans="1:14" ht="31.5" customHeight="1" x14ac:dyDescent="0.25">
      <c r="A7" s="31">
        <v>1</v>
      </c>
      <c r="B7" s="32" t="s">
        <v>76</v>
      </c>
      <c r="C7" s="31">
        <v>42</v>
      </c>
      <c r="D7" s="31">
        <v>44</v>
      </c>
      <c r="E7" s="31">
        <v>47</v>
      </c>
      <c r="F7" s="31">
        <v>51</v>
      </c>
      <c r="G7" s="31">
        <v>51</v>
      </c>
      <c r="H7" s="31">
        <v>51</v>
      </c>
      <c r="I7" s="31">
        <v>57</v>
      </c>
      <c r="J7" s="31">
        <v>57</v>
      </c>
      <c r="K7" s="31">
        <v>57</v>
      </c>
      <c r="L7" s="48">
        <v>57</v>
      </c>
      <c r="M7" s="49" t="s">
        <v>23</v>
      </c>
      <c r="N7" s="50"/>
    </row>
    <row r="8" spans="1:14" ht="69.75" customHeight="1" x14ac:dyDescent="0.25">
      <c r="A8" s="29">
        <v>2</v>
      </c>
      <c r="B8" s="51" t="s">
        <v>77</v>
      </c>
      <c r="C8" s="29">
        <v>19.600000000000001</v>
      </c>
      <c r="D8" s="29">
        <v>46</v>
      </c>
      <c r="E8" s="29">
        <v>52</v>
      </c>
      <c r="F8" s="29">
        <v>52</v>
      </c>
      <c r="G8" s="29">
        <v>52</v>
      </c>
      <c r="H8" s="29">
        <v>52</v>
      </c>
      <c r="I8" s="29">
        <v>52</v>
      </c>
      <c r="J8" s="29">
        <v>52</v>
      </c>
      <c r="K8" s="29">
        <v>52</v>
      </c>
      <c r="L8" s="52">
        <v>52</v>
      </c>
      <c r="M8" s="49" t="s">
        <v>23</v>
      </c>
      <c r="N8" s="50"/>
    </row>
    <row r="9" spans="1:14" ht="70.5" customHeight="1" x14ac:dyDescent="0.25">
      <c r="A9" s="31">
        <v>3</v>
      </c>
      <c r="B9" s="32" t="s">
        <v>78</v>
      </c>
      <c r="C9" s="31">
        <v>9.9</v>
      </c>
      <c r="D9" s="31">
        <v>14.5</v>
      </c>
      <c r="E9" s="31">
        <v>15.1</v>
      </c>
      <c r="F9" s="31">
        <v>15.1</v>
      </c>
      <c r="G9" s="31">
        <v>15.1</v>
      </c>
      <c r="H9" s="31">
        <v>15.1</v>
      </c>
      <c r="I9" s="31">
        <v>15.1</v>
      </c>
      <c r="J9" s="31">
        <v>15.1</v>
      </c>
      <c r="K9" s="31">
        <v>15.1</v>
      </c>
      <c r="L9" s="53">
        <v>15.1</v>
      </c>
      <c r="M9" s="49" t="s">
        <v>23</v>
      </c>
      <c r="N9" s="50"/>
    </row>
    <row r="10" spans="1:14" ht="68.25" customHeight="1" x14ac:dyDescent="0.25">
      <c r="A10" s="29">
        <v>4</v>
      </c>
      <c r="B10" s="51" t="s">
        <v>79</v>
      </c>
      <c r="C10" s="29">
        <v>85</v>
      </c>
      <c r="D10" s="29">
        <v>83.9</v>
      </c>
      <c r="E10" s="29">
        <v>86</v>
      </c>
      <c r="F10" s="29">
        <v>86</v>
      </c>
      <c r="G10" s="29">
        <v>86</v>
      </c>
      <c r="H10" s="29">
        <v>86</v>
      </c>
      <c r="I10" s="29">
        <v>86</v>
      </c>
      <c r="J10" s="29">
        <v>86</v>
      </c>
      <c r="K10" s="29">
        <v>86</v>
      </c>
      <c r="L10" s="52">
        <v>86</v>
      </c>
      <c r="M10" s="49" t="s">
        <v>23</v>
      </c>
      <c r="N10" s="50"/>
    </row>
    <row r="11" spans="1:14" ht="23.25" customHeight="1" x14ac:dyDescent="0.25">
      <c r="A11" s="29"/>
      <c r="B11" s="54" t="s">
        <v>80</v>
      </c>
      <c r="C11" s="55">
        <v>93</v>
      </c>
      <c r="D11" s="55">
        <v>93.5</v>
      </c>
      <c r="E11" s="55">
        <v>94</v>
      </c>
      <c r="F11" s="55">
        <v>94</v>
      </c>
      <c r="G11" s="55">
        <v>94</v>
      </c>
      <c r="H11" s="55">
        <v>94</v>
      </c>
      <c r="I11" s="55">
        <v>94</v>
      </c>
      <c r="J11" s="55">
        <v>94</v>
      </c>
      <c r="K11" s="55">
        <v>94</v>
      </c>
      <c r="L11" s="55">
        <v>94</v>
      </c>
      <c r="M11" s="56" t="s">
        <v>23</v>
      </c>
      <c r="N11" s="50"/>
    </row>
    <row r="12" spans="1:14" ht="99" customHeight="1" x14ac:dyDescent="0.25">
      <c r="A12" s="31">
        <v>5</v>
      </c>
      <c r="B12" s="32" t="s">
        <v>81</v>
      </c>
      <c r="C12" s="31">
        <v>13</v>
      </c>
      <c r="D12" s="31">
        <v>20.2</v>
      </c>
      <c r="E12" s="31">
        <v>20.399999999999999</v>
      </c>
      <c r="F12" s="31">
        <v>20.6</v>
      </c>
      <c r="G12" s="31">
        <v>20.6</v>
      </c>
      <c r="H12" s="31">
        <v>20.6</v>
      </c>
      <c r="I12" s="31">
        <v>20.6</v>
      </c>
      <c r="J12" s="31">
        <v>20.6</v>
      </c>
      <c r="K12" s="31">
        <v>20.6</v>
      </c>
      <c r="L12" s="48">
        <v>20.6</v>
      </c>
      <c r="M12" s="49" t="s">
        <v>23</v>
      </c>
      <c r="N12" s="50"/>
    </row>
    <row r="13" spans="1:14" ht="15.75" customHeight="1" x14ac:dyDescent="0.25">
      <c r="A13" s="57">
        <v>6</v>
      </c>
      <c r="B13" s="77" t="s">
        <v>82</v>
      </c>
      <c r="C13" s="58">
        <v>44</v>
      </c>
      <c r="D13" s="58">
        <v>51</v>
      </c>
      <c r="E13" s="58">
        <v>52</v>
      </c>
      <c r="F13" s="58">
        <v>53</v>
      </c>
      <c r="G13" s="28">
        <v>53</v>
      </c>
      <c r="H13" s="28">
        <v>53</v>
      </c>
      <c r="I13" s="28">
        <v>53</v>
      </c>
      <c r="J13" s="28">
        <v>53</v>
      </c>
      <c r="K13" s="28">
        <v>53</v>
      </c>
      <c r="L13" s="57">
        <v>53</v>
      </c>
      <c r="M13" s="94" t="s">
        <v>23</v>
      </c>
      <c r="N13" s="97"/>
    </row>
    <row r="14" spans="1:14" ht="15.75" x14ac:dyDescent="0.25">
      <c r="A14" s="68"/>
      <c r="B14" s="78"/>
      <c r="C14" s="29"/>
      <c r="D14" s="29"/>
      <c r="E14" s="29"/>
      <c r="F14" s="29"/>
      <c r="G14" s="29"/>
      <c r="H14" s="29"/>
      <c r="I14" s="29"/>
      <c r="J14" s="29"/>
      <c r="K14" s="29"/>
      <c r="L14" s="52"/>
      <c r="M14" s="95"/>
      <c r="N14" s="98"/>
    </row>
    <row r="15" spans="1:14" ht="15.75" x14ac:dyDescent="0.25">
      <c r="A15" s="68"/>
      <c r="B15" s="78"/>
      <c r="C15" s="58"/>
      <c r="D15" s="58"/>
      <c r="E15" s="58"/>
      <c r="F15" s="58"/>
      <c r="G15" s="58"/>
      <c r="H15" s="58"/>
      <c r="I15" s="58"/>
      <c r="J15" s="58"/>
      <c r="K15" s="58"/>
      <c r="L15" s="59"/>
      <c r="M15" s="95"/>
      <c r="N15" s="98"/>
    </row>
    <row r="16" spans="1:14" ht="15.75" x14ac:dyDescent="0.25">
      <c r="A16" s="68"/>
      <c r="B16" s="79"/>
      <c r="C16" s="29"/>
      <c r="D16" s="29"/>
      <c r="E16" s="29"/>
      <c r="F16" s="29"/>
      <c r="G16" s="29"/>
      <c r="H16" s="29"/>
      <c r="I16" s="29"/>
      <c r="J16" s="29"/>
      <c r="K16" s="29"/>
      <c r="L16" s="52"/>
      <c r="M16" s="95"/>
      <c r="N16" s="98"/>
    </row>
    <row r="17" spans="1:14" ht="26.25" customHeight="1" x14ac:dyDescent="0.25">
      <c r="A17" s="69"/>
      <c r="B17" s="60" t="s">
        <v>83</v>
      </c>
      <c r="C17" s="31">
        <v>97</v>
      </c>
      <c r="D17" s="31">
        <v>63</v>
      </c>
      <c r="E17" s="31">
        <v>65</v>
      </c>
      <c r="F17" s="31">
        <v>70</v>
      </c>
      <c r="G17" s="31">
        <v>70</v>
      </c>
      <c r="H17" s="31">
        <v>70</v>
      </c>
      <c r="I17" s="31">
        <v>70</v>
      </c>
      <c r="J17" s="31">
        <v>70</v>
      </c>
      <c r="K17" s="31">
        <v>70</v>
      </c>
      <c r="L17" s="53">
        <v>70</v>
      </c>
      <c r="M17" s="96"/>
      <c r="N17" s="99"/>
    </row>
    <row r="18" spans="1:14" ht="15.75" customHeight="1" x14ac:dyDescent="0.25">
      <c r="A18" s="29">
        <v>7</v>
      </c>
      <c r="B18" s="77" t="s">
        <v>84</v>
      </c>
      <c r="C18" s="105">
        <v>80.599999999999994</v>
      </c>
      <c r="D18" s="100">
        <v>90</v>
      </c>
      <c r="E18" s="100">
        <v>100</v>
      </c>
      <c r="F18" s="100">
        <v>100</v>
      </c>
      <c r="G18" s="100">
        <v>100</v>
      </c>
      <c r="H18" s="100">
        <v>100</v>
      </c>
      <c r="I18" s="100">
        <v>100</v>
      </c>
      <c r="J18" s="100">
        <v>100</v>
      </c>
      <c r="K18" s="100">
        <v>100</v>
      </c>
      <c r="L18" s="100">
        <v>100</v>
      </c>
      <c r="M18" s="94" t="s">
        <v>23</v>
      </c>
      <c r="N18" s="97"/>
    </row>
    <row r="19" spans="1:14" ht="15.75" x14ac:dyDescent="0.25">
      <c r="A19" s="51"/>
      <c r="B19" s="78"/>
      <c r="C19" s="106"/>
      <c r="D19" s="101"/>
      <c r="E19" s="101"/>
      <c r="F19" s="101"/>
      <c r="G19" s="101"/>
      <c r="H19" s="101"/>
      <c r="I19" s="101"/>
      <c r="J19" s="101"/>
      <c r="K19" s="101"/>
      <c r="L19" s="101"/>
      <c r="M19" s="95"/>
      <c r="N19" s="98"/>
    </row>
    <row r="20" spans="1:14" ht="100.5" customHeight="1" x14ac:dyDescent="0.25">
      <c r="A20" s="61"/>
      <c r="B20" s="79"/>
      <c r="C20" s="107"/>
      <c r="D20" s="102"/>
      <c r="E20" s="102"/>
      <c r="F20" s="102"/>
      <c r="G20" s="102"/>
      <c r="H20" s="102"/>
      <c r="I20" s="102"/>
      <c r="J20" s="102"/>
      <c r="K20" s="102"/>
      <c r="L20" s="102"/>
      <c r="M20" s="96"/>
      <c r="N20" s="99"/>
    </row>
    <row r="21" spans="1:14" ht="15.75" customHeight="1" x14ac:dyDescent="0.25">
      <c r="A21" s="57"/>
      <c r="B21" s="77" t="s">
        <v>85</v>
      </c>
      <c r="C21" s="92">
        <v>48</v>
      </c>
      <c r="D21" s="92">
        <v>45</v>
      </c>
      <c r="E21" s="92">
        <v>45.2</v>
      </c>
      <c r="F21" s="92">
        <v>45.5</v>
      </c>
      <c r="G21" s="92">
        <v>45.5</v>
      </c>
      <c r="H21" s="92">
        <v>45.5</v>
      </c>
      <c r="I21" s="92">
        <v>46.5</v>
      </c>
      <c r="J21" s="92">
        <v>46.5</v>
      </c>
      <c r="K21" s="92">
        <v>46.5</v>
      </c>
      <c r="L21" s="92">
        <v>46.5</v>
      </c>
      <c r="M21" s="94" t="s">
        <v>23</v>
      </c>
      <c r="N21" s="97"/>
    </row>
    <row r="22" spans="1:14" ht="15.75" x14ac:dyDescent="0.25">
      <c r="A22" s="52">
        <v>8</v>
      </c>
      <c r="B22" s="78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5"/>
      <c r="N22" s="98"/>
    </row>
    <row r="23" spans="1:14" ht="15.75" x14ac:dyDescent="0.25">
      <c r="A23" s="52"/>
      <c r="B23" s="78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5"/>
      <c r="N23" s="98"/>
    </row>
    <row r="24" spans="1:14" ht="15.75" x14ac:dyDescent="0.25">
      <c r="A24" s="52"/>
      <c r="B24" s="78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5"/>
      <c r="N24" s="98"/>
    </row>
    <row r="25" spans="1:14" ht="2.25" customHeight="1" x14ac:dyDescent="0.25">
      <c r="A25" s="62"/>
      <c r="B25" s="79"/>
      <c r="C25" s="63"/>
      <c r="D25" s="63"/>
      <c r="E25" s="63"/>
      <c r="F25" s="63"/>
      <c r="G25" s="63"/>
      <c r="H25" s="63"/>
      <c r="I25" s="63"/>
      <c r="J25" s="63"/>
      <c r="K25" s="63"/>
      <c r="L25" s="64"/>
      <c r="M25" s="96"/>
      <c r="N25" s="99"/>
    </row>
    <row r="26" spans="1:14" ht="15.75" customHeight="1" x14ac:dyDescent="0.25">
      <c r="A26" s="28">
        <v>9</v>
      </c>
      <c r="B26" s="77" t="s">
        <v>86</v>
      </c>
      <c r="C26" s="28">
        <v>0.5</v>
      </c>
      <c r="D26" s="28">
        <v>0.6</v>
      </c>
      <c r="E26" s="28">
        <v>0.6</v>
      </c>
      <c r="F26" s="28">
        <v>0.6</v>
      </c>
      <c r="G26" s="28">
        <v>0.6</v>
      </c>
      <c r="H26" s="28">
        <v>0.6</v>
      </c>
      <c r="I26" s="28">
        <v>0.6</v>
      </c>
      <c r="J26" s="28">
        <v>0.6</v>
      </c>
      <c r="K26" s="28">
        <v>0.6</v>
      </c>
      <c r="L26" s="57">
        <v>0.6</v>
      </c>
      <c r="M26" s="94" t="s">
        <v>23</v>
      </c>
      <c r="N26" s="97"/>
    </row>
    <row r="27" spans="1:14" ht="15.75" x14ac:dyDescent="0.25">
      <c r="A27" s="29"/>
      <c r="B27" s="78"/>
      <c r="C27" s="29"/>
      <c r="D27" s="29"/>
      <c r="E27" s="29"/>
      <c r="F27" s="29"/>
      <c r="G27" s="29"/>
      <c r="H27" s="29"/>
      <c r="I27" s="29"/>
      <c r="J27" s="29"/>
      <c r="K27" s="29"/>
      <c r="L27" s="65"/>
      <c r="M27" s="95"/>
      <c r="N27" s="98"/>
    </row>
    <row r="28" spans="1:14" ht="15.75" x14ac:dyDescent="0.25">
      <c r="A28" s="29"/>
      <c r="B28" s="78"/>
      <c r="C28" s="29"/>
      <c r="D28" s="29"/>
      <c r="E28" s="29"/>
      <c r="F28" s="29"/>
      <c r="G28" s="29"/>
      <c r="H28" s="29"/>
      <c r="I28" s="29"/>
      <c r="J28" s="29"/>
      <c r="K28" s="29"/>
      <c r="L28" s="65"/>
      <c r="M28" s="95"/>
      <c r="N28" s="98"/>
    </row>
    <row r="29" spans="1:14" ht="15.75" x14ac:dyDescent="0.25">
      <c r="A29" s="29"/>
      <c r="B29" s="78"/>
      <c r="C29" s="29"/>
      <c r="D29" s="29"/>
      <c r="E29" s="29"/>
      <c r="F29" s="29"/>
      <c r="G29" s="29"/>
      <c r="H29" s="29"/>
      <c r="I29" s="29"/>
      <c r="J29" s="29"/>
      <c r="K29" s="29"/>
      <c r="L29" s="65"/>
      <c r="M29" s="95"/>
      <c r="N29" s="98"/>
    </row>
    <row r="30" spans="1:14" ht="15.75" x14ac:dyDescent="0.25">
      <c r="A30" s="30"/>
      <c r="B30" s="79"/>
      <c r="C30" s="66"/>
      <c r="D30" s="30"/>
      <c r="E30" s="30"/>
      <c r="F30" s="30"/>
      <c r="G30" s="30"/>
      <c r="H30" s="30"/>
      <c r="I30" s="30"/>
      <c r="J30" s="30"/>
      <c r="K30" s="30"/>
      <c r="L30" s="64"/>
      <c r="M30" s="96"/>
      <c r="N30" s="99"/>
    </row>
  </sheetData>
  <mergeCells count="42">
    <mergeCell ref="J2:M2"/>
    <mergeCell ref="B3:L3"/>
    <mergeCell ref="A4:A5"/>
    <mergeCell ref="B4:B5"/>
    <mergeCell ref="C4:C5"/>
    <mergeCell ref="D4:K4"/>
    <mergeCell ref="L4:L5"/>
    <mergeCell ref="M4:M5"/>
    <mergeCell ref="A14:A17"/>
    <mergeCell ref="B18:B20"/>
    <mergeCell ref="C18:C20"/>
    <mergeCell ref="D18:D20"/>
    <mergeCell ref="E18:E20"/>
    <mergeCell ref="J18:J20"/>
    <mergeCell ref="K18:K20"/>
    <mergeCell ref="L18:L20"/>
    <mergeCell ref="N4:N5"/>
    <mergeCell ref="B13:B16"/>
    <mergeCell ref="M13:M17"/>
    <mergeCell ref="N13:N17"/>
    <mergeCell ref="F18:F20"/>
    <mergeCell ref="B26:B30"/>
    <mergeCell ref="M26:M30"/>
    <mergeCell ref="N26:N30"/>
    <mergeCell ref="M18:M20"/>
    <mergeCell ref="N18:N20"/>
    <mergeCell ref="B21:B25"/>
    <mergeCell ref="C21:C24"/>
    <mergeCell ref="D21:D24"/>
    <mergeCell ref="E21:E24"/>
    <mergeCell ref="F21:F24"/>
    <mergeCell ref="G21:G24"/>
    <mergeCell ref="H21:H24"/>
    <mergeCell ref="I21:I24"/>
    <mergeCell ref="G18:G20"/>
    <mergeCell ref="H18:H20"/>
    <mergeCell ref="I18:I20"/>
    <mergeCell ref="J21:J24"/>
    <mergeCell ref="K21:K24"/>
    <mergeCell ref="L21:L24"/>
    <mergeCell ref="M21:M25"/>
    <mergeCell ref="N21:N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3</vt:lpstr>
      <vt:lpstr>таблица 1</vt:lpstr>
      <vt:lpstr>'таблица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Телина Татьяна Владимировна</dc:creator>
  <cp:lastModifiedBy>Мельничану Лилия Николаевна</cp:lastModifiedBy>
  <cp:lastPrinted>2023-05-04T07:42:04Z</cp:lastPrinted>
  <dcterms:created xsi:type="dcterms:W3CDTF">2014-12-12T07:35:47Z</dcterms:created>
  <dcterms:modified xsi:type="dcterms:W3CDTF">2023-08-18T06:37:22Z</dcterms:modified>
</cp:coreProperties>
</file>