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9.2\do\Общая папка\ОТДЕЛЫ ДЕПАРТАМЕНТА ОБРАЗОВАНИЯ\Планово-экономический отдел\2. Бурик\Изменение МП 2021\"/>
    </mc:Choice>
  </mc:AlternateContent>
  <bookViews>
    <workbookView xWindow="-105" yWindow="-105" windowWidth="23250" windowHeight="12570"/>
  </bookViews>
  <sheets>
    <sheet name="пр 1" sheetId="2" r:id="rId1"/>
  </sheets>
  <definedNames>
    <definedName name="_xlnm._FilterDatabase" localSheetId="0" hidden="1">'пр 1'!$A$11:$Q$190</definedName>
    <definedName name="_xlnm.Print_Titles" localSheetId="0">'пр 1'!$9:$11</definedName>
    <definedName name="_xlnm.Print_Area" localSheetId="0">'пр 1'!$A$1:$N$190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2" l="1"/>
  <c r="I96" i="2"/>
  <c r="J96" i="2"/>
  <c r="K96" i="2"/>
  <c r="L96" i="2"/>
  <c r="M96" i="2"/>
  <c r="G96" i="2"/>
  <c r="H95" i="2"/>
  <c r="I95" i="2"/>
  <c r="J95" i="2"/>
  <c r="K95" i="2"/>
  <c r="L95" i="2"/>
  <c r="M95" i="2"/>
  <c r="G95" i="2"/>
  <c r="M137" i="2"/>
  <c r="L137" i="2"/>
  <c r="K137" i="2"/>
  <c r="J137" i="2"/>
  <c r="J24" i="2"/>
  <c r="I137" i="2"/>
  <c r="H137" i="2"/>
  <c r="M24" i="2"/>
  <c r="L24" i="2"/>
  <c r="I24" i="2"/>
  <c r="H24" i="2"/>
  <c r="K24" i="2"/>
  <c r="G137" i="2"/>
  <c r="E190" i="2"/>
  <c r="D190" i="2"/>
  <c r="D41" i="2" l="1"/>
  <c r="D185" i="2" l="1"/>
  <c r="D66" i="2" l="1"/>
  <c r="E199" i="2"/>
  <c r="E200" i="2" s="1"/>
  <c r="F199" i="2"/>
  <c r="F200" i="2" s="1"/>
  <c r="D199" i="2"/>
  <c r="D200" i="2" s="1"/>
  <c r="C110" i="2" l="1"/>
  <c r="E189" i="2" l="1"/>
  <c r="D189" i="2"/>
  <c r="K190" i="2"/>
  <c r="L190" i="2"/>
  <c r="M190" i="2"/>
  <c r="K189" i="2"/>
  <c r="L189" i="2"/>
  <c r="M189" i="2"/>
  <c r="G188" i="2"/>
  <c r="H188" i="2"/>
  <c r="I188" i="2"/>
  <c r="J188" i="2"/>
  <c r="K188" i="2"/>
  <c r="L188" i="2"/>
  <c r="M188" i="2"/>
  <c r="E188" i="2"/>
  <c r="F188" i="2"/>
  <c r="D188" i="2"/>
  <c r="E180" i="2"/>
  <c r="F180" i="2"/>
  <c r="D180" i="2"/>
  <c r="E151" i="2"/>
  <c r="F151" i="2"/>
  <c r="G151" i="2"/>
  <c r="H151" i="2"/>
  <c r="I151" i="2"/>
  <c r="J151" i="2"/>
  <c r="K151" i="2"/>
  <c r="L151" i="2"/>
  <c r="M151" i="2"/>
  <c r="D151" i="2"/>
  <c r="D135" i="2"/>
  <c r="E135" i="2"/>
  <c r="F135" i="2"/>
  <c r="E96" i="2"/>
  <c r="F96" i="2"/>
  <c r="D96" i="2"/>
  <c r="D95" i="2"/>
  <c r="D94" i="2"/>
  <c r="F94" i="2"/>
  <c r="G94" i="2"/>
  <c r="G93" i="2" s="1"/>
  <c r="H94" i="2"/>
  <c r="H93" i="2" s="1"/>
  <c r="I94" i="2"/>
  <c r="I93" i="2" s="1"/>
  <c r="J94" i="2"/>
  <c r="J93" i="2" s="1"/>
  <c r="K94" i="2"/>
  <c r="K93" i="2" s="1"/>
  <c r="L94" i="2"/>
  <c r="L93" i="2" s="1"/>
  <c r="M94" i="2"/>
  <c r="M93" i="2" s="1"/>
  <c r="F95" i="2"/>
  <c r="E95" i="2"/>
  <c r="E94" i="2"/>
  <c r="E79" i="2"/>
  <c r="F79" i="2"/>
  <c r="G79" i="2"/>
  <c r="H79" i="2"/>
  <c r="I79" i="2"/>
  <c r="J79" i="2"/>
  <c r="K79" i="2"/>
  <c r="L79" i="2"/>
  <c r="M79" i="2"/>
  <c r="D79" i="2"/>
  <c r="C87" i="2"/>
  <c r="C86" i="2" s="1"/>
  <c r="M86" i="2"/>
  <c r="L86" i="2"/>
  <c r="K86" i="2"/>
  <c r="J86" i="2"/>
  <c r="I86" i="2"/>
  <c r="H86" i="2"/>
  <c r="G86" i="2"/>
  <c r="F86" i="2"/>
  <c r="E86" i="2"/>
  <c r="D86" i="2"/>
  <c r="E66" i="2"/>
  <c r="F66" i="2"/>
  <c r="G66" i="2"/>
  <c r="H66" i="2"/>
  <c r="I66" i="2"/>
  <c r="J66" i="2"/>
  <c r="K66" i="2"/>
  <c r="L66" i="2"/>
  <c r="M66" i="2"/>
  <c r="C70" i="2"/>
  <c r="C69" i="2" s="1"/>
  <c r="M69" i="2"/>
  <c r="L69" i="2"/>
  <c r="K69" i="2"/>
  <c r="J69" i="2"/>
  <c r="I69" i="2"/>
  <c r="H69" i="2"/>
  <c r="G69" i="2"/>
  <c r="F69" i="2"/>
  <c r="E69" i="2"/>
  <c r="D69" i="2"/>
  <c r="D65" i="2"/>
  <c r="E65" i="2"/>
  <c r="F65" i="2"/>
  <c r="D169" i="2" l="1"/>
  <c r="E169" i="2"/>
  <c r="F169" i="2"/>
  <c r="G169" i="2"/>
  <c r="H169" i="2"/>
  <c r="I169" i="2"/>
  <c r="J169" i="2"/>
  <c r="K169" i="2"/>
  <c r="L169" i="2"/>
  <c r="M169" i="2"/>
  <c r="D132" i="2"/>
  <c r="E132" i="2"/>
  <c r="F132" i="2"/>
  <c r="G132" i="2"/>
  <c r="H132" i="2"/>
  <c r="I132" i="2"/>
  <c r="J132" i="2"/>
  <c r="K132" i="2"/>
  <c r="L132" i="2"/>
  <c r="M132" i="2"/>
  <c r="D24" i="2"/>
  <c r="E24" i="2"/>
  <c r="F24" i="2"/>
  <c r="G24" i="2"/>
  <c r="D162" i="2" l="1"/>
  <c r="D181" i="2" s="1"/>
  <c r="D176" i="2" s="1"/>
  <c r="D202" i="2" s="1"/>
  <c r="C141" i="2"/>
  <c r="C140" i="2" s="1"/>
  <c r="M140" i="2"/>
  <c r="L140" i="2"/>
  <c r="K140" i="2"/>
  <c r="J140" i="2"/>
  <c r="I140" i="2"/>
  <c r="H140" i="2"/>
  <c r="G140" i="2"/>
  <c r="F140" i="2"/>
  <c r="E140" i="2"/>
  <c r="D140" i="2"/>
  <c r="C28" i="2" l="1"/>
  <c r="C27" i="2" s="1"/>
  <c r="M27" i="2"/>
  <c r="L27" i="2"/>
  <c r="K27" i="2"/>
  <c r="J27" i="2"/>
  <c r="I27" i="2"/>
  <c r="H27" i="2"/>
  <c r="G27" i="2"/>
  <c r="F27" i="2"/>
  <c r="E27" i="2"/>
  <c r="D27" i="2"/>
  <c r="C112" i="2" l="1"/>
  <c r="D74" i="2" l="1"/>
  <c r="E74" i="2"/>
  <c r="F74" i="2"/>
  <c r="H74" i="2"/>
  <c r="I74" i="2"/>
  <c r="J74" i="2"/>
  <c r="K74" i="2"/>
  <c r="L74" i="2"/>
  <c r="M74" i="2"/>
  <c r="C75" i="2"/>
  <c r="E64" i="2" l="1"/>
  <c r="F64" i="2"/>
  <c r="D64" i="2"/>
  <c r="D59" i="2"/>
  <c r="E59" i="2"/>
  <c r="F59" i="2"/>
  <c r="G59" i="2"/>
  <c r="H59" i="2"/>
  <c r="I59" i="2"/>
  <c r="J59" i="2"/>
  <c r="K59" i="2"/>
  <c r="L59" i="2"/>
  <c r="M59" i="2"/>
  <c r="C60" i="2"/>
  <c r="C64" i="2" l="1"/>
  <c r="D131" i="2"/>
  <c r="E130" i="2"/>
  <c r="F130" i="2"/>
  <c r="G130" i="2"/>
  <c r="H130" i="2"/>
  <c r="I130" i="2"/>
  <c r="J130" i="2"/>
  <c r="K130" i="2"/>
  <c r="L130" i="2"/>
  <c r="M130" i="2"/>
  <c r="D130" i="2"/>
  <c r="D126" i="2"/>
  <c r="E126" i="2"/>
  <c r="F126" i="2"/>
  <c r="H126" i="2"/>
  <c r="I126" i="2"/>
  <c r="J126" i="2"/>
  <c r="K126" i="2"/>
  <c r="L126" i="2"/>
  <c r="M126" i="2"/>
  <c r="C127" i="2"/>
  <c r="E63" i="2"/>
  <c r="F63" i="2"/>
  <c r="D63" i="2"/>
  <c r="D50" i="2"/>
  <c r="E50" i="2"/>
  <c r="F50" i="2"/>
  <c r="G50" i="2"/>
  <c r="H50" i="2"/>
  <c r="I50" i="2"/>
  <c r="J50" i="2"/>
  <c r="K50" i="2"/>
  <c r="L50" i="2"/>
  <c r="M50" i="2"/>
  <c r="C52" i="2"/>
  <c r="D129" i="2" l="1"/>
  <c r="C130" i="2"/>
  <c r="E121" i="2" l="1"/>
  <c r="M48" i="2" l="1"/>
  <c r="L48" i="2"/>
  <c r="K48" i="2"/>
  <c r="J48" i="2"/>
  <c r="I48" i="2"/>
  <c r="H48" i="2"/>
  <c r="G48" i="2"/>
  <c r="F48" i="2"/>
  <c r="E48" i="2"/>
  <c r="D48" i="2"/>
  <c r="C49" i="2"/>
  <c r="C48" i="2" s="1"/>
  <c r="D54" i="2" l="1"/>
  <c r="C40" i="2"/>
  <c r="C185" i="2" l="1"/>
  <c r="G74" i="2"/>
  <c r="G126" i="2"/>
  <c r="C180" i="2" l="1"/>
  <c r="C150" i="2"/>
  <c r="C151" i="2"/>
  <c r="M147" i="2"/>
  <c r="L147" i="2"/>
  <c r="K147" i="2"/>
  <c r="J147" i="2"/>
  <c r="I147" i="2"/>
  <c r="H147" i="2"/>
  <c r="G147" i="2"/>
  <c r="F147" i="2"/>
  <c r="E147" i="2"/>
  <c r="D147" i="2"/>
  <c r="E146" i="2"/>
  <c r="F146" i="2"/>
  <c r="F152" i="2" s="1"/>
  <c r="G146" i="2"/>
  <c r="G145" i="2" s="1"/>
  <c r="H146" i="2"/>
  <c r="H145" i="2" s="1"/>
  <c r="I146" i="2"/>
  <c r="I145" i="2" s="1"/>
  <c r="J146" i="2"/>
  <c r="J145" i="2" s="1"/>
  <c r="K146" i="2"/>
  <c r="K145" i="2" s="1"/>
  <c r="L146" i="2"/>
  <c r="L145" i="2" s="1"/>
  <c r="M146" i="2"/>
  <c r="M145" i="2" s="1"/>
  <c r="D146" i="2"/>
  <c r="C148" i="2"/>
  <c r="C147" i="2" s="1"/>
  <c r="D145" i="2" l="1"/>
  <c r="D152" i="2"/>
  <c r="E145" i="2"/>
  <c r="E152" i="2"/>
  <c r="F145" i="2"/>
  <c r="C146" i="2"/>
  <c r="C145" i="2" s="1"/>
  <c r="K163" i="2" l="1"/>
  <c r="K182" i="2" s="1"/>
  <c r="M163" i="2" l="1"/>
  <c r="M182" i="2" s="1"/>
  <c r="J163" i="2"/>
  <c r="J182" i="2" s="1"/>
  <c r="I163" i="2"/>
  <c r="I182" i="2" s="1"/>
  <c r="G163" i="2"/>
  <c r="G182" i="2" s="1"/>
  <c r="H163" i="2"/>
  <c r="H182" i="2" s="1"/>
  <c r="L163" i="2"/>
  <c r="L182" i="2" s="1"/>
  <c r="E54" i="2" l="1"/>
  <c r="F54" i="2"/>
  <c r="G54" i="2"/>
  <c r="H54" i="2"/>
  <c r="I54" i="2"/>
  <c r="J54" i="2"/>
  <c r="K54" i="2"/>
  <c r="L54" i="2"/>
  <c r="M54" i="2"/>
  <c r="G175" i="2"/>
  <c r="H175" i="2"/>
  <c r="I175" i="2"/>
  <c r="J175" i="2"/>
  <c r="K175" i="2"/>
  <c r="L175" i="2"/>
  <c r="M175" i="2"/>
  <c r="F175" i="2" l="1"/>
  <c r="F201" i="2" s="1"/>
  <c r="E175" i="2"/>
  <c r="E201" i="2" s="1"/>
  <c r="D175" i="2"/>
  <c r="D201" i="2" s="1"/>
  <c r="C54" i="2"/>
  <c r="E122" i="2"/>
  <c r="F122" i="2"/>
  <c r="G122" i="2"/>
  <c r="H122" i="2"/>
  <c r="I122" i="2"/>
  <c r="J122" i="2"/>
  <c r="K122" i="2"/>
  <c r="L122" i="2"/>
  <c r="M122" i="2"/>
  <c r="D122" i="2"/>
  <c r="C122" i="2" l="1"/>
  <c r="C119" i="2"/>
  <c r="C118" i="2"/>
  <c r="M117" i="2"/>
  <c r="L117" i="2"/>
  <c r="K117" i="2"/>
  <c r="J117" i="2"/>
  <c r="I117" i="2"/>
  <c r="H117" i="2"/>
  <c r="G117" i="2"/>
  <c r="F117" i="2"/>
  <c r="E117" i="2"/>
  <c r="D117" i="2"/>
  <c r="C116" i="2"/>
  <c r="C115" i="2"/>
  <c r="M114" i="2"/>
  <c r="L114" i="2"/>
  <c r="K114" i="2"/>
  <c r="J114" i="2"/>
  <c r="I114" i="2"/>
  <c r="H114" i="2"/>
  <c r="G114" i="2"/>
  <c r="F114" i="2"/>
  <c r="E114" i="2"/>
  <c r="D114" i="2"/>
  <c r="C113" i="2"/>
  <c r="M111" i="2"/>
  <c r="L111" i="2"/>
  <c r="K111" i="2"/>
  <c r="J111" i="2"/>
  <c r="I111" i="2"/>
  <c r="H111" i="2"/>
  <c r="G111" i="2"/>
  <c r="F111" i="2"/>
  <c r="E111" i="2"/>
  <c r="D111" i="2"/>
  <c r="C109" i="2"/>
  <c r="M108" i="2"/>
  <c r="L108" i="2"/>
  <c r="K108" i="2"/>
  <c r="J108" i="2"/>
  <c r="I108" i="2"/>
  <c r="H108" i="2"/>
  <c r="G108" i="2"/>
  <c r="F108" i="2"/>
  <c r="E108" i="2"/>
  <c r="D108" i="2"/>
  <c r="C111" i="2" l="1"/>
  <c r="C114" i="2"/>
  <c r="C117" i="2"/>
  <c r="C108" i="2"/>
  <c r="M183" i="2" l="1"/>
  <c r="M178" i="2" s="1"/>
  <c r="L183" i="2"/>
  <c r="L178" i="2" s="1"/>
  <c r="K183" i="2"/>
  <c r="K178" i="2" s="1"/>
  <c r="J183" i="2"/>
  <c r="J178" i="2" s="1"/>
  <c r="I183" i="2"/>
  <c r="I178" i="2" s="1"/>
  <c r="H183" i="2"/>
  <c r="H178" i="2" s="1"/>
  <c r="G183" i="2"/>
  <c r="G178" i="2" s="1"/>
  <c r="F183" i="2"/>
  <c r="F178" i="2" s="1"/>
  <c r="E183" i="2"/>
  <c r="E178" i="2" s="1"/>
  <c r="D183" i="2"/>
  <c r="D178" i="2" s="1"/>
  <c r="C170" i="2"/>
  <c r="C169" i="2" s="1"/>
  <c r="C168" i="2"/>
  <c r="C167" i="2" s="1"/>
  <c r="M167" i="2"/>
  <c r="L167" i="2"/>
  <c r="K167" i="2"/>
  <c r="J167" i="2"/>
  <c r="I167" i="2"/>
  <c r="H167" i="2"/>
  <c r="G167" i="2"/>
  <c r="F167" i="2"/>
  <c r="E167" i="2"/>
  <c r="D167" i="2"/>
  <c r="C166" i="2"/>
  <c r="C165" i="2"/>
  <c r="M164" i="2"/>
  <c r="L164" i="2"/>
  <c r="K164" i="2"/>
  <c r="J164" i="2"/>
  <c r="I164" i="2"/>
  <c r="H164" i="2"/>
  <c r="G164" i="2"/>
  <c r="F164" i="2"/>
  <c r="E164" i="2"/>
  <c r="D164" i="2"/>
  <c r="M173" i="2"/>
  <c r="L173" i="2"/>
  <c r="K173" i="2"/>
  <c r="J173" i="2"/>
  <c r="F163" i="2"/>
  <c r="F182" i="2" s="1"/>
  <c r="E163" i="2"/>
  <c r="E182" i="2" s="1"/>
  <c r="D163" i="2"/>
  <c r="D182" i="2" s="1"/>
  <c r="M162" i="2"/>
  <c r="M181" i="2" s="1"/>
  <c r="L162" i="2"/>
  <c r="K162" i="2"/>
  <c r="J162" i="2"/>
  <c r="J181" i="2" s="1"/>
  <c r="J176" i="2" s="1"/>
  <c r="J205" i="2" s="1"/>
  <c r="I162" i="2"/>
  <c r="H162" i="2"/>
  <c r="G162" i="2"/>
  <c r="F162" i="2"/>
  <c r="E162" i="2"/>
  <c r="E181" i="2" s="1"/>
  <c r="C160" i="2"/>
  <c r="C159" i="2"/>
  <c r="M158" i="2"/>
  <c r="L158" i="2"/>
  <c r="K158" i="2"/>
  <c r="J158" i="2"/>
  <c r="I158" i="2"/>
  <c r="H158" i="2"/>
  <c r="G158" i="2"/>
  <c r="F158" i="2"/>
  <c r="E158" i="2"/>
  <c r="D158" i="2"/>
  <c r="C157" i="2"/>
  <c r="C156" i="2"/>
  <c r="M155" i="2"/>
  <c r="L155" i="2"/>
  <c r="K155" i="2"/>
  <c r="J155" i="2"/>
  <c r="I155" i="2"/>
  <c r="H155" i="2"/>
  <c r="G155" i="2"/>
  <c r="F155" i="2"/>
  <c r="E155" i="2"/>
  <c r="D155" i="2"/>
  <c r="C143" i="2"/>
  <c r="C142" i="2" s="1"/>
  <c r="M142" i="2"/>
  <c r="L142" i="2"/>
  <c r="K142" i="2"/>
  <c r="J142" i="2"/>
  <c r="I142" i="2"/>
  <c r="H142" i="2"/>
  <c r="G142" i="2"/>
  <c r="F142" i="2"/>
  <c r="E142" i="2"/>
  <c r="D142" i="2"/>
  <c r="C139" i="2"/>
  <c r="C138" i="2" s="1"/>
  <c r="M138" i="2"/>
  <c r="L138" i="2"/>
  <c r="K138" i="2"/>
  <c r="J138" i="2"/>
  <c r="I138" i="2"/>
  <c r="H138" i="2"/>
  <c r="G138" i="2"/>
  <c r="F138" i="2"/>
  <c r="E138" i="2"/>
  <c r="D138" i="2"/>
  <c r="M135" i="2"/>
  <c r="M152" i="2" s="1"/>
  <c r="K136" i="2"/>
  <c r="J136" i="2"/>
  <c r="I135" i="2"/>
  <c r="I152" i="2" s="1"/>
  <c r="M136" i="2"/>
  <c r="F136" i="2"/>
  <c r="E136" i="2"/>
  <c r="D136" i="2"/>
  <c r="E149" i="2"/>
  <c r="D149" i="2"/>
  <c r="C133" i="2"/>
  <c r="C132" i="2" s="1"/>
  <c r="M131" i="2"/>
  <c r="M129" i="2" s="1"/>
  <c r="L131" i="2"/>
  <c r="L129" i="2" s="1"/>
  <c r="K131" i="2"/>
  <c r="K129" i="2" s="1"/>
  <c r="J131" i="2"/>
  <c r="J129" i="2" s="1"/>
  <c r="I131" i="2"/>
  <c r="I129" i="2" s="1"/>
  <c r="H131" i="2"/>
  <c r="H129" i="2" s="1"/>
  <c r="G131" i="2"/>
  <c r="G129" i="2" s="1"/>
  <c r="F131" i="2"/>
  <c r="F129" i="2" s="1"/>
  <c r="E131" i="2"/>
  <c r="E129" i="2" s="1"/>
  <c r="C128" i="2"/>
  <c r="C126" i="2" s="1"/>
  <c r="C107" i="2"/>
  <c r="C106" i="2"/>
  <c r="M105" i="2"/>
  <c r="L105" i="2"/>
  <c r="K105" i="2"/>
  <c r="J105" i="2"/>
  <c r="I105" i="2"/>
  <c r="H105" i="2"/>
  <c r="G105" i="2"/>
  <c r="F105" i="2"/>
  <c r="E105" i="2"/>
  <c r="D105" i="2"/>
  <c r="C104" i="2"/>
  <c r="C103" i="2"/>
  <c r="C102" i="2"/>
  <c r="M101" i="2"/>
  <c r="L101" i="2"/>
  <c r="K101" i="2"/>
  <c r="J101" i="2"/>
  <c r="I101" i="2"/>
  <c r="H101" i="2"/>
  <c r="G101" i="2"/>
  <c r="F101" i="2"/>
  <c r="E101" i="2"/>
  <c r="D101" i="2"/>
  <c r="C100" i="2"/>
  <c r="C99" i="2"/>
  <c r="C98" i="2"/>
  <c r="M97" i="2"/>
  <c r="L97" i="2"/>
  <c r="K97" i="2"/>
  <c r="J97" i="2"/>
  <c r="I97" i="2"/>
  <c r="H97" i="2"/>
  <c r="G97" i="2"/>
  <c r="F97" i="2"/>
  <c r="E97" i="2"/>
  <c r="D97" i="2"/>
  <c r="M121" i="2"/>
  <c r="L121" i="2"/>
  <c r="K121" i="2"/>
  <c r="J121" i="2"/>
  <c r="I121" i="2"/>
  <c r="H121" i="2"/>
  <c r="G121" i="2"/>
  <c r="F121" i="2"/>
  <c r="D121" i="2"/>
  <c r="C92" i="2"/>
  <c r="C91" i="2" s="1"/>
  <c r="M91" i="2"/>
  <c r="L91" i="2"/>
  <c r="K91" i="2"/>
  <c r="J91" i="2"/>
  <c r="I91" i="2"/>
  <c r="H91" i="2"/>
  <c r="G91" i="2"/>
  <c r="F91" i="2"/>
  <c r="E91" i="2"/>
  <c r="D91" i="2"/>
  <c r="F90" i="2"/>
  <c r="E90" i="2"/>
  <c r="D90" i="2"/>
  <c r="M89" i="2"/>
  <c r="L89" i="2"/>
  <c r="K89" i="2"/>
  <c r="J89" i="2"/>
  <c r="I89" i="2"/>
  <c r="H89" i="2"/>
  <c r="G89" i="2"/>
  <c r="C85" i="2"/>
  <c r="C84" i="2" s="1"/>
  <c r="M84" i="2"/>
  <c r="L84" i="2"/>
  <c r="K84" i="2"/>
  <c r="J84" i="2"/>
  <c r="I84" i="2"/>
  <c r="H84" i="2"/>
  <c r="G84" i="2"/>
  <c r="F84" i="2"/>
  <c r="E84" i="2"/>
  <c r="D84" i="2"/>
  <c r="C83" i="2"/>
  <c r="C82" i="2" s="1"/>
  <c r="M82" i="2"/>
  <c r="L82" i="2"/>
  <c r="K82" i="2"/>
  <c r="J82" i="2"/>
  <c r="I82" i="2"/>
  <c r="H82" i="2"/>
  <c r="G82" i="2"/>
  <c r="F82" i="2"/>
  <c r="E82" i="2"/>
  <c r="D82" i="2"/>
  <c r="L80" i="2"/>
  <c r="K80" i="2"/>
  <c r="J123" i="2"/>
  <c r="H80" i="2"/>
  <c r="F80" i="2"/>
  <c r="E80" i="2"/>
  <c r="D80" i="2"/>
  <c r="F78" i="2"/>
  <c r="E78" i="2"/>
  <c r="D78" i="2"/>
  <c r="C77" i="2"/>
  <c r="C76" i="2"/>
  <c r="C73" i="2"/>
  <c r="C72" i="2"/>
  <c r="M71" i="2"/>
  <c r="L71" i="2"/>
  <c r="K71" i="2"/>
  <c r="J71" i="2"/>
  <c r="I71" i="2"/>
  <c r="H71" i="2"/>
  <c r="G71" i="2"/>
  <c r="F71" i="2"/>
  <c r="E71" i="2"/>
  <c r="D71" i="2"/>
  <c r="C68" i="2"/>
  <c r="C67" i="2" s="1"/>
  <c r="M67" i="2"/>
  <c r="L67" i="2"/>
  <c r="K67" i="2"/>
  <c r="J67" i="2"/>
  <c r="I67" i="2"/>
  <c r="H67" i="2"/>
  <c r="G67" i="2"/>
  <c r="F67" i="2"/>
  <c r="E67" i="2"/>
  <c r="D67" i="2"/>
  <c r="M65" i="2"/>
  <c r="M63" i="2" s="1"/>
  <c r="L65" i="2"/>
  <c r="L63" i="2" s="1"/>
  <c r="K65" i="2"/>
  <c r="K63" i="2" s="1"/>
  <c r="J65" i="2"/>
  <c r="J63" i="2" s="1"/>
  <c r="I65" i="2"/>
  <c r="I63" i="2" s="1"/>
  <c r="H65" i="2"/>
  <c r="H63" i="2" s="1"/>
  <c r="G65" i="2"/>
  <c r="G63" i="2" s="1"/>
  <c r="C61" i="2"/>
  <c r="M56" i="2"/>
  <c r="L56" i="2"/>
  <c r="K56" i="2"/>
  <c r="J56" i="2"/>
  <c r="I56" i="2"/>
  <c r="H56" i="2"/>
  <c r="G56" i="2"/>
  <c r="F56" i="2"/>
  <c r="E56" i="2"/>
  <c r="D56" i="2"/>
  <c r="C51" i="2"/>
  <c r="C50" i="2" s="1"/>
  <c r="C47" i="2"/>
  <c r="C46" i="2" s="1"/>
  <c r="M46" i="2"/>
  <c r="L46" i="2"/>
  <c r="K46" i="2"/>
  <c r="J46" i="2"/>
  <c r="I46" i="2"/>
  <c r="H46" i="2"/>
  <c r="G46" i="2"/>
  <c r="F46" i="2"/>
  <c r="E46" i="2"/>
  <c r="D46" i="2"/>
  <c r="C45" i="2"/>
  <c r="C44" i="2" s="1"/>
  <c r="M44" i="2"/>
  <c r="L44" i="2"/>
  <c r="K44" i="2"/>
  <c r="J44" i="2"/>
  <c r="I44" i="2"/>
  <c r="H44" i="2"/>
  <c r="G44" i="2"/>
  <c r="F44" i="2"/>
  <c r="E44" i="2"/>
  <c r="D44" i="2"/>
  <c r="M41" i="2"/>
  <c r="M186" i="2" s="1"/>
  <c r="L42" i="2"/>
  <c r="K42" i="2"/>
  <c r="J42" i="2"/>
  <c r="I42" i="2"/>
  <c r="H42" i="2"/>
  <c r="F42" i="2"/>
  <c r="E42" i="2"/>
  <c r="D42" i="2"/>
  <c r="F41" i="2"/>
  <c r="F55" i="2" s="1"/>
  <c r="E41" i="2"/>
  <c r="E55" i="2" s="1"/>
  <c r="C38" i="2"/>
  <c r="C37" i="2"/>
  <c r="C36" i="2"/>
  <c r="M35" i="2"/>
  <c r="L35" i="2"/>
  <c r="K35" i="2"/>
  <c r="J35" i="2"/>
  <c r="I35" i="2"/>
  <c r="H35" i="2"/>
  <c r="G35" i="2"/>
  <c r="F35" i="2"/>
  <c r="E35" i="2"/>
  <c r="D35" i="2"/>
  <c r="C30" i="2"/>
  <c r="C29" i="2" s="1"/>
  <c r="M29" i="2"/>
  <c r="L29" i="2"/>
  <c r="K29" i="2"/>
  <c r="J29" i="2"/>
  <c r="I29" i="2"/>
  <c r="H29" i="2"/>
  <c r="G29" i="2"/>
  <c r="F29" i="2"/>
  <c r="E29" i="2"/>
  <c r="D29" i="2"/>
  <c r="M25" i="2"/>
  <c r="L25" i="2"/>
  <c r="K23" i="2"/>
  <c r="J25" i="2"/>
  <c r="I25" i="2"/>
  <c r="H25" i="2"/>
  <c r="G25" i="2"/>
  <c r="F25" i="2"/>
  <c r="E25" i="2"/>
  <c r="D25" i="2"/>
  <c r="F23" i="2"/>
  <c r="E23" i="2"/>
  <c r="D23" i="2"/>
  <c r="C22" i="2"/>
  <c r="C21" i="2" s="1"/>
  <c r="M21" i="2"/>
  <c r="L21" i="2"/>
  <c r="K21" i="2"/>
  <c r="J21" i="2"/>
  <c r="I21" i="2"/>
  <c r="H21" i="2"/>
  <c r="G21" i="2"/>
  <c r="F21" i="2"/>
  <c r="E21" i="2"/>
  <c r="D21" i="2"/>
  <c r="C20" i="2"/>
  <c r="C19" i="2" s="1"/>
  <c r="M19" i="2"/>
  <c r="L19" i="2"/>
  <c r="K19" i="2"/>
  <c r="J19" i="2"/>
  <c r="I19" i="2"/>
  <c r="H19" i="2"/>
  <c r="G19" i="2"/>
  <c r="F19" i="2"/>
  <c r="E19" i="2"/>
  <c r="D19" i="2"/>
  <c r="C18" i="2"/>
  <c r="C17" i="2" s="1"/>
  <c r="M17" i="2"/>
  <c r="L17" i="2"/>
  <c r="K17" i="2"/>
  <c r="J17" i="2"/>
  <c r="I17" i="2"/>
  <c r="H17" i="2"/>
  <c r="G17" i="2"/>
  <c r="F17" i="2"/>
  <c r="E17" i="2"/>
  <c r="D17" i="2"/>
  <c r="C16" i="2"/>
  <c r="C15" i="2"/>
  <c r="M14" i="2"/>
  <c r="L14" i="2"/>
  <c r="K14" i="2"/>
  <c r="J14" i="2"/>
  <c r="I14" i="2"/>
  <c r="H14" i="2"/>
  <c r="G14" i="2"/>
  <c r="F14" i="2"/>
  <c r="E14" i="2"/>
  <c r="D14" i="2"/>
  <c r="G181" i="2" l="1"/>
  <c r="G176" i="2" s="1"/>
  <c r="J202" i="2"/>
  <c r="I149" i="2"/>
  <c r="M149" i="2"/>
  <c r="F172" i="2"/>
  <c r="F181" i="2"/>
  <c r="E176" i="2"/>
  <c r="E202" i="2" s="1"/>
  <c r="M179" i="2"/>
  <c r="M176" i="2"/>
  <c r="M205" i="2" s="1"/>
  <c r="H181" i="2"/>
  <c r="L181" i="2"/>
  <c r="K181" i="2"/>
  <c r="I181" i="2"/>
  <c r="C74" i="2"/>
  <c r="M39" i="2"/>
  <c r="M55" i="2"/>
  <c r="D39" i="2"/>
  <c r="D55" i="2"/>
  <c r="F39" i="2"/>
  <c r="E39" i="2"/>
  <c r="J172" i="2"/>
  <c r="J171" i="2" s="1"/>
  <c r="J179" i="2"/>
  <c r="F173" i="2"/>
  <c r="F134" i="2"/>
  <c r="F149" i="2"/>
  <c r="E179" i="2"/>
  <c r="E123" i="2"/>
  <c r="C178" i="2"/>
  <c r="C56" i="2"/>
  <c r="F123" i="2"/>
  <c r="D123" i="2"/>
  <c r="H41" i="2"/>
  <c r="K187" i="2"/>
  <c r="L41" i="2"/>
  <c r="F89" i="2"/>
  <c r="C164" i="2"/>
  <c r="J78" i="2"/>
  <c r="D89" i="2"/>
  <c r="G78" i="2"/>
  <c r="M42" i="2"/>
  <c r="L23" i="2"/>
  <c r="J135" i="2"/>
  <c r="J152" i="2" s="1"/>
  <c r="I136" i="2"/>
  <c r="C14" i="2"/>
  <c r="E93" i="2"/>
  <c r="H161" i="2"/>
  <c r="K25" i="2"/>
  <c r="I41" i="2"/>
  <c r="I186" i="2" s="1"/>
  <c r="E134" i="2"/>
  <c r="G161" i="2"/>
  <c r="J23" i="2"/>
  <c r="C71" i="2"/>
  <c r="C155" i="2"/>
  <c r="C35" i="2"/>
  <c r="C90" i="2"/>
  <c r="C89" i="2" s="1"/>
  <c r="C97" i="2"/>
  <c r="J41" i="2"/>
  <c r="C43" i="2"/>
  <c r="C42" i="2" s="1"/>
  <c r="E89" i="2"/>
  <c r="C137" i="2"/>
  <c r="C136" i="2" s="1"/>
  <c r="I161" i="2"/>
  <c r="E161" i="2"/>
  <c r="L161" i="2"/>
  <c r="G23" i="2"/>
  <c r="H123" i="2"/>
  <c r="J80" i="2"/>
  <c r="C105" i="2"/>
  <c r="M161" i="2"/>
  <c r="F53" i="2"/>
  <c r="M134" i="2"/>
  <c r="H23" i="2"/>
  <c r="C65" i="2"/>
  <c r="L123" i="2"/>
  <c r="G80" i="2"/>
  <c r="C81" i="2"/>
  <c r="C80" i="2" s="1"/>
  <c r="I134" i="2"/>
  <c r="D161" i="2"/>
  <c r="C183" i="2"/>
  <c r="K123" i="2"/>
  <c r="F93" i="2"/>
  <c r="C158" i="2"/>
  <c r="D93" i="2"/>
  <c r="C101" i="2"/>
  <c r="D134" i="2"/>
  <c r="K161" i="2"/>
  <c r="M80" i="2"/>
  <c r="M123" i="2"/>
  <c r="E187" i="2"/>
  <c r="E53" i="2"/>
  <c r="H136" i="2"/>
  <c r="H135" i="2"/>
  <c r="H152" i="2" s="1"/>
  <c r="L136" i="2"/>
  <c r="L135" i="2"/>
  <c r="L152" i="2" s="1"/>
  <c r="F161" i="2"/>
  <c r="J161" i="2"/>
  <c r="F186" i="2"/>
  <c r="F177" i="2" s="1"/>
  <c r="C26" i="2"/>
  <c r="C25" i="2" s="1"/>
  <c r="D186" i="2"/>
  <c r="D177" i="2" s="1"/>
  <c r="D203" i="2" s="1"/>
  <c r="I80" i="2"/>
  <c r="I123" i="2"/>
  <c r="E186" i="2"/>
  <c r="E177" i="2" s="1"/>
  <c r="E203" i="2" s="1"/>
  <c r="G41" i="2"/>
  <c r="K41" i="2"/>
  <c r="G42" i="2"/>
  <c r="C131" i="2"/>
  <c r="C129" i="2" s="1"/>
  <c r="C94" i="2"/>
  <c r="C95" i="2"/>
  <c r="C96" i="2"/>
  <c r="C162" i="2"/>
  <c r="C163" i="2"/>
  <c r="G172" i="2"/>
  <c r="K172" i="2"/>
  <c r="K171" i="2" s="1"/>
  <c r="G173" i="2"/>
  <c r="G135" i="2"/>
  <c r="G152" i="2" s="1"/>
  <c r="K135" i="2"/>
  <c r="K152" i="2" s="1"/>
  <c r="G136" i="2"/>
  <c r="D172" i="2"/>
  <c r="H172" i="2"/>
  <c r="L172" i="2"/>
  <c r="L171" i="2" s="1"/>
  <c r="D173" i="2"/>
  <c r="H173" i="2"/>
  <c r="E172" i="2"/>
  <c r="I172" i="2"/>
  <c r="M172" i="2"/>
  <c r="M171" i="2" s="1"/>
  <c r="E173" i="2"/>
  <c r="I173" i="2"/>
  <c r="G202" i="2" l="1"/>
  <c r="G205" i="2"/>
  <c r="F171" i="2"/>
  <c r="J186" i="2"/>
  <c r="H186" i="2"/>
  <c r="K55" i="2"/>
  <c r="K186" i="2"/>
  <c r="K177" i="2" s="1"/>
  <c r="K206" i="2" s="1"/>
  <c r="G55" i="2"/>
  <c r="G53" i="2" s="1"/>
  <c r="G186" i="2"/>
  <c r="G177" i="2" s="1"/>
  <c r="G206" i="2" s="1"/>
  <c r="L55" i="2"/>
  <c r="L53" i="2" s="1"/>
  <c r="L186" i="2"/>
  <c r="M202" i="2"/>
  <c r="F203" i="2"/>
  <c r="L149" i="2"/>
  <c r="K149" i="2"/>
  <c r="H149" i="2"/>
  <c r="D174" i="2"/>
  <c r="I176" i="2"/>
  <c r="I205" i="2" s="1"/>
  <c r="H179" i="2"/>
  <c r="H176" i="2"/>
  <c r="H205" i="2" s="1"/>
  <c r="F176" i="2"/>
  <c r="F202" i="2" s="1"/>
  <c r="K179" i="2"/>
  <c r="K176" i="2"/>
  <c r="K205" i="2" s="1"/>
  <c r="L179" i="2"/>
  <c r="L176" i="2"/>
  <c r="L205" i="2" s="1"/>
  <c r="F184" i="2"/>
  <c r="I179" i="2"/>
  <c r="E184" i="2"/>
  <c r="D184" i="2"/>
  <c r="H39" i="2"/>
  <c r="H55" i="2"/>
  <c r="H53" i="2" s="1"/>
  <c r="I39" i="2"/>
  <c r="I55" i="2"/>
  <c r="I53" i="2" s="1"/>
  <c r="J39" i="2"/>
  <c r="J55" i="2"/>
  <c r="J53" i="2" s="1"/>
  <c r="G39" i="2"/>
  <c r="D179" i="2"/>
  <c r="K39" i="2"/>
  <c r="L39" i="2"/>
  <c r="J134" i="2"/>
  <c r="J149" i="2"/>
  <c r="G149" i="2"/>
  <c r="F179" i="2"/>
  <c r="C190" i="2"/>
  <c r="C121" i="2"/>
  <c r="C172" i="2"/>
  <c r="C173" i="2"/>
  <c r="M78" i="2"/>
  <c r="M120" i="2"/>
  <c r="I78" i="2"/>
  <c r="I120" i="2"/>
  <c r="L78" i="2"/>
  <c r="L120" i="2"/>
  <c r="H78" i="2"/>
  <c r="H120" i="2"/>
  <c r="F120" i="2"/>
  <c r="M187" i="2"/>
  <c r="J120" i="2"/>
  <c r="K120" i="2"/>
  <c r="I187" i="2"/>
  <c r="D187" i="2"/>
  <c r="J187" i="2"/>
  <c r="M53" i="2"/>
  <c r="C41" i="2"/>
  <c r="C39" i="2" s="1"/>
  <c r="G187" i="2"/>
  <c r="E120" i="2"/>
  <c r="L187" i="2"/>
  <c r="C24" i="2"/>
  <c r="C23" i="2" s="1"/>
  <c r="H187" i="2"/>
  <c r="K78" i="2"/>
  <c r="I171" i="2"/>
  <c r="D53" i="2"/>
  <c r="E171" i="2"/>
  <c r="H171" i="2"/>
  <c r="G134" i="2"/>
  <c r="C161" i="2"/>
  <c r="C93" i="2"/>
  <c r="C189" i="2"/>
  <c r="L134" i="2"/>
  <c r="K134" i="2"/>
  <c r="C135" i="2"/>
  <c r="C134" i="2" s="1"/>
  <c r="K53" i="2"/>
  <c r="C79" i="2"/>
  <c r="C78" i="2" s="1"/>
  <c r="I23" i="2"/>
  <c r="D171" i="2"/>
  <c r="D120" i="2"/>
  <c r="C175" i="2"/>
  <c r="F187" i="2"/>
  <c r="G171" i="2"/>
  <c r="M177" i="2"/>
  <c r="M206" i="2" s="1"/>
  <c r="M23" i="2"/>
  <c r="C181" i="2"/>
  <c r="H134" i="2"/>
  <c r="C188" i="2"/>
  <c r="L202" i="2" l="1"/>
  <c r="K202" i="2"/>
  <c r="M203" i="2"/>
  <c r="K203" i="2"/>
  <c r="G203" i="2"/>
  <c r="I202" i="2"/>
  <c r="H202" i="2"/>
  <c r="H184" i="2"/>
  <c r="H177" i="2"/>
  <c r="L184" i="2"/>
  <c r="L177" i="2"/>
  <c r="L206" i="2" s="1"/>
  <c r="J184" i="2"/>
  <c r="J177" i="2"/>
  <c r="I184" i="2"/>
  <c r="I177" i="2"/>
  <c r="C152" i="2"/>
  <c r="C149" i="2" s="1"/>
  <c r="K184" i="2"/>
  <c r="M184" i="2"/>
  <c r="G184" i="2"/>
  <c r="E174" i="2"/>
  <c r="C176" i="2"/>
  <c r="C53" i="2"/>
  <c r="C55" i="2"/>
  <c r="C171" i="2"/>
  <c r="C187" i="2"/>
  <c r="F174" i="2"/>
  <c r="C186" i="2"/>
  <c r="C184" i="2" s="1"/>
  <c r="L203" i="2" l="1"/>
  <c r="H203" i="2"/>
  <c r="H206" i="2"/>
  <c r="J203" i="2"/>
  <c r="J206" i="2"/>
  <c r="I203" i="2"/>
  <c r="I206" i="2"/>
  <c r="M174" i="2"/>
  <c r="K174" i="2"/>
  <c r="J174" i="2"/>
  <c r="H174" i="2"/>
  <c r="I174" i="2"/>
  <c r="L174" i="2"/>
  <c r="G123" i="2"/>
  <c r="C123" i="2" s="1"/>
  <c r="C120" i="2" s="1"/>
  <c r="C62" i="2"/>
  <c r="C59" i="2" s="1"/>
  <c r="G179" i="2"/>
  <c r="C66" i="2" l="1"/>
  <c r="C63" i="2" s="1"/>
  <c r="G120" i="2"/>
  <c r="C182" i="2"/>
  <c r="C179" i="2" s="1"/>
  <c r="C177" i="2" l="1"/>
  <c r="C174" i="2" s="1"/>
  <c r="G174" i="2"/>
</calcChain>
</file>

<file path=xl/sharedStrings.xml><?xml version="1.0" encoding="utf-8"?>
<sst xmlns="http://schemas.openxmlformats.org/spreadsheetml/2006/main" count="346" uniqueCount="110">
  <si>
    <t>Источники финансирования</t>
  </si>
  <si>
    <t>Объем 
финансирования 
(всего, руб.)</t>
  </si>
  <si>
    <t>В том числе по годам</t>
  </si>
  <si>
    <t>2021 год</t>
  </si>
  <si>
    <t>2022 год</t>
  </si>
  <si>
    <t>департамент образования
(далее – ДО)</t>
  </si>
  <si>
    <t>за счет средств местного бюджета</t>
  </si>
  <si>
    <t>за счет других источников (родительской платы за присмотр и уход за детьми)</t>
  </si>
  <si>
    <t>ДО</t>
  </si>
  <si>
    <t xml:space="preserve">департамент городского хозяйства 
(далее – ДГХ)
</t>
  </si>
  <si>
    <t>ДГХ</t>
  </si>
  <si>
    <t>х</t>
  </si>
  <si>
    <t>ДАиГ</t>
  </si>
  <si>
    <t>Всего по подпрограмме 3.
«Дополнительное образование в учреждениях дополнительного образования»</t>
  </si>
  <si>
    <t>Всего по подпрограмме  4. 
«Организация и обеспечение отдыха и оздоровления детей»</t>
  </si>
  <si>
    <t>Общий объем финансирования программы - всего, в том числе</t>
  </si>
  <si>
    <t>Объем финансирования администратора – департамента образования</t>
  </si>
  <si>
    <t>Объем финансирования соадминистратора – департамента городского хозяйства</t>
  </si>
  <si>
    <t>Объем финансирования соадминистратора – департамента архитектуры и градостроительства</t>
  </si>
  <si>
    <t>Программные мероприятия, объем финансирования 
муниципальной программы «Развитие образования города Сургута на период до 2030 года»</t>
  </si>
  <si>
    <t xml:space="preserve">Наименование </t>
  </si>
  <si>
    <t>Ответст-венный (админист-ратор или соадми-нистратор)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</si>
  <si>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</si>
  <si>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</si>
  <si>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</si>
  <si>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</si>
  <si>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</si>
  <si>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</si>
  <si>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</si>
  <si>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</si>
  <si>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</si>
  <si>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Подпрограмма 1. «Дошкольное образование в образовательных учреждениях, реализующих программу дошкольного образования»</t>
  </si>
  <si>
    <t>Задача 1.1. Обеспечение предоставления дошкольного образования, присмотра и ухода за детьми в образовательных учреждениях, реализующих основную образовательную программу дошкольного образования.</t>
  </si>
  <si>
    <t>Всего по подпрограмме 1. «Дошкольное образование в образовательных учреждениях, реализующих программу дошкольного образования»</t>
  </si>
  <si>
    <t>Подпрограмма 2. «Общее и дополнительное образование в общеобразовательных учреждениях»</t>
  </si>
  <si>
    <t>Задача 2.1. Обеспечение предоставления общего и дополнительного образования в общеобразовательных учреждениях.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</si>
  <si>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</si>
  <si>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Всего по подпрограмме 2.
Общее и дополнительное образование в общеобразовательных учреждениях»</t>
  </si>
  <si>
    <t xml:space="preserve">Мероприятие 2.1.1.1.
«Предоставление субсидии на выполнение муниципального задания на оказание муниципальных услуг (выполнение работ) и на иные цели подведомственным образовательным учреждениям» </t>
  </si>
  <si>
    <t xml:space="preserve">Мероприятие 1.1.2.1.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</si>
  <si>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1.1.2.2.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</si>
  <si>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2.1.1.2.
«Реализация мероприятий по формированию законопослушного поведения участников дорожного движения» </t>
  </si>
  <si>
    <t xml:space="preserve">Мероприятие 2.1.4.1.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общеобразовательную программу» </t>
  </si>
  <si>
    <t>Подпрограмма 3. «Дополнительное образование в учреждениях дополнительного образования»</t>
  </si>
  <si>
    <t>Задача 3.1. Обеспечение предоставления дополнительного образования в образовательных учреждениях дополнительного образования.</t>
  </si>
  <si>
    <t xml:space="preserve">Мероприятие 3.1.1.1.
«Предоставление субсидии на выполнение муниципального задания на оказание муниципальных услуг (выполнение работ) и на иные цели подведомственным учреждениям дополнительного образования» </t>
  </si>
  <si>
    <t xml:space="preserve">Мероприятие 3.1.1.2.
«Реализация мероприятий по формированию законопослушного поведения участников дорожного движения» </t>
  </si>
  <si>
    <t>Мероприятие 3.1.2.1.
«Организация выполнения работ по эксплуатации зданий, сооружений, инженерных систем муниципальных образовательных учреждений дополнительного образования, подведомственных департаменту образования»</t>
  </si>
  <si>
    <t xml:space="preserve">Мероприятие 3.1.2.2.
«Организация выполнения работ по капитальному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</si>
  <si>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Подпрограмма 4. «Организация и обеспечение отдыха и оздоровления детей»</t>
  </si>
  <si>
    <t>Задача 4.1. Обеспечение оздоровления и занятости детей в каникулярный период.</t>
  </si>
  <si>
    <t>Мероприятие 4.1.3.2.
«Приобретение и предоставление детям-сиротам и детям, оставшимся без попечения родителей, лицам из числа детей-сирот и детей, оставшихся без попечения родителей, путевок в организации отдыха детей и их оздоровления или санаторно-курортные организации (при наличии медицинских показаний) в рамках исполнения переданного отдельного государственного полномочия»</t>
  </si>
  <si>
    <t>Мероприятие 4.1.3.3.
«Приобретение и предоставление санаторно-курортных путевок по типу «Мать и дитя» для лечения детей-инвалидов, проживающих на территории города Сургута и состоящих на учете в медицинских организациях Ханты-Мансийского автономного округа-Югры, осуществляющих деятельность на территории города Сургута»</t>
  </si>
  <si>
    <t xml:space="preserve">Мероприятие 2.2.1.1.
«Здание «Плавательный бассейн» МБОУ гимназии «Лаборатория Салахова», расположенное по адресу: г. Сургут, бул. Свободы, 6» </t>
  </si>
  <si>
    <t>за счет меж-бюджетных трансфертов 
из окружного бюджета</t>
  </si>
  <si>
    <t>за счет меж-бюджетных трансфертов 
из федерального бюджета</t>
  </si>
  <si>
    <t xml:space="preserve"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удовлетворять образовательные запросы личности и социума.
</t>
  </si>
  <si>
    <t xml:space="preserve">ДАиГ, 
ДО
</t>
  </si>
  <si>
    <t xml:space="preserve">Задача 3.2. Развитие инфраструктуры учреждений дополнительного образования </t>
  </si>
  <si>
    <t xml:space="preserve">Мероприятие 4.1.3.1.
«Приобретение и предоставление детям в возрасте от 6 до 17 лет (включительно) путевок в организации отдыха детей и их оздоровления, в том числе в этнической среде, в рамках исполнения переданного отдельного государственного полномочия» </t>
  </si>
  <si>
    <t xml:space="preserve">Мероприятие 5.2.
«Организация выполнения работ по капитальному ремонту зданий, сооружений, помещений, инженерных систем муниципальных казённых учреждений, «Информационно-методического центра», подведомственных департаменту образования»  </t>
  </si>
  <si>
    <t>ДАиГ,
 ДО</t>
  </si>
  <si>
    <t xml:space="preserve">Мероприятие 3.1.2.3.
«Организация выполнения работ по текущему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</si>
  <si>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всего, 
в том числе</t>
  </si>
  <si>
    <t>Мероприятие 5.1.
«Организация выполнения работ по эксплуатации зданий, сооружений, инженерных систем муниципальных казённых учреждений, «Информационно-методического центра», подведомственных департаменту образования»</t>
  </si>
  <si>
    <t xml:space="preserve">Мероприятие 2.1.1.3.
«Обеспечение расходов, возникающих в рамках реализации концессионных соглашений» </t>
  </si>
  <si>
    <t>Мероприятие 2.1.4.2.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</t>
  </si>
  <si>
    <t xml:space="preserve">Мероприятие 2.2.2.1.
«Средняя общеобразовательная школа в микрорайоне 33 г. Сургута» (900 мест) </t>
  </si>
  <si>
    <t>Мероприятие 2.2.2.2.
«Средняя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средой)» (900 мест)</t>
  </si>
  <si>
    <t>бюджетный прогноз</t>
  </si>
  <si>
    <t xml:space="preserve">Мероприятие 1.1.2.3.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</si>
  <si>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2.1.4.3.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 </t>
  </si>
  <si>
    <t xml:space="preserve">Мероприятие 2.1.4.4.
«Организация выполнения работ по благоустройству территории муниципальных образовательных учреждений, реализующих основную общеобразовательную программу» </t>
  </si>
  <si>
    <t>ФБ</t>
  </si>
  <si>
    <t>ОБ</t>
  </si>
  <si>
    <t>МБ</t>
  </si>
  <si>
    <t xml:space="preserve">Мероприятие 3.2.1.1.
«Приобретение помещения для размещения Кванториума» </t>
  </si>
  <si>
    <t>Основное мероприятие 1.
«Обеспечение управления муниципальной системой образования, осуществление организационно-методического, финансово-экономического сопровождения деятельности в сфере образования» (целевые показатели 1, 3, 4, 5, 6)</t>
  </si>
  <si>
    <t>Основное мероприятие 2.
«Организация и финансовое обеспечение бесплатной перевозки до муниципальных образовательных учреждений и обратно обучающихся, проживающих на территории города, в течение учебного года, за исключением каникулярных дней, актированных дней и дней карантина в муниципальном образовательном учреждении, в дни функционирования лагеря с дневным пребыванием детей на базе муниципального образовательного учреждения» (целевые показатели 3, 6)</t>
  </si>
  <si>
    <t>Основное мероприятие 3.
«Финансовое обеспечение и выплата именной стипендии имени А.С. Знаменского учащимся муниципальных образовательных учреждений города, подведомственных департаменту образования, за отличные успехи в учебе, за достижение высоких показателей в интеллектуальной, научной, творческой, спортивной, социально-значимой деятельности» (целевой показатель 3)</t>
  </si>
  <si>
    <t>Основное мероприятие 5.
«Организация выполнения отдельных функций по содержанию зданий муниципальных казённых учреждений, «Информационно-методического центра», подведомственных департаменту образования» (целевой показатель 9)</t>
  </si>
  <si>
    <t>Основное мероприятие 4.
«Организация и финансовое обеспечение технического обслуживания компьютерной и копировально-множительной техники в муниципальных образовательных учреждениях, подведомственных департаменту образования» (целевые показатели 3, 4)</t>
  </si>
  <si>
    <t>Основное мероприятие 6.
«Финансовое обеспечение организации начисления и выплаты компенсации части родительской платы за присмотр и уход за детьми в образовательных учреждениях, реализующих основную образовательную программу дошкольного образования, в рамках исполнения переданного отдельного государственного полномочия» (целевые показатели 1, 2)</t>
  </si>
  <si>
    <t>Основное мероприятие 1.1.1. 
«Организация предоставления дошкольного образования, присмотра и ухода за детьми в муниципальных образовательных учреждениях, реализующих основную образовательную программу дошкольного образования» (целевые показатели 1, 2, 5, 12)</t>
  </si>
  <si>
    <t>Основное мероприятие 1.1.2.
«Организация выполнения отдельных функций по содержанию зданий муниципальных образовательных учреждений, реализующих основную образовательную программу дошкольного образования» (целевые показатели 1, 2, 9)</t>
  </si>
  <si>
    <t>Основное мероприятие 1.1.3.
«Оказание финансовой поддержки негосударственным организациям, предоставляющим услуги в социальной сфере» (целевые показатели 1, 2, 7, 8)</t>
  </si>
  <si>
    <t>Основное мероприятие 2.1.1.
«Организация предоставления общего и дополнительного образования в муниципальных общеобразовательных учреждениях» (целевые показатели 3, 4, 5, 12)</t>
  </si>
  <si>
    <t xml:space="preserve">Мероприятие 1.1.2.4.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 дошкольного образования» </t>
  </si>
  <si>
    <t>Основное мероприятие 2.1.2.
«Оказание финансовой поддержки негосударственным организациям, предоставляющим услуги в социальной сфере» (целевые показатели 3, 4, 7, 8)</t>
  </si>
  <si>
    <t>Основное мероприятие 2.1.4.
«Организация выполнения отдельных функций по содержанию зданий муниципальных образовательных учреждений, реализующих основную общеобразовательную программу» (целевые показатели 3, 4, 9)</t>
  </si>
  <si>
    <t>Основное мероприятие 2.1.3.
«Финансовое обеспечение расходных обязательств по организации питания обучающихся в общеобразовательных организациях» (целевой показатель 3)</t>
  </si>
  <si>
    <t>Основное мероприятие 2.2.1.
«Выполнение работ по капитальному ремонту объектов общего образования» (целевой показатель 9)</t>
  </si>
  <si>
    <t>Основное мероприятие 2.2.2.
«Региональный проект «Современная школа» (целевой показатель 10)</t>
  </si>
  <si>
    <t>Мероприятие 2.2.2.3.
«Средняя общеобразовательная школа № 9 в микрорайоне 39 г. Сургута. Блок 2» (550 мест) 
(концессия)</t>
  </si>
  <si>
    <t>Мероприятие 2.2.2.4.
«Средняя общеобразовательная школа в микрорайоне 30А г. Сургута (Общеобразовательная организация с универсальной безбарьерной средой)» (1500 мест)  (концессия)</t>
  </si>
  <si>
    <t>Мероприятие 2.2.2.5.
«Средняя общеобразовательная школа в микрорайоне 38 г. Сургута (Общеобразовательная организация с универсальной безбарьерной средой)» (1500 мест)  (концессия)</t>
  </si>
  <si>
    <t>Мероприятие 2.2.2.6.
«Средняя общеобразовательная школа в микрорайоне 34 г. Сургута (Общеобразовательная организация с универсальной безбарьерной средой)» (1500 мест)  (концессия)</t>
  </si>
  <si>
    <t>Мероприятие 2.2.2.7.
«Средняя общеобразовательная школа в микрорайоне 5А г. Сургута (Общеобразовательная организация с универсальной безбарьерной средой)» (1500 мест)  (концессия)</t>
  </si>
  <si>
    <t>Основное мероприятие 3.1.1.
«Организация предоставления дополнительного образования в муниципальных образовательных учреждениях дополнительного образования, подведомственных департаменту образования» (целевые показатели 5, 12)</t>
  </si>
  <si>
    <t>Основное мероприятие 3.1.2.
«Организация выполнения отдельных функций по содержанию зданий муниципальных образовательных учреждений дополнительного образования, подведомственных департаменту образования» (целевые показатели 5, 9)</t>
  </si>
  <si>
    <t>Основное мероприятие 3.1.3.
«Введение системы персонифицированного финансирования дополнительного образования детей» (целевой показатель 5)</t>
  </si>
  <si>
    <t>Основное мероприятие 3.2.1.1.
«Приобретение объектов дополнительного образования» (целевой показатель 10)</t>
  </si>
  <si>
    <t>Основное мероприятие 4.1.1.
«Организация отдыха и оздоровления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на базе образовательных организаций, подведомственных департаменту образования» (целевой показатель 6)</t>
  </si>
  <si>
    <t>Основное мероприятие 4.1.3.
«Организация отдыха и оздоровления детей, имеющих место жительства на территории города Сургута» (целевой показатель 6)</t>
  </si>
  <si>
    <t>Основное мероприятие 4.1.2.
«Оказание финансовой поддержки негосударственным организациям, предоставляющим услуги в социальной сфере» (целевые показатели 6, 7, 8)</t>
  </si>
  <si>
    <t>Приложение 1</t>
  </si>
  <si>
    <t xml:space="preserve">к постановлению </t>
  </si>
  <si>
    <t xml:space="preserve">Администрации города </t>
  </si>
  <si>
    <t>от __________  № _________</t>
  </si>
  <si>
    <t>всего АЦК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</si>
</sst>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u/>
      <sz val="24"/>
      <color theme="1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6"/>
      <color indexed="8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24"/>
      <color rgb="FFFF0000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 applyFill="1" applyAlignment="1">
      <alignment horizontal="right" vertical="top"/>
    </xf>
    <xf numFmtId="0" fontId="5" fillId="0" borderId="0" xfId="1" applyFont="1" applyFill="1" applyBorder="1" applyAlignment="1">
      <alignment vertical="top"/>
    </xf>
    <xf numFmtId="4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4" fontId="13" fillId="0" borderId="0" xfId="0" applyNumberFormat="1" applyFont="1" applyFill="1" applyAlignment="1">
      <alignment horizontal="center" vertical="top"/>
    </xf>
    <xf numFmtId="4" fontId="13" fillId="0" borderId="0" xfId="0" applyNumberFormat="1" applyFont="1" applyFill="1" applyAlignment="1">
      <alignment vertical="top"/>
    </xf>
    <xf numFmtId="4" fontId="13" fillId="0" borderId="2" xfId="0" applyNumberFormat="1" applyFont="1" applyFill="1" applyBorder="1" applyAlignment="1">
      <alignment horizontal="center" vertical="top"/>
    </xf>
    <xf numFmtId="4" fontId="13" fillId="0" borderId="3" xfId="0" applyNumberFormat="1" applyFont="1" applyFill="1" applyBorder="1" applyAlignment="1">
      <alignment horizontal="center" vertical="top"/>
    </xf>
    <xf numFmtId="4" fontId="13" fillId="0" borderId="4" xfId="0" applyNumberFormat="1" applyFont="1" applyFill="1" applyBorder="1" applyAlignment="1">
      <alignment horizontal="center" vertical="top"/>
    </xf>
    <xf numFmtId="4" fontId="13" fillId="0" borderId="3" xfId="0" applyNumberFormat="1" applyFont="1" applyFill="1" applyBorder="1" applyAlignment="1">
      <alignment vertical="top"/>
    </xf>
    <xf numFmtId="4" fontId="13" fillId="0" borderId="4" xfId="0" applyNumberFormat="1" applyFont="1" applyFill="1" applyBorder="1" applyAlignment="1">
      <alignment vertical="top"/>
    </xf>
    <xf numFmtId="4" fontId="3" fillId="0" borderId="0" xfId="0" applyNumberFormat="1" applyFont="1" applyFill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11" fillId="0" borderId="0" xfId="0" applyNumberFormat="1" applyFont="1" applyFill="1" applyAlignment="1">
      <alignment vertical="top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" fontId="2" fillId="0" borderId="7" xfId="0" applyNumberFormat="1" applyFont="1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" fontId="8" fillId="0" borderId="0" xfId="0" applyNumberFormat="1" applyFont="1" applyFill="1" applyAlignment="1">
      <alignment horizontal="center" vertical="top" wrapText="1"/>
    </xf>
    <xf numFmtId="4" fontId="9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3" fillId="0" borderId="0" xfId="0" applyNumberFormat="1" applyFont="1" applyFill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206"/>
  <sheetViews>
    <sheetView showZeros="0" tabSelected="1" view="pageBreakPreview" topLeftCell="A158" zoomScale="32" zoomScaleNormal="34" zoomScaleSheetLayoutView="32" zoomScalePageLayoutView="41" workbookViewId="0">
      <selection activeCell="F172" sqref="F172"/>
    </sheetView>
  </sheetViews>
  <sheetFormatPr defaultColWidth="9.28515625" defaultRowHeight="30.75" x14ac:dyDescent="0.25"/>
  <cols>
    <col min="1" max="1" width="75.5703125" style="3" customWidth="1"/>
    <col min="2" max="2" width="35.140625" style="3" customWidth="1"/>
    <col min="3" max="3" width="41" style="4" customWidth="1"/>
    <col min="4" max="4" width="42.7109375" style="4" customWidth="1"/>
    <col min="5" max="5" width="41.140625" style="4" customWidth="1"/>
    <col min="6" max="6" width="42.85546875" style="4" customWidth="1"/>
    <col min="7" max="7" width="42.5703125" style="4" customWidth="1"/>
    <col min="8" max="8" width="45.42578125" style="4" customWidth="1"/>
    <col min="9" max="9" width="42.5703125" style="4" customWidth="1"/>
    <col min="10" max="10" width="44" style="4" customWidth="1"/>
    <col min="11" max="11" width="41.140625" style="4" customWidth="1"/>
    <col min="12" max="12" width="43.7109375" style="4" customWidth="1"/>
    <col min="13" max="13" width="45.85546875" style="4" customWidth="1"/>
    <col min="14" max="14" width="29.5703125" style="3" customWidth="1"/>
    <col min="15" max="15" width="42.5703125" style="3" customWidth="1"/>
    <col min="16" max="16" width="30.28515625" style="3" customWidth="1"/>
    <col min="17" max="16384" width="9.28515625" style="3"/>
  </cols>
  <sheetData>
    <row r="1" spans="1:17" ht="33" x14ac:dyDescent="0.25">
      <c r="F1" s="7"/>
      <c r="G1" s="7"/>
      <c r="H1" s="7"/>
      <c r="I1" s="7"/>
      <c r="J1" s="7"/>
      <c r="K1" s="7"/>
      <c r="L1" s="7"/>
      <c r="M1" s="12" t="s">
        <v>105</v>
      </c>
      <c r="N1" s="8"/>
    </row>
    <row r="2" spans="1:17" ht="33" x14ac:dyDescent="0.25">
      <c r="F2" s="7"/>
      <c r="G2" s="7"/>
      <c r="H2" s="7"/>
      <c r="I2" s="7"/>
      <c r="J2" s="7"/>
      <c r="K2" s="7"/>
      <c r="L2" s="7"/>
      <c r="M2" s="12" t="s">
        <v>106</v>
      </c>
      <c r="N2" s="8"/>
      <c r="Q2" s="2"/>
    </row>
    <row r="3" spans="1:17" ht="33.6" customHeight="1" x14ac:dyDescent="0.25">
      <c r="F3" s="23"/>
      <c r="G3" s="7"/>
      <c r="H3" s="7"/>
      <c r="I3" s="7"/>
      <c r="J3" s="7"/>
      <c r="K3" s="7"/>
      <c r="L3" s="7"/>
      <c r="M3" s="12" t="s">
        <v>107</v>
      </c>
      <c r="N3" s="8"/>
      <c r="Q3" s="2"/>
    </row>
    <row r="4" spans="1:17" ht="35.450000000000003" customHeight="1" x14ac:dyDescent="0.25">
      <c r="F4" s="7"/>
      <c r="G4" s="7"/>
      <c r="H4" s="7"/>
      <c r="I4" s="7"/>
      <c r="J4" s="7"/>
      <c r="K4" s="7"/>
      <c r="L4" s="7"/>
      <c r="M4" s="12" t="s">
        <v>108</v>
      </c>
      <c r="N4" s="8"/>
      <c r="Q4" s="2"/>
    </row>
    <row r="5" spans="1:17" ht="27" customHeight="1" x14ac:dyDescent="0.25"/>
    <row r="6" spans="1:17" x14ac:dyDescent="0.25">
      <c r="N6" s="1"/>
    </row>
    <row r="7" spans="1:17" ht="72" customHeight="1" x14ac:dyDescent="0.25">
      <c r="A7" s="62" t="s">
        <v>19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</row>
    <row r="8" spans="1:17" ht="43.9" customHeight="1" x14ac:dyDescent="0.25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17" ht="40.15" customHeight="1" x14ac:dyDescent="0.25">
      <c r="A9" s="34" t="s">
        <v>20</v>
      </c>
      <c r="B9" s="34" t="s">
        <v>0</v>
      </c>
      <c r="C9" s="34" t="s">
        <v>1</v>
      </c>
      <c r="D9" s="66" t="s">
        <v>2</v>
      </c>
      <c r="E9" s="67"/>
      <c r="F9" s="67"/>
      <c r="G9" s="68"/>
      <c r="H9" s="68"/>
      <c r="I9" s="68"/>
      <c r="J9" s="68"/>
      <c r="K9" s="68"/>
      <c r="L9" s="68"/>
      <c r="M9" s="68"/>
      <c r="N9" s="34" t="s">
        <v>21</v>
      </c>
    </row>
    <row r="10" spans="1:17" s="5" customFormat="1" ht="156.6" customHeight="1" x14ac:dyDescent="0.25">
      <c r="A10" s="34"/>
      <c r="B10" s="34"/>
      <c r="C10" s="34"/>
      <c r="D10" s="14" t="s">
        <v>3</v>
      </c>
      <c r="E10" s="14" t="s">
        <v>4</v>
      </c>
      <c r="F10" s="14" t="s">
        <v>22</v>
      </c>
      <c r="G10" s="14" t="s">
        <v>23</v>
      </c>
      <c r="H10" s="14" t="s">
        <v>24</v>
      </c>
      <c r="I10" s="14" t="s">
        <v>25</v>
      </c>
      <c r="J10" s="14" t="s">
        <v>26</v>
      </c>
      <c r="K10" s="14" t="s">
        <v>27</v>
      </c>
      <c r="L10" s="14" t="s">
        <v>28</v>
      </c>
      <c r="M10" s="14" t="s">
        <v>29</v>
      </c>
      <c r="N10" s="34"/>
    </row>
    <row r="11" spans="1:17" s="5" customForma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</row>
    <row r="12" spans="1:17" s="5" customFormat="1" ht="77.45" customHeight="1" x14ac:dyDescent="0.25">
      <c r="A12" s="36" t="s">
        <v>56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8"/>
    </row>
    <row r="13" spans="1:17" s="5" customFormat="1" ht="77.45" customHeight="1" x14ac:dyDescent="0.25">
      <c r="A13" s="32" t="s">
        <v>30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1:17" ht="80.45" customHeight="1" x14ac:dyDescent="0.25">
      <c r="A14" s="32" t="s">
        <v>77</v>
      </c>
      <c r="B14" s="13" t="s">
        <v>63</v>
      </c>
      <c r="C14" s="14">
        <f t="shared" ref="C14:M14" si="0">C15+C16</f>
        <v>5808832011.3999996</v>
      </c>
      <c r="D14" s="14">
        <f t="shared" si="0"/>
        <v>502893771.23000002</v>
      </c>
      <c r="E14" s="14">
        <f t="shared" si="0"/>
        <v>494543952.57999998</v>
      </c>
      <c r="F14" s="14">
        <f t="shared" si="0"/>
        <v>495714984.70999998</v>
      </c>
      <c r="G14" s="14">
        <f t="shared" si="0"/>
        <v>571062294.38999999</v>
      </c>
      <c r="H14" s="14">
        <f t="shared" si="0"/>
        <v>579985002.11000001</v>
      </c>
      <c r="I14" s="14">
        <f t="shared" si="0"/>
        <v>584942061.96000004</v>
      </c>
      <c r="J14" s="14">
        <f t="shared" si="0"/>
        <v>571558000.37</v>
      </c>
      <c r="K14" s="14">
        <f t="shared" si="0"/>
        <v>634016954.44000006</v>
      </c>
      <c r="L14" s="14">
        <f t="shared" si="0"/>
        <v>710851382.07000005</v>
      </c>
      <c r="M14" s="14">
        <f t="shared" si="0"/>
        <v>663263607.53999996</v>
      </c>
      <c r="N14" s="34" t="s">
        <v>5</v>
      </c>
    </row>
    <row r="15" spans="1:17" ht="183.6" customHeight="1" x14ac:dyDescent="0.25">
      <c r="A15" s="33"/>
      <c r="B15" s="13" t="s">
        <v>54</v>
      </c>
      <c r="C15" s="14">
        <f>SUM(D15:M15)</f>
        <v>90000</v>
      </c>
      <c r="D15" s="14">
        <v>9000</v>
      </c>
      <c r="E15" s="14">
        <v>9000</v>
      </c>
      <c r="F15" s="14">
        <v>9000</v>
      </c>
      <c r="G15" s="14">
        <v>9000</v>
      </c>
      <c r="H15" s="14">
        <v>9000</v>
      </c>
      <c r="I15" s="14">
        <v>9000</v>
      </c>
      <c r="J15" s="14">
        <v>9000</v>
      </c>
      <c r="K15" s="14">
        <v>9000</v>
      </c>
      <c r="L15" s="14">
        <v>9000</v>
      </c>
      <c r="M15" s="14">
        <v>9000</v>
      </c>
      <c r="N15" s="35"/>
      <c r="P15" s="6"/>
    </row>
    <row r="16" spans="1:17" ht="103.5" customHeight="1" x14ac:dyDescent="0.25">
      <c r="A16" s="33"/>
      <c r="B16" s="13" t="s">
        <v>6</v>
      </c>
      <c r="C16" s="14">
        <f>SUM(D16:M16)</f>
        <v>5808742011.3999996</v>
      </c>
      <c r="D16" s="14">
        <v>502884771.23000002</v>
      </c>
      <c r="E16" s="14">
        <v>494534952.57999998</v>
      </c>
      <c r="F16" s="14">
        <v>495705984.70999998</v>
      </c>
      <c r="G16" s="14">
        <v>571053294.38999999</v>
      </c>
      <c r="H16" s="14">
        <v>579976002.11000001</v>
      </c>
      <c r="I16" s="14">
        <v>584933061.96000004</v>
      </c>
      <c r="J16" s="14">
        <v>571549000.37</v>
      </c>
      <c r="K16" s="14">
        <v>634007954.44000006</v>
      </c>
      <c r="L16" s="14">
        <v>710842382.07000005</v>
      </c>
      <c r="M16" s="14">
        <v>663254607.53999996</v>
      </c>
      <c r="N16" s="35"/>
    </row>
    <row r="17" spans="1:14" ht="78.599999999999994" customHeight="1" x14ac:dyDescent="0.25">
      <c r="A17" s="32" t="s">
        <v>78</v>
      </c>
      <c r="B17" s="13" t="s">
        <v>63</v>
      </c>
      <c r="C17" s="14">
        <f t="shared" ref="C17:M17" si="1">C18</f>
        <v>155942450.37</v>
      </c>
      <c r="D17" s="14">
        <f t="shared" si="1"/>
        <v>45315000</v>
      </c>
      <c r="E17" s="14">
        <f t="shared" si="1"/>
        <v>12291938.93</v>
      </c>
      <c r="F17" s="14">
        <f t="shared" si="1"/>
        <v>12291938.93</v>
      </c>
      <c r="G17" s="14">
        <f t="shared" si="1"/>
        <v>12291938.93</v>
      </c>
      <c r="H17" s="14">
        <f t="shared" si="1"/>
        <v>12291938.93</v>
      </c>
      <c r="I17" s="14">
        <f t="shared" si="1"/>
        <v>12291938.93</v>
      </c>
      <c r="J17" s="14">
        <f t="shared" si="1"/>
        <v>12291938.93</v>
      </c>
      <c r="K17" s="14">
        <f t="shared" si="1"/>
        <v>12291938.93</v>
      </c>
      <c r="L17" s="14">
        <f t="shared" si="1"/>
        <v>12291938.93</v>
      </c>
      <c r="M17" s="14">
        <f t="shared" si="1"/>
        <v>12291938.93</v>
      </c>
      <c r="N17" s="34" t="s">
        <v>8</v>
      </c>
    </row>
    <row r="18" spans="1:14" ht="386.25" customHeight="1" x14ac:dyDescent="0.25">
      <c r="A18" s="42"/>
      <c r="B18" s="13" t="s">
        <v>6</v>
      </c>
      <c r="C18" s="14">
        <f>SUM(D18:M18)</f>
        <v>155942450.37</v>
      </c>
      <c r="D18" s="14">
        <v>45315000</v>
      </c>
      <c r="E18" s="14">
        <v>12291938.93</v>
      </c>
      <c r="F18" s="14">
        <v>12291938.93</v>
      </c>
      <c r="G18" s="14">
        <v>12291938.93</v>
      </c>
      <c r="H18" s="14">
        <v>12291938.93</v>
      </c>
      <c r="I18" s="14">
        <v>12291938.93</v>
      </c>
      <c r="J18" s="14">
        <v>12291938.93</v>
      </c>
      <c r="K18" s="14">
        <v>12291938.93</v>
      </c>
      <c r="L18" s="14">
        <v>12291938.93</v>
      </c>
      <c r="M18" s="14">
        <v>12291938.93</v>
      </c>
      <c r="N18" s="42"/>
    </row>
    <row r="19" spans="1:14" ht="85.9" customHeight="1" x14ac:dyDescent="0.25">
      <c r="A19" s="32" t="s">
        <v>79</v>
      </c>
      <c r="B19" s="13" t="s">
        <v>63</v>
      </c>
      <c r="C19" s="14">
        <f t="shared" ref="C19:M19" si="2">C20</f>
        <v>38874000</v>
      </c>
      <c r="D19" s="14">
        <f t="shared" si="2"/>
        <v>3887400</v>
      </c>
      <c r="E19" s="14">
        <f t="shared" si="2"/>
        <v>3887400</v>
      </c>
      <c r="F19" s="14">
        <f t="shared" si="2"/>
        <v>3887400</v>
      </c>
      <c r="G19" s="14">
        <f t="shared" si="2"/>
        <v>3887400</v>
      </c>
      <c r="H19" s="14">
        <f t="shared" si="2"/>
        <v>3887400</v>
      </c>
      <c r="I19" s="14">
        <f t="shared" si="2"/>
        <v>3887400</v>
      </c>
      <c r="J19" s="14">
        <f t="shared" si="2"/>
        <v>3887400</v>
      </c>
      <c r="K19" s="14">
        <f t="shared" si="2"/>
        <v>3887400</v>
      </c>
      <c r="L19" s="14">
        <f t="shared" si="2"/>
        <v>3887400</v>
      </c>
      <c r="M19" s="14">
        <f t="shared" si="2"/>
        <v>3887400</v>
      </c>
      <c r="N19" s="34" t="s">
        <v>8</v>
      </c>
    </row>
    <row r="20" spans="1:14" ht="285.75" customHeight="1" x14ac:dyDescent="0.25">
      <c r="A20" s="33"/>
      <c r="B20" s="13" t="s">
        <v>6</v>
      </c>
      <c r="C20" s="14">
        <f>SUM(D20:M20)</f>
        <v>38874000</v>
      </c>
      <c r="D20" s="14">
        <v>3887400</v>
      </c>
      <c r="E20" s="14">
        <v>3887400</v>
      </c>
      <c r="F20" s="14">
        <v>3887400</v>
      </c>
      <c r="G20" s="14">
        <v>3887400</v>
      </c>
      <c r="H20" s="14">
        <v>3887400</v>
      </c>
      <c r="I20" s="14">
        <v>3887400</v>
      </c>
      <c r="J20" s="14">
        <v>3887400</v>
      </c>
      <c r="K20" s="14">
        <v>3887400</v>
      </c>
      <c r="L20" s="14">
        <v>3887400</v>
      </c>
      <c r="M20" s="14">
        <v>3887400</v>
      </c>
      <c r="N20" s="35"/>
    </row>
    <row r="21" spans="1:14" ht="80.45" customHeight="1" x14ac:dyDescent="0.25">
      <c r="A21" s="32" t="s">
        <v>81</v>
      </c>
      <c r="B21" s="13" t="s">
        <v>63</v>
      </c>
      <c r="C21" s="14">
        <f t="shared" ref="C21:M21" si="3">C22</f>
        <v>6079290</v>
      </c>
      <c r="D21" s="14">
        <f t="shared" si="3"/>
        <v>607929</v>
      </c>
      <c r="E21" s="14">
        <f t="shared" si="3"/>
        <v>607929</v>
      </c>
      <c r="F21" s="14">
        <f t="shared" si="3"/>
        <v>607929</v>
      </c>
      <c r="G21" s="14">
        <f t="shared" si="3"/>
        <v>607929</v>
      </c>
      <c r="H21" s="14">
        <f t="shared" si="3"/>
        <v>607929</v>
      </c>
      <c r="I21" s="14">
        <f t="shared" si="3"/>
        <v>607929</v>
      </c>
      <c r="J21" s="14">
        <f t="shared" si="3"/>
        <v>607929</v>
      </c>
      <c r="K21" s="14">
        <f t="shared" si="3"/>
        <v>607929</v>
      </c>
      <c r="L21" s="14">
        <f t="shared" si="3"/>
        <v>607929</v>
      </c>
      <c r="M21" s="14">
        <f t="shared" si="3"/>
        <v>607929</v>
      </c>
      <c r="N21" s="34" t="s">
        <v>8</v>
      </c>
    </row>
    <row r="22" spans="1:14" ht="201" customHeight="1" x14ac:dyDescent="0.25">
      <c r="A22" s="33"/>
      <c r="B22" s="13" t="s">
        <v>6</v>
      </c>
      <c r="C22" s="14">
        <f>SUM(D22:M22)</f>
        <v>6079290</v>
      </c>
      <c r="D22" s="14">
        <v>607929</v>
      </c>
      <c r="E22" s="14">
        <v>607929</v>
      </c>
      <c r="F22" s="14">
        <v>607929</v>
      </c>
      <c r="G22" s="14">
        <v>607929</v>
      </c>
      <c r="H22" s="14">
        <v>607929</v>
      </c>
      <c r="I22" s="14">
        <v>607929</v>
      </c>
      <c r="J22" s="14">
        <v>607929</v>
      </c>
      <c r="K22" s="14">
        <v>607929</v>
      </c>
      <c r="L22" s="14">
        <v>607929</v>
      </c>
      <c r="M22" s="14">
        <v>607929</v>
      </c>
      <c r="N22" s="35"/>
    </row>
    <row r="23" spans="1:14" ht="94.9" customHeight="1" x14ac:dyDescent="0.25">
      <c r="A23" s="32" t="s">
        <v>80</v>
      </c>
      <c r="B23" s="13" t="s">
        <v>63</v>
      </c>
      <c r="C23" s="14">
        <f t="shared" ref="C23:M23" si="4">C24</f>
        <v>16985305.48</v>
      </c>
      <c r="D23" s="14">
        <f t="shared" si="4"/>
        <v>1461967.16</v>
      </c>
      <c r="E23" s="14">
        <f t="shared" si="4"/>
        <v>1528656.42</v>
      </c>
      <c r="F23" s="14">
        <f t="shared" si="4"/>
        <v>1441858.84</v>
      </c>
      <c r="G23" s="14">
        <f t="shared" si="4"/>
        <v>1661021.38</v>
      </c>
      <c r="H23" s="14">
        <f t="shared" si="4"/>
        <v>1686974.84</v>
      </c>
      <c r="I23" s="14">
        <f t="shared" si="4"/>
        <v>1701393.43</v>
      </c>
      <c r="J23" s="14">
        <f t="shared" si="4"/>
        <v>1662463.24</v>
      </c>
      <c r="K23" s="14">
        <f t="shared" si="4"/>
        <v>1844137.46</v>
      </c>
      <c r="L23" s="14">
        <f t="shared" si="4"/>
        <v>2067625.58</v>
      </c>
      <c r="M23" s="14">
        <f t="shared" si="4"/>
        <v>1929207.13</v>
      </c>
      <c r="N23" s="34" t="s">
        <v>9</v>
      </c>
    </row>
    <row r="24" spans="1:14" ht="156.75" customHeight="1" x14ac:dyDescent="0.25">
      <c r="A24" s="33"/>
      <c r="B24" s="13" t="s">
        <v>6</v>
      </c>
      <c r="C24" s="14">
        <f>SUM(D24:M24)</f>
        <v>16985305.48</v>
      </c>
      <c r="D24" s="14">
        <f>D26+D28</f>
        <v>1461967.16</v>
      </c>
      <c r="E24" s="14">
        <f t="shared" ref="E24:M24" si="5">E26+E28</f>
        <v>1528656.42</v>
      </c>
      <c r="F24" s="14">
        <f t="shared" si="5"/>
        <v>1441858.84</v>
      </c>
      <c r="G24" s="14">
        <f t="shared" si="5"/>
        <v>1661021.38</v>
      </c>
      <c r="H24" s="14">
        <f t="shared" si="5"/>
        <v>1686974.84</v>
      </c>
      <c r="I24" s="14">
        <f t="shared" si="5"/>
        <v>1701393.43</v>
      </c>
      <c r="J24" s="14">
        <f t="shared" si="5"/>
        <v>1662463.24</v>
      </c>
      <c r="K24" s="14">
        <f t="shared" si="5"/>
        <v>1844137.46</v>
      </c>
      <c r="L24" s="14">
        <f t="shared" si="5"/>
        <v>2067625.58</v>
      </c>
      <c r="M24" s="14">
        <f t="shared" si="5"/>
        <v>1929207.13</v>
      </c>
      <c r="N24" s="35"/>
    </row>
    <row r="25" spans="1:14" ht="76.900000000000006" customHeight="1" x14ac:dyDescent="0.25">
      <c r="A25" s="32" t="s">
        <v>64</v>
      </c>
      <c r="B25" s="13" t="s">
        <v>63</v>
      </c>
      <c r="C25" s="14">
        <f t="shared" ref="C25:M27" si="6">C26</f>
        <v>16985305.48</v>
      </c>
      <c r="D25" s="14">
        <f t="shared" si="6"/>
        <v>1461967.16</v>
      </c>
      <c r="E25" s="14">
        <f t="shared" si="6"/>
        <v>1528656.42</v>
      </c>
      <c r="F25" s="14">
        <f t="shared" si="6"/>
        <v>1441858.84</v>
      </c>
      <c r="G25" s="14">
        <f t="shared" si="6"/>
        <v>1661021.38</v>
      </c>
      <c r="H25" s="14">
        <f t="shared" si="6"/>
        <v>1686974.84</v>
      </c>
      <c r="I25" s="14">
        <f t="shared" si="6"/>
        <v>1701393.43</v>
      </c>
      <c r="J25" s="14">
        <f t="shared" si="6"/>
        <v>1662463.24</v>
      </c>
      <c r="K25" s="14">
        <f t="shared" si="6"/>
        <v>1844137.46</v>
      </c>
      <c r="L25" s="14">
        <f t="shared" si="6"/>
        <v>2067625.58</v>
      </c>
      <c r="M25" s="14">
        <f t="shared" si="6"/>
        <v>1929207.13</v>
      </c>
      <c r="N25" s="34" t="s">
        <v>10</v>
      </c>
    </row>
    <row r="26" spans="1:14" ht="177.75" customHeight="1" x14ac:dyDescent="0.25">
      <c r="A26" s="33"/>
      <c r="B26" s="13" t="s">
        <v>6</v>
      </c>
      <c r="C26" s="14">
        <f>SUM(D26:M26)</f>
        <v>16985305.48</v>
      </c>
      <c r="D26" s="14">
        <v>1461967.16</v>
      </c>
      <c r="E26" s="14">
        <v>1528656.42</v>
      </c>
      <c r="F26" s="14">
        <v>1441858.84</v>
      </c>
      <c r="G26" s="14">
        <v>1661021.38</v>
      </c>
      <c r="H26" s="14">
        <v>1686974.84</v>
      </c>
      <c r="I26" s="14">
        <v>1701393.43</v>
      </c>
      <c r="J26" s="14">
        <v>1662463.24</v>
      </c>
      <c r="K26" s="14">
        <v>1844137.46</v>
      </c>
      <c r="L26" s="14">
        <v>2067625.58</v>
      </c>
      <c r="M26" s="14">
        <v>1929207.13</v>
      </c>
      <c r="N26" s="35"/>
    </row>
    <row r="27" spans="1:14" ht="76.900000000000006" hidden="1" customHeight="1" x14ac:dyDescent="0.25">
      <c r="A27" s="32" t="s">
        <v>60</v>
      </c>
      <c r="B27" s="13" t="s">
        <v>63</v>
      </c>
      <c r="C27" s="14">
        <f t="shared" si="6"/>
        <v>0</v>
      </c>
      <c r="D27" s="14">
        <f t="shared" si="6"/>
        <v>0</v>
      </c>
      <c r="E27" s="14">
        <f t="shared" si="6"/>
        <v>0</v>
      </c>
      <c r="F27" s="14">
        <f t="shared" si="6"/>
        <v>0</v>
      </c>
      <c r="G27" s="14">
        <f t="shared" si="6"/>
        <v>0</v>
      </c>
      <c r="H27" s="14">
        <f t="shared" si="6"/>
        <v>0</v>
      </c>
      <c r="I27" s="14">
        <f t="shared" si="6"/>
        <v>0</v>
      </c>
      <c r="J27" s="14">
        <f t="shared" si="6"/>
        <v>0</v>
      </c>
      <c r="K27" s="14">
        <f t="shared" si="6"/>
        <v>0</v>
      </c>
      <c r="L27" s="14">
        <f t="shared" si="6"/>
        <v>0</v>
      </c>
      <c r="M27" s="14">
        <f t="shared" si="6"/>
        <v>0</v>
      </c>
      <c r="N27" s="34" t="s">
        <v>10</v>
      </c>
    </row>
    <row r="28" spans="1:14" ht="210.75" hidden="1" customHeight="1" x14ac:dyDescent="0.25">
      <c r="A28" s="33"/>
      <c r="B28" s="13" t="s">
        <v>6</v>
      </c>
      <c r="C28" s="14">
        <f>SUM(D28:M28)</f>
        <v>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35"/>
    </row>
    <row r="29" spans="1:14" ht="76.900000000000006" customHeight="1" x14ac:dyDescent="0.25">
      <c r="A29" s="32" t="s">
        <v>82</v>
      </c>
      <c r="B29" s="13" t="s">
        <v>63</v>
      </c>
      <c r="C29" s="14">
        <f t="shared" ref="C29:M29" si="7">C30</f>
        <v>2494354035.3400002</v>
      </c>
      <c r="D29" s="14">
        <f t="shared" si="7"/>
        <v>278294548.18000001</v>
      </c>
      <c r="E29" s="14">
        <f t="shared" si="7"/>
        <v>278294548.18000001</v>
      </c>
      <c r="F29" s="14">
        <f t="shared" si="7"/>
        <v>278294548.18000001</v>
      </c>
      <c r="G29" s="14">
        <f t="shared" si="7"/>
        <v>226253467.66999999</v>
      </c>
      <c r="H29" s="14">
        <f t="shared" si="7"/>
        <v>225418584.03</v>
      </c>
      <c r="I29" s="14">
        <f t="shared" si="7"/>
        <v>225418584.03</v>
      </c>
      <c r="J29" s="14">
        <f t="shared" si="7"/>
        <v>219574398.50999999</v>
      </c>
      <c r="K29" s="14">
        <f t="shared" si="7"/>
        <v>246290675.13999999</v>
      </c>
      <c r="L29" s="14">
        <f t="shared" si="7"/>
        <v>258257340.71000001</v>
      </c>
      <c r="M29" s="14">
        <f t="shared" si="7"/>
        <v>258257340.71000001</v>
      </c>
      <c r="N29" s="34" t="s">
        <v>8</v>
      </c>
    </row>
    <row r="30" spans="1:14" ht="291.60000000000002" customHeight="1" x14ac:dyDescent="0.25">
      <c r="A30" s="42"/>
      <c r="B30" s="13" t="s">
        <v>54</v>
      </c>
      <c r="C30" s="14">
        <f>SUM(D30:M30)</f>
        <v>2494354035.3400002</v>
      </c>
      <c r="D30" s="14">
        <v>278294548.18000001</v>
      </c>
      <c r="E30" s="14">
        <v>278294548.18000001</v>
      </c>
      <c r="F30" s="14">
        <v>278294548.18000001</v>
      </c>
      <c r="G30" s="14">
        <v>226253467.66999999</v>
      </c>
      <c r="H30" s="14">
        <v>225418584.03</v>
      </c>
      <c r="I30" s="14">
        <v>225418584.03</v>
      </c>
      <c r="J30" s="14">
        <v>219574398.50999999</v>
      </c>
      <c r="K30" s="14">
        <v>246290675.13999999</v>
      </c>
      <c r="L30" s="14">
        <v>258257340.71000001</v>
      </c>
      <c r="M30" s="14">
        <v>258257340.71000001</v>
      </c>
      <c r="N30" s="42"/>
    </row>
    <row r="31" spans="1:14" s="26" customFormat="1" ht="82.15" hidden="1" customHeight="1" x14ac:dyDescent="0.25">
      <c r="A31" s="58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60"/>
    </row>
    <row r="32" spans="1:14" s="26" customFormat="1" ht="185.45" hidden="1" customHeight="1" x14ac:dyDescent="0.25">
      <c r="A32" s="59"/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61"/>
    </row>
    <row r="33" spans="1:14" ht="46.9" customHeight="1" x14ac:dyDescent="0.25">
      <c r="A33" s="32" t="s">
        <v>31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 s="5" customFormat="1" ht="44.45" customHeight="1" x14ac:dyDescent="0.25">
      <c r="A34" s="32" t="s">
        <v>32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1:14" ht="68.45" customHeight="1" x14ac:dyDescent="0.25">
      <c r="A35" s="32" t="s">
        <v>83</v>
      </c>
      <c r="B35" s="13" t="s">
        <v>63</v>
      </c>
      <c r="C35" s="14">
        <f t="shared" ref="C35:M35" si="8">C36+C37+C38</f>
        <v>67378931819.959999</v>
      </c>
      <c r="D35" s="14">
        <f t="shared" si="8"/>
        <v>7240090976.0600004</v>
      </c>
      <c r="E35" s="14">
        <f t="shared" si="8"/>
        <v>7290260710.6499996</v>
      </c>
      <c r="F35" s="14">
        <f t="shared" si="8"/>
        <v>7206782141.3400002</v>
      </c>
      <c r="G35" s="14">
        <f t="shared" si="8"/>
        <v>6235767699.5900002</v>
      </c>
      <c r="H35" s="14">
        <f t="shared" si="8"/>
        <v>6230629987.8100004</v>
      </c>
      <c r="I35" s="14">
        <f t="shared" si="8"/>
        <v>6237338892.3599997</v>
      </c>
      <c r="J35" s="14">
        <f t="shared" si="8"/>
        <v>6098728670.3699999</v>
      </c>
      <c r="K35" s="14">
        <f t="shared" si="8"/>
        <v>6734100546.3400002</v>
      </c>
      <c r="L35" s="14">
        <f t="shared" si="8"/>
        <v>7084818839.5299997</v>
      </c>
      <c r="M35" s="14">
        <f t="shared" si="8"/>
        <v>7020413355.9099998</v>
      </c>
      <c r="N35" s="34" t="s">
        <v>8</v>
      </c>
    </row>
    <row r="36" spans="1:14" ht="174.75" customHeight="1" x14ac:dyDescent="0.25">
      <c r="A36" s="33"/>
      <c r="B36" s="13" t="s">
        <v>54</v>
      </c>
      <c r="C36" s="14">
        <f>SUM(D36:M36)</f>
        <v>51456796604.349998</v>
      </c>
      <c r="D36" s="14">
        <v>5757843396.0100002</v>
      </c>
      <c r="E36" s="14">
        <v>5745862761.79</v>
      </c>
      <c r="F36" s="14">
        <v>5737913319.9099998</v>
      </c>
      <c r="G36" s="14">
        <v>4664923529.0900002</v>
      </c>
      <c r="H36" s="14">
        <v>4647709789.1300001</v>
      </c>
      <c r="I36" s="14">
        <v>4647709789.1300001</v>
      </c>
      <c r="J36" s="14">
        <v>4527213609.4099998</v>
      </c>
      <c r="K36" s="14">
        <v>5078053288.1199999</v>
      </c>
      <c r="L36" s="14">
        <v>5324783560.8800001</v>
      </c>
      <c r="M36" s="14">
        <v>5324783560.8800001</v>
      </c>
      <c r="N36" s="35"/>
    </row>
    <row r="37" spans="1:14" ht="115.5" customHeight="1" x14ac:dyDescent="0.25">
      <c r="A37" s="33"/>
      <c r="B37" s="13" t="s">
        <v>6</v>
      </c>
      <c r="C37" s="14">
        <f>SUM(D37:M37)</f>
        <v>7961537894.6099997</v>
      </c>
      <c r="D37" s="14">
        <v>703455562.04999995</v>
      </c>
      <c r="E37" s="14">
        <v>746419581.86000001</v>
      </c>
      <c r="F37" s="14">
        <v>670890454.42999995</v>
      </c>
      <c r="G37" s="14">
        <v>772865803.5</v>
      </c>
      <c r="H37" s="14">
        <v>784941831.67999995</v>
      </c>
      <c r="I37" s="14">
        <v>791650736.23000002</v>
      </c>
      <c r="J37" s="14">
        <v>773536693.96000004</v>
      </c>
      <c r="K37" s="14">
        <v>858068891.22000003</v>
      </c>
      <c r="L37" s="14">
        <v>962056911.64999998</v>
      </c>
      <c r="M37" s="14">
        <v>897651428.02999997</v>
      </c>
      <c r="N37" s="35"/>
    </row>
    <row r="38" spans="1:14" ht="201.75" customHeight="1" x14ac:dyDescent="0.25">
      <c r="A38" s="33"/>
      <c r="B38" s="13" t="s">
        <v>7</v>
      </c>
      <c r="C38" s="14">
        <f>SUM(D38:M38)</f>
        <v>7960597321</v>
      </c>
      <c r="D38" s="14">
        <v>778792018</v>
      </c>
      <c r="E38" s="14">
        <v>797978367</v>
      </c>
      <c r="F38" s="14">
        <v>797978367</v>
      </c>
      <c r="G38" s="14">
        <v>797978367</v>
      </c>
      <c r="H38" s="14">
        <v>797978367</v>
      </c>
      <c r="I38" s="14">
        <v>797978367</v>
      </c>
      <c r="J38" s="14">
        <v>797978367</v>
      </c>
      <c r="K38" s="14">
        <v>797978367</v>
      </c>
      <c r="L38" s="14">
        <v>797978367</v>
      </c>
      <c r="M38" s="14">
        <v>797978367</v>
      </c>
      <c r="N38" s="35"/>
    </row>
    <row r="39" spans="1:14" ht="64.900000000000006" customHeight="1" x14ac:dyDescent="0.25">
      <c r="A39" s="32" t="s">
        <v>84</v>
      </c>
      <c r="B39" s="13" t="s">
        <v>63</v>
      </c>
      <c r="C39" s="14">
        <f>C41+C40</f>
        <v>2054416020.3699999</v>
      </c>
      <c r="D39" s="14">
        <f t="shared" ref="D39:M39" si="9">D41+D40</f>
        <v>239994570.62</v>
      </c>
      <c r="E39" s="14">
        <f t="shared" si="9"/>
        <v>289634953.94</v>
      </c>
      <c r="F39" s="14">
        <f t="shared" si="9"/>
        <v>259986289.47999999</v>
      </c>
      <c r="G39" s="14">
        <f t="shared" si="9"/>
        <v>167361571.06999999</v>
      </c>
      <c r="H39" s="14">
        <f t="shared" si="9"/>
        <v>169976595.61000001</v>
      </c>
      <c r="I39" s="14">
        <f t="shared" si="9"/>
        <v>171429387.03</v>
      </c>
      <c r="J39" s="14">
        <f t="shared" si="9"/>
        <v>167506850.21000001</v>
      </c>
      <c r="K39" s="14">
        <f t="shared" si="9"/>
        <v>185812022.03999999</v>
      </c>
      <c r="L39" s="14">
        <f t="shared" si="9"/>
        <v>208330288.97999999</v>
      </c>
      <c r="M39" s="14">
        <f t="shared" si="9"/>
        <v>194383491.38999999</v>
      </c>
      <c r="N39" s="34" t="s">
        <v>10</v>
      </c>
    </row>
    <row r="40" spans="1:14" ht="153.75" hidden="1" x14ac:dyDescent="0.25">
      <c r="A40" s="32"/>
      <c r="B40" s="13" t="s">
        <v>54</v>
      </c>
      <c r="C40" s="14">
        <f>SUM(D40:M40)</f>
        <v>0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34"/>
    </row>
    <row r="41" spans="1:14" ht="186" customHeight="1" x14ac:dyDescent="0.25">
      <c r="A41" s="33"/>
      <c r="B41" s="13" t="s">
        <v>6</v>
      </c>
      <c r="C41" s="14">
        <f>SUM(D41:M41)</f>
        <v>2054416020.3699999</v>
      </c>
      <c r="D41" s="14">
        <f>D43+D45+D47+D49</f>
        <v>239994570.62</v>
      </c>
      <c r="E41" s="14">
        <f t="shared" ref="E41:M41" si="10">E43+E45+E47</f>
        <v>289634953.94</v>
      </c>
      <c r="F41" s="14">
        <f t="shared" si="10"/>
        <v>259986289.47999999</v>
      </c>
      <c r="G41" s="14">
        <f t="shared" si="10"/>
        <v>167361571.06999999</v>
      </c>
      <c r="H41" s="14">
        <f t="shared" si="10"/>
        <v>169976595.61000001</v>
      </c>
      <c r="I41" s="14">
        <f t="shared" si="10"/>
        <v>171429387.03</v>
      </c>
      <c r="J41" s="14">
        <f t="shared" si="10"/>
        <v>167506850.21000001</v>
      </c>
      <c r="K41" s="14">
        <f t="shared" si="10"/>
        <v>185812022.03999999</v>
      </c>
      <c r="L41" s="14">
        <f t="shared" si="10"/>
        <v>208330288.97999999</v>
      </c>
      <c r="M41" s="14">
        <f t="shared" si="10"/>
        <v>194383491.38999999</v>
      </c>
      <c r="N41" s="35"/>
    </row>
    <row r="42" spans="1:14" ht="61.5" x14ac:dyDescent="0.25">
      <c r="A42" s="32" t="s">
        <v>39</v>
      </c>
      <c r="B42" s="13" t="s">
        <v>63</v>
      </c>
      <c r="C42" s="14">
        <f t="shared" ref="C42:M42" si="11">C43</f>
        <v>1702058876.3800001</v>
      </c>
      <c r="D42" s="14">
        <f t="shared" si="11"/>
        <v>145828560.40000001</v>
      </c>
      <c r="E42" s="14">
        <f t="shared" si="11"/>
        <v>146150968.09999999</v>
      </c>
      <c r="F42" s="14">
        <f t="shared" si="11"/>
        <v>145279141.55000001</v>
      </c>
      <c r="G42" s="14">
        <f t="shared" si="11"/>
        <v>167361571.06999999</v>
      </c>
      <c r="H42" s="14">
        <f t="shared" si="11"/>
        <v>169976595.61000001</v>
      </c>
      <c r="I42" s="14">
        <f t="shared" si="11"/>
        <v>171429387.03</v>
      </c>
      <c r="J42" s="14">
        <f t="shared" si="11"/>
        <v>167506850.21000001</v>
      </c>
      <c r="K42" s="14">
        <f t="shared" si="11"/>
        <v>185812022.03999999</v>
      </c>
      <c r="L42" s="14">
        <f t="shared" si="11"/>
        <v>208330288.97999999</v>
      </c>
      <c r="M42" s="14">
        <f t="shared" si="11"/>
        <v>194383491.38999999</v>
      </c>
      <c r="N42" s="34" t="s">
        <v>10</v>
      </c>
    </row>
    <row r="43" spans="1:14" ht="227.25" customHeight="1" x14ac:dyDescent="0.25">
      <c r="A43" s="42"/>
      <c r="B43" s="13" t="s">
        <v>6</v>
      </c>
      <c r="C43" s="14">
        <f>SUM(D43:M43)</f>
        <v>1702058876.3800001</v>
      </c>
      <c r="D43" s="14">
        <v>145828560.40000001</v>
      </c>
      <c r="E43" s="14">
        <v>146150968.09999999</v>
      </c>
      <c r="F43" s="14">
        <v>145279141.55000001</v>
      </c>
      <c r="G43" s="14">
        <v>167361571.06999999</v>
      </c>
      <c r="H43" s="14">
        <v>169976595.61000001</v>
      </c>
      <c r="I43" s="14">
        <v>171429387.03</v>
      </c>
      <c r="J43" s="14">
        <v>167506850.21000001</v>
      </c>
      <c r="K43" s="14">
        <v>185812022.03999999</v>
      </c>
      <c r="L43" s="14">
        <v>208330288.97999999</v>
      </c>
      <c r="M43" s="14">
        <v>194383491.38999999</v>
      </c>
      <c r="N43" s="42"/>
    </row>
    <row r="44" spans="1:14" ht="81" customHeight="1" x14ac:dyDescent="0.25">
      <c r="A44" s="32" t="s">
        <v>40</v>
      </c>
      <c r="B44" s="13" t="s">
        <v>63</v>
      </c>
      <c r="C44" s="14">
        <f t="shared" ref="C44:M44" si="12">C45</f>
        <v>38768785</v>
      </c>
      <c r="D44" s="14">
        <f t="shared" si="12"/>
        <v>31257430.48</v>
      </c>
      <c r="E44" s="14">
        <f t="shared" si="12"/>
        <v>5384799.6699999999</v>
      </c>
      <c r="F44" s="14">
        <f t="shared" si="12"/>
        <v>2126554.85</v>
      </c>
      <c r="G44" s="14">
        <f t="shared" si="12"/>
        <v>0</v>
      </c>
      <c r="H44" s="14">
        <f t="shared" si="12"/>
        <v>0</v>
      </c>
      <c r="I44" s="14">
        <f t="shared" si="12"/>
        <v>0</v>
      </c>
      <c r="J44" s="14">
        <f t="shared" si="12"/>
        <v>0</v>
      </c>
      <c r="K44" s="14">
        <f t="shared" si="12"/>
        <v>0</v>
      </c>
      <c r="L44" s="14">
        <f t="shared" si="12"/>
        <v>0</v>
      </c>
      <c r="M44" s="14">
        <f t="shared" si="12"/>
        <v>0</v>
      </c>
      <c r="N44" s="34" t="s">
        <v>10</v>
      </c>
    </row>
    <row r="45" spans="1:14" ht="255" customHeight="1" x14ac:dyDescent="0.25">
      <c r="A45" s="33"/>
      <c r="B45" s="13" t="s">
        <v>6</v>
      </c>
      <c r="C45" s="14">
        <f>SUM(D45:M45)</f>
        <v>38768785</v>
      </c>
      <c r="D45" s="14">
        <v>31257430.48</v>
      </c>
      <c r="E45" s="14">
        <v>5384799.6699999999</v>
      </c>
      <c r="F45" s="14">
        <v>2126554.85</v>
      </c>
      <c r="G45" s="14"/>
      <c r="H45" s="14"/>
      <c r="I45" s="14"/>
      <c r="J45" s="14"/>
      <c r="K45" s="14"/>
      <c r="L45" s="14"/>
      <c r="M45" s="14"/>
      <c r="N45" s="35"/>
    </row>
    <row r="46" spans="1:14" ht="61.5" x14ac:dyDescent="0.25">
      <c r="A46" s="32" t="s">
        <v>70</v>
      </c>
      <c r="B46" s="13" t="s">
        <v>63</v>
      </c>
      <c r="C46" s="14">
        <f t="shared" ref="C46:M48" si="13">C47</f>
        <v>301632475.66000003</v>
      </c>
      <c r="D46" s="14">
        <f t="shared" si="13"/>
        <v>50952696.409999996</v>
      </c>
      <c r="E46" s="14">
        <f t="shared" si="13"/>
        <v>138099186.16999999</v>
      </c>
      <c r="F46" s="14">
        <f t="shared" si="13"/>
        <v>112580593.08</v>
      </c>
      <c r="G46" s="14">
        <f t="shared" si="13"/>
        <v>0</v>
      </c>
      <c r="H46" s="14">
        <f t="shared" si="13"/>
        <v>0</v>
      </c>
      <c r="I46" s="14">
        <f t="shared" si="13"/>
        <v>0</v>
      </c>
      <c r="J46" s="14">
        <f t="shared" si="13"/>
        <v>0</v>
      </c>
      <c r="K46" s="14">
        <f t="shared" si="13"/>
        <v>0</v>
      </c>
      <c r="L46" s="14">
        <f t="shared" si="13"/>
        <v>0</v>
      </c>
      <c r="M46" s="14">
        <f t="shared" si="13"/>
        <v>0</v>
      </c>
      <c r="N46" s="34" t="s">
        <v>10</v>
      </c>
    </row>
    <row r="47" spans="1:14" ht="225" customHeight="1" x14ac:dyDescent="0.25">
      <c r="A47" s="33"/>
      <c r="B47" s="13" t="s">
        <v>6</v>
      </c>
      <c r="C47" s="14">
        <f>SUM(D47:M47)</f>
        <v>301632475.66000003</v>
      </c>
      <c r="D47" s="14">
        <v>50952696.409999996</v>
      </c>
      <c r="E47" s="14">
        <v>138099186.16999999</v>
      </c>
      <c r="F47" s="14">
        <v>112580593.08</v>
      </c>
      <c r="G47" s="14"/>
      <c r="H47" s="14"/>
      <c r="I47" s="14"/>
      <c r="J47" s="14"/>
      <c r="K47" s="14"/>
      <c r="L47" s="14"/>
      <c r="M47" s="14"/>
      <c r="N47" s="35"/>
    </row>
    <row r="48" spans="1:14" ht="61.5" x14ac:dyDescent="0.25">
      <c r="A48" s="32" t="s">
        <v>87</v>
      </c>
      <c r="B48" s="13" t="s">
        <v>63</v>
      </c>
      <c r="C48" s="14">
        <f t="shared" si="13"/>
        <v>11955883.33</v>
      </c>
      <c r="D48" s="14">
        <f t="shared" si="13"/>
        <v>11955883.33</v>
      </c>
      <c r="E48" s="14">
        <f t="shared" si="13"/>
        <v>0</v>
      </c>
      <c r="F48" s="14">
        <f t="shared" si="13"/>
        <v>0</v>
      </c>
      <c r="G48" s="14">
        <f t="shared" si="13"/>
        <v>0</v>
      </c>
      <c r="H48" s="14">
        <f t="shared" si="13"/>
        <v>0</v>
      </c>
      <c r="I48" s="14">
        <f t="shared" si="13"/>
        <v>0</v>
      </c>
      <c r="J48" s="14">
        <f t="shared" si="13"/>
        <v>0</v>
      </c>
      <c r="K48" s="14">
        <f t="shared" si="13"/>
        <v>0</v>
      </c>
      <c r="L48" s="14">
        <f t="shared" si="13"/>
        <v>0</v>
      </c>
      <c r="M48" s="14">
        <f t="shared" si="13"/>
        <v>0</v>
      </c>
      <c r="N48" s="34" t="s">
        <v>10</v>
      </c>
    </row>
    <row r="49" spans="1:14" ht="169.5" customHeight="1" x14ac:dyDescent="0.25">
      <c r="A49" s="33"/>
      <c r="B49" s="13" t="s">
        <v>6</v>
      </c>
      <c r="C49" s="14">
        <f>SUM(D49:M49)</f>
        <v>11955883.33</v>
      </c>
      <c r="D49" s="14">
        <v>11955883.33</v>
      </c>
      <c r="E49" s="14"/>
      <c r="F49" s="14"/>
      <c r="G49" s="14"/>
      <c r="H49" s="14"/>
      <c r="I49" s="14"/>
      <c r="J49" s="14"/>
      <c r="K49" s="14"/>
      <c r="L49" s="14"/>
      <c r="M49" s="14"/>
      <c r="N49" s="35"/>
    </row>
    <row r="50" spans="1:14" ht="61.5" x14ac:dyDescent="0.25">
      <c r="A50" s="32" t="s">
        <v>85</v>
      </c>
      <c r="B50" s="13" t="s">
        <v>63</v>
      </c>
      <c r="C50" s="14">
        <f>C51+C52</f>
        <v>3266104651.8000002</v>
      </c>
      <c r="D50" s="14">
        <f t="shared" ref="D50:M50" si="14">D51+D52</f>
        <v>364398600</v>
      </c>
      <c r="E50" s="14">
        <f t="shared" si="14"/>
        <v>364398600</v>
      </c>
      <c r="F50" s="14">
        <f t="shared" si="14"/>
        <v>364398600</v>
      </c>
      <c r="G50" s="14">
        <f t="shared" si="14"/>
        <v>296256061.80000001</v>
      </c>
      <c r="H50" s="14">
        <f t="shared" si="14"/>
        <v>295162866</v>
      </c>
      <c r="I50" s="14">
        <f t="shared" si="14"/>
        <v>295162866</v>
      </c>
      <c r="J50" s="14">
        <f t="shared" si="14"/>
        <v>287510495.39999998</v>
      </c>
      <c r="K50" s="14">
        <f t="shared" si="14"/>
        <v>322492761</v>
      </c>
      <c r="L50" s="14">
        <f t="shared" si="14"/>
        <v>338161900.80000001</v>
      </c>
      <c r="M50" s="14">
        <f t="shared" si="14"/>
        <v>338161900.80000001</v>
      </c>
      <c r="N50" s="34" t="s">
        <v>8</v>
      </c>
    </row>
    <row r="51" spans="1:14" ht="159" customHeight="1" x14ac:dyDescent="0.25">
      <c r="A51" s="33"/>
      <c r="B51" s="13" t="s">
        <v>54</v>
      </c>
      <c r="C51" s="14">
        <f t="shared" ref="C51:C56" si="15">SUM(D51:M51)</f>
        <v>3266104651.8000002</v>
      </c>
      <c r="D51" s="14">
        <v>364398600</v>
      </c>
      <c r="E51" s="14">
        <v>364398600</v>
      </c>
      <c r="F51" s="14">
        <v>364398600</v>
      </c>
      <c r="G51" s="14">
        <v>296256061.80000001</v>
      </c>
      <c r="H51" s="14">
        <v>295162866</v>
      </c>
      <c r="I51" s="14">
        <v>295162866</v>
      </c>
      <c r="J51" s="14">
        <v>287510495.39999998</v>
      </c>
      <c r="K51" s="14">
        <v>322492761</v>
      </c>
      <c r="L51" s="14">
        <v>338161900.80000001</v>
      </c>
      <c r="M51" s="14">
        <v>338161900.80000001</v>
      </c>
      <c r="N51" s="35"/>
    </row>
    <row r="52" spans="1:14" ht="92.25" hidden="1" x14ac:dyDescent="0.25">
      <c r="A52" s="57"/>
      <c r="B52" s="13" t="s">
        <v>6</v>
      </c>
      <c r="C52" s="14">
        <f t="shared" si="15"/>
        <v>0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47"/>
    </row>
    <row r="53" spans="1:14" ht="61.5" x14ac:dyDescent="0.25">
      <c r="A53" s="43" t="s">
        <v>33</v>
      </c>
      <c r="B53" s="13" t="s">
        <v>63</v>
      </c>
      <c r="C53" s="14">
        <f t="shared" si="15"/>
        <v>72699452492.130005</v>
      </c>
      <c r="D53" s="14">
        <f t="shared" ref="D53:M53" si="16">D54+D55+D56</f>
        <v>7844484146.6800003</v>
      </c>
      <c r="E53" s="14">
        <f t="shared" si="16"/>
        <v>7944294264.5900002</v>
      </c>
      <c r="F53" s="14">
        <f t="shared" si="16"/>
        <v>7831167030.8199997</v>
      </c>
      <c r="G53" s="14">
        <f t="shared" si="16"/>
        <v>6699385332.46</v>
      </c>
      <c r="H53" s="14">
        <f t="shared" si="16"/>
        <v>6695769449.4200001</v>
      </c>
      <c r="I53" s="14">
        <f t="shared" si="16"/>
        <v>6703931145.3900003</v>
      </c>
      <c r="J53" s="14">
        <f t="shared" si="16"/>
        <v>6553746015.9799995</v>
      </c>
      <c r="K53" s="14">
        <f t="shared" si="16"/>
        <v>7242405329.3800001</v>
      </c>
      <c r="L53" s="14">
        <f t="shared" si="16"/>
        <v>7631311029.3100004</v>
      </c>
      <c r="M53" s="14">
        <f t="shared" si="16"/>
        <v>7552958748.1000004</v>
      </c>
      <c r="N53" s="14" t="s">
        <v>11</v>
      </c>
    </row>
    <row r="54" spans="1:14" ht="156.75" customHeight="1" x14ac:dyDescent="0.25">
      <c r="A54" s="44"/>
      <c r="B54" s="13" t="s">
        <v>54</v>
      </c>
      <c r="C54" s="14">
        <f t="shared" si="15"/>
        <v>54722901256.150002</v>
      </c>
      <c r="D54" s="14">
        <f>D51+D36+D40</f>
        <v>6122241996.0100002</v>
      </c>
      <c r="E54" s="14">
        <f t="shared" ref="E54:M54" si="17">E51+E36</f>
        <v>6110261361.79</v>
      </c>
      <c r="F54" s="14">
        <f t="shared" si="17"/>
        <v>6102311919.9099998</v>
      </c>
      <c r="G54" s="14">
        <f t="shared" si="17"/>
        <v>4961179590.8900003</v>
      </c>
      <c r="H54" s="14">
        <f t="shared" si="17"/>
        <v>4942872655.1300001</v>
      </c>
      <c r="I54" s="14">
        <f t="shared" si="17"/>
        <v>4942872655.1300001</v>
      </c>
      <c r="J54" s="14">
        <f t="shared" si="17"/>
        <v>4814724104.8100004</v>
      </c>
      <c r="K54" s="14">
        <f t="shared" si="17"/>
        <v>5400546049.1199999</v>
      </c>
      <c r="L54" s="14">
        <f t="shared" si="17"/>
        <v>5662945461.6800003</v>
      </c>
      <c r="M54" s="14">
        <f t="shared" si="17"/>
        <v>5662945461.6800003</v>
      </c>
      <c r="N54" s="14" t="s">
        <v>11</v>
      </c>
    </row>
    <row r="55" spans="1:14" ht="95.25" customHeight="1" x14ac:dyDescent="0.25">
      <c r="A55" s="44"/>
      <c r="B55" s="13" t="s">
        <v>6</v>
      </c>
      <c r="C55" s="14">
        <f t="shared" si="15"/>
        <v>10015953914.98</v>
      </c>
      <c r="D55" s="14">
        <f>D41+D37+D52</f>
        <v>943450132.66999996</v>
      </c>
      <c r="E55" s="14">
        <f t="shared" ref="E55:M55" si="18">E41+E37+E52</f>
        <v>1036054535.8</v>
      </c>
      <c r="F55" s="14">
        <f t="shared" si="18"/>
        <v>930876743.90999997</v>
      </c>
      <c r="G55" s="14">
        <f t="shared" si="18"/>
        <v>940227374.57000005</v>
      </c>
      <c r="H55" s="14">
        <f t="shared" si="18"/>
        <v>954918427.28999996</v>
      </c>
      <c r="I55" s="14">
        <f t="shared" si="18"/>
        <v>963080123.25999999</v>
      </c>
      <c r="J55" s="14">
        <f t="shared" si="18"/>
        <v>941043544.16999996</v>
      </c>
      <c r="K55" s="14">
        <f t="shared" si="18"/>
        <v>1043880913.26</v>
      </c>
      <c r="L55" s="14">
        <f t="shared" si="18"/>
        <v>1170387200.6300001</v>
      </c>
      <c r="M55" s="14">
        <f t="shared" si="18"/>
        <v>1092034919.4200001</v>
      </c>
      <c r="N55" s="14" t="s">
        <v>11</v>
      </c>
    </row>
    <row r="56" spans="1:14" ht="184.5" x14ac:dyDescent="0.25">
      <c r="A56" s="45"/>
      <c r="B56" s="13" t="s">
        <v>7</v>
      </c>
      <c r="C56" s="14">
        <f t="shared" si="15"/>
        <v>7960597321</v>
      </c>
      <c r="D56" s="14">
        <f t="shared" ref="D56:M56" si="19">D38</f>
        <v>778792018</v>
      </c>
      <c r="E56" s="14">
        <f t="shared" si="19"/>
        <v>797978367</v>
      </c>
      <c r="F56" s="14">
        <f t="shared" si="19"/>
        <v>797978367</v>
      </c>
      <c r="G56" s="14">
        <f t="shared" si="19"/>
        <v>797978367</v>
      </c>
      <c r="H56" s="14">
        <f t="shared" si="19"/>
        <v>797978367</v>
      </c>
      <c r="I56" s="14">
        <f t="shared" si="19"/>
        <v>797978367</v>
      </c>
      <c r="J56" s="14">
        <f t="shared" si="19"/>
        <v>797978367</v>
      </c>
      <c r="K56" s="14">
        <f t="shared" si="19"/>
        <v>797978367</v>
      </c>
      <c r="L56" s="14">
        <f t="shared" si="19"/>
        <v>797978367</v>
      </c>
      <c r="M56" s="14">
        <f t="shared" si="19"/>
        <v>797978367</v>
      </c>
      <c r="N56" s="14" t="s">
        <v>11</v>
      </c>
    </row>
    <row r="57" spans="1:14" ht="45.6" customHeight="1" x14ac:dyDescent="0.25">
      <c r="A57" s="32" t="s">
        <v>34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1:14" s="5" customFormat="1" ht="41.45" customHeight="1" x14ac:dyDescent="0.25">
      <c r="A58" s="32" t="s">
        <v>35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</row>
    <row r="59" spans="1:14" ht="97.5" customHeight="1" x14ac:dyDescent="0.25">
      <c r="A59" s="43" t="s">
        <v>86</v>
      </c>
      <c r="B59" s="13" t="s">
        <v>63</v>
      </c>
      <c r="C59" s="14">
        <f>C61+C62+C60</f>
        <v>61997552121.080002</v>
      </c>
      <c r="D59" s="14">
        <f t="shared" ref="D59:M59" si="20">D61+D62+D60</f>
        <v>6870441886.6300001</v>
      </c>
      <c r="E59" s="14">
        <f t="shared" si="20"/>
        <v>6885416673.1199999</v>
      </c>
      <c r="F59" s="14">
        <f t="shared" si="20"/>
        <v>6947181165.4700003</v>
      </c>
      <c r="G59" s="14">
        <f t="shared" si="20"/>
        <v>5743885092.8500004</v>
      </c>
      <c r="H59" s="14">
        <f t="shared" si="20"/>
        <v>5672603577.5900002</v>
      </c>
      <c r="I59" s="14">
        <f t="shared" si="20"/>
        <v>5649195338.3000002</v>
      </c>
      <c r="J59" s="14">
        <f t="shared" si="20"/>
        <v>5502453756.8299999</v>
      </c>
      <c r="K59" s="14">
        <f t="shared" si="20"/>
        <v>6038071013.6099997</v>
      </c>
      <c r="L59" s="14">
        <f t="shared" si="20"/>
        <v>6372832011.1300001</v>
      </c>
      <c r="M59" s="14">
        <f t="shared" si="20"/>
        <v>6315471605.5500002</v>
      </c>
      <c r="N59" s="52" t="s">
        <v>8</v>
      </c>
    </row>
    <row r="60" spans="1:14" ht="174" customHeight="1" x14ac:dyDescent="0.25">
      <c r="A60" s="46"/>
      <c r="B60" s="13" t="s">
        <v>55</v>
      </c>
      <c r="C60" s="14">
        <f>SUM(D60:M60)</f>
        <v>1020859777.2</v>
      </c>
      <c r="D60" s="14">
        <v>339729602.5</v>
      </c>
      <c r="E60" s="14">
        <v>340631176.30000001</v>
      </c>
      <c r="F60" s="14">
        <v>340498998.39999998</v>
      </c>
      <c r="G60" s="14"/>
      <c r="H60" s="14"/>
      <c r="I60" s="14"/>
      <c r="J60" s="14"/>
      <c r="K60" s="14"/>
      <c r="L60" s="14"/>
      <c r="M60" s="14"/>
      <c r="N60" s="53"/>
    </row>
    <row r="61" spans="1:14" ht="180" customHeight="1" x14ac:dyDescent="0.25">
      <c r="A61" s="51"/>
      <c r="B61" s="13" t="s">
        <v>54</v>
      </c>
      <c r="C61" s="14">
        <f>SUM(D61:M61)</f>
        <v>53325140809.709999</v>
      </c>
      <c r="D61" s="14">
        <v>5904870921.3100004</v>
      </c>
      <c r="E61" s="14">
        <v>5915737359.7299995</v>
      </c>
      <c r="F61" s="14">
        <v>5924122020.5100002</v>
      </c>
      <c r="G61" s="14">
        <v>4935088371.2600002</v>
      </c>
      <c r="H61" s="14">
        <v>4857146809.6999998</v>
      </c>
      <c r="I61" s="14">
        <v>4838309856.3500004</v>
      </c>
      <c r="J61" s="14">
        <v>4703949795.8699999</v>
      </c>
      <c r="K61" s="14">
        <v>5240114256.9200001</v>
      </c>
      <c r="L61" s="14">
        <v>5502900709.0299997</v>
      </c>
      <c r="M61" s="14">
        <v>5502900709.0299997</v>
      </c>
      <c r="N61" s="54"/>
    </row>
    <row r="62" spans="1:14" ht="119.25" customHeight="1" x14ac:dyDescent="0.25">
      <c r="A62" s="29"/>
      <c r="B62" s="13" t="s">
        <v>6</v>
      </c>
      <c r="C62" s="14">
        <f>SUM(D62:M62)</f>
        <v>7651551534.1700001</v>
      </c>
      <c r="D62" s="14">
        <v>625841362.82000005</v>
      </c>
      <c r="E62" s="14">
        <v>629048137.09000003</v>
      </c>
      <c r="F62" s="14">
        <v>682560146.55999994</v>
      </c>
      <c r="G62" s="27">
        <v>808796721.59000003</v>
      </c>
      <c r="H62" s="14">
        <v>815456767.88999999</v>
      </c>
      <c r="I62" s="14">
        <v>810885481.95000005</v>
      </c>
      <c r="J62" s="14">
        <v>798503960.96000004</v>
      </c>
      <c r="K62" s="14">
        <v>797956756.69000006</v>
      </c>
      <c r="L62" s="14">
        <v>869931302.10000002</v>
      </c>
      <c r="M62" s="14">
        <v>812570896.51999998</v>
      </c>
      <c r="N62" s="29"/>
    </row>
    <row r="63" spans="1:14" ht="75" customHeight="1" x14ac:dyDescent="0.25">
      <c r="A63" s="32" t="s">
        <v>38</v>
      </c>
      <c r="B63" s="13" t="s">
        <v>63</v>
      </c>
      <c r="C63" s="14">
        <f>C65+C66+C64</f>
        <v>61500425173.360001</v>
      </c>
      <c r="D63" s="14">
        <f t="shared" ref="D63:M63" si="21">D65+D66+D64</f>
        <v>6870441526.6300001</v>
      </c>
      <c r="E63" s="14">
        <f t="shared" si="21"/>
        <v>6877559353.1199999</v>
      </c>
      <c r="F63" s="14">
        <f t="shared" si="21"/>
        <v>6871078594.5699997</v>
      </c>
      <c r="G63" s="14">
        <f t="shared" si="21"/>
        <v>5649095643.3100004</v>
      </c>
      <c r="H63" s="14">
        <f t="shared" si="21"/>
        <v>5574249164.8100004</v>
      </c>
      <c r="I63" s="14">
        <f t="shared" si="21"/>
        <v>5547133448.6800003</v>
      </c>
      <c r="J63" s="14">
        <f t="shared" si="21"/>
        <v>5405642693.8299999</v>
      </c>
      <c r="K63" s="14">
        <f t="shared" si="21"/>
        <v>6016921851.7299995</v>
      </c>
      <c r="L63" s="14">
        <f t="shared" si="21"/>
        <v>6372831651.1300001</v>
      </c>
      <c r="M63" s="14">
        <f t="shared" si="21"/>
        <v>6315471245.5500002</v>
      </c>
      <c r="N63" s="34" t="s">
        <v>8</v>
      </c>
    </row>
    <row r="64" spans="1:14" ht="171" customHeight="1" x14ac:dyDescent="0.25">
      <c r="A64" s="32"/>
      <c r="B64" s="13" t="s">
        <v>55</v>
      </c>
      <c r="C64" s="14">
        <f>SUM(D64:M64)</f>
        <v>1020859777.2</v>
      </c>
      <c r="D64" s="14">
        <f>D60</f>
        <v>339729602.5</v>
      </c>
      <c r="E64" s="14">
        <f t="shared" ref="E64:F64" si="22">E60</f>
        <v>340631176.30000001</v>
      </c>
      <c r="F64" s="14">
        <f t="shared" si="22"/>
        <v>340498998.39999998</v>
      </c>
      <c r="G64" s="14"/>
      <c r="H64" s="14"/>
      <c r="I64" s="14"/>
      <c r="J64" s="14"/>
      <c r="K64" s="14"/>
      <c r="L64" s="14"/>
      <c r="M64" s="14"/>
      <c r="N64" s="34"/>
    </row>
    <row r="65" spans="1:14" ht="174" customHeight="1" x14ac:dyDescent="0.25">
      <c r="A65" s="33"/>
      <c r="B65" s="13" t="s">
        <v>54</v>
      </c>
      <c r="C65" s="14">
        <f>SUM(D65:M65)</f>
        <v>53325140809.709999</v>
      </c>
      <c r="D65" s="14">
        <f t="shared" ref="D65:F65" si="23">D61</f>
        <v>5904870921.3100004</v>
      </c>
      <c r="E65" s="14">
        <f t="shared" si="23"/>
        <v>5915737359.7299995</v>
      </c>
      <c r="F65" s="14">
        <f t="shared" si="23"/>
        <v>5924122020.5100002</v>
      </c>
      <c r="G65" s="14">
        <f t="shared" ref="G65:M65" si="24">G61</f>
        <v>4935088371.2600002</v>
      </c>
      <c r="H65" s="14">
        <f t="shared" si="24"/>
        <v>4857146809.6999998</v>
      </c>
      <c r="I65" s="14">
        <f t="shared" si="24"/>
        <v>4838309856.3500004</v>
      </c>
      <c r="J65" s="14">
        <f t="shared" si="24"/>
        <v>4703949795.8699999</v>
      </c>
      <c r="K65" s="14">
        <f t="shared" si="24"/>
        <v>5240114256.9200001</v>
      </c>
      <c r="L65" s="14">
        <f t="shared" si="24"/>
        <v>5502900709.0299997</v>
      </c>
      <c r="M65" s="14">
        <f t="shared" si="24"/>
        <v>5502900709.0299997</v>
      </c>
      <c r="N65" s="35"/>
    </row>
    <row r="66" spans="1:14" ht="140.25" customHeight="1" x14ac:dyDescent="0.25">
      <c r="A66" s="33"/>
      <c r="B66" s="13" t="s">
        <v>6</v>
      </c>
      <c r="C66" s="14">
        <f>SUM(D66:M66)</f>
        <v>7154424586.4499998</v>
      </c>
      <c r="D66" s="14">
        <f>D62-D68-D70</f>
        <v>625841002.82000005</v>
      </c>
      <c r="E66" s="14">
        <f t="shared" ref="E66:M66" si="25">E62-E68-E70</f>
        <v>621190817.09000003</v>
      </c>
      <c r="F66" s="14">
        <f t="shared" si="25"/>
        <v>606457575.65999997</v>
      </c>
      <c r="G66" s="14">
        <f t="shared" si="25"/>
        <v>714007272.04999995</v>
      </c>
      <c r="H66" s="14">
        <f t="shared" si="25"/>
        <v>717102355.11000001</v>
      </c>
      <c r="I66" s="14">
        <f t="shared" si="25"/>
        <v>708823592.33000004</v>
      </c>
      <c r="J66" s="14">
        <f t="shared" si="25"/>
        <v>701692897.96000004</v>
      </c>
      <c r="K66" s="14">
        <f t="shared" si="25"/>
        <v>776807594.80999994</v>
      </c>
      <c r="L66" s="14">
        <f t="shared" si="25"/>
        <v>869930942.10000002</v>
      </c>
      <c r="M66" s="14">
        <f t="shared" si="25"/>
        <v>812570536.51999998</v>
      </c>
      <c r="N66" s="35"/>
    </row>
    <row r="67" spans="1:14" ht="78.599999999999994" customHeight="1" x14ac:dyDescent="0.25">
      <c r="A67" s="32" t="s">
        <v>41</v>
      </c>
      <c r="B67" s="13" t="s">
        <v>63</v>
      </c>
      <c r="C67" s="14">
        <f t="shared" ref="C67:M69" si="26">C68</f>
        <v>3600</v>
      </c>
      <c r="D67" s="14">
        <f t="shared" si="26"/>
        <v>360</v>
      </c>
      <c r="E67" s="14">
        <f t="shared" si="26"/>
        <v>360</v>
      </c>
      <c r="F67" s="14">
        <f t="shared" si="26"/>
        <v>360</v>
      </c>
      <c r="G67" s="14">
        <f t="shared" si="26"/>
        <v>360</v>
      </c>
      <c r="H67" s="14">
        <f t="shared" si="26"/>
        <v>360</v>
      </c>
      <c r="I67" s="14">
        <f t="shared" si="26"/>
        <v>360</v>
      </c>
      <c r="J67" s="14">
        <f t="shared" si="26"/>
        <v>360</v>
      </c>
      <c r="K67" s="14">
        <f t="shared" si="26"/>
        <v>360</v>
      </c>
      <c r="L67" s="14">
        <f t="shared" si="26"/>
        <v>360</v>
      </c>
      <c r="M67" s="14">
        <f t="shared" si="26"/>
        <v>360</v>
      </c>
      <c r="N67" s="34" t="s">
        <v>8</v>
      </c>
    </row>
    <row r="68" spans="1:14" ht="136.5" customHeight="1" x14ac:dyDescent="0.25">
      <c r="A68" s="33"/>
      <c r="B68" s="13" t="s">
        <v>6</v>
      </c>
      <c r="C68" s="14">
        <f>SUM(D68:M68)</f>
        <v>3600</v>
      </c>
      <c r="D68" s="14">
        <v>360</v>
      </c>
      <c r="E68" s="14">
        <v>360</v>
      </c>
      <c r="F68" s="14">
        <v>360</v>
      </c>
      <c r="G68" s="14">
        <v>360</v>
      </c>
      <c r="H68" s="14">
        <v>360</v>
      </c>
      <c r="I68" s="14">
        <v>360</v>
      </c>
      <c r="J68" s="14">
        <v>360</v>
      </c>
      <c r="K68" s="14">
        <v>360</v>
      </c>
      <c r="L68" s="14">
        <v>360</v>
      </c>
      <c r="M68" s="14">
        <v>360</v>
      </c>
      <c r="N68" s="35"/>
    </row>
    <row r="69" spans="1:14" ht="61.5" x14ac:dyDescent="0.25">
      <c r="A69" s="32" t="s">
        <v>65</v>
      </c>
      <c r="B69" s="13" t="s">
        <v>63</v>
      </c>
      <c r="C69" s="14">
        <f t="shared" si="26"/>
        <v>497123347.72000003</v>
      </c>
      <c r="D69" s="14">
        <f t="shared" si="26"/>
        <v>0</v>
      </c>
      <c r="E69" s="14">
        <f t="shared" si="26"/>
        <v>7856960</v>
      </c>
      <c r="F69" s="14">
        <f t="shared" si="26"/>
        <v>76102210.900000006</v>
      </c>
      <c r="G69" s="14">
        <f t="shared" si="26"/>
        <v>94789089.540000007</v>
      </c>
      <c r="H69" s="14">
        <f t="shared" si="26"/>
        <v>98354052.780000001</v>
      </c>
      <c r="I69" s="14">
        <f t="shared" si="26"/>
        <v>102061529.62</v>
      </c>
      <c r="J69" s="14">
        <f t="shared" si="26"/>
        <v>96810703</v>
      </c>
      <c r="K69" s="14">
        <f t="shared" si="26"/>
        <v>21148801.879999999</v>
      </c>
      <c r="L69" s="14">
        <f t="shared" si="26"/>
        <v>0</v>
      </c>
      <c r="M69" s="14">
        <f t="shared" si="26"/>
        <v>0</v>
      </c>
      <c r="N69" s="34" t="s">
        <v>8</v>
      </c>
    </row>
    <row r="70" spans="1:14" ht="92.25" x14ac:dyDescent="0.25">
      <c r="A70" s="33"/>
      <c r="B70" s="13" t="s">
        <v>6</v>
      </c>
      <c r="C70" s="14">
        <f>SUM(D70:M70)</f>
        <v>497123347.72000003</v>
      </c>
      <c r="D70" s="14"/>
      <c r="E70" s="14">
        <v>7856960</v>
      </c>
      <c r="F70" s="14">
        <v>76102210.900000006</v>
      </c>
      <c r="G70" s="14">
        <v>94789089.540000007</v>
      </c>
      <c r="H70" s="14">
        <v>98354052.780000001</v>
      </c>
      <c r="I70" s="14">
        <v>102061529.62</v>
      </c>
      <c r="J70" s="14">
        <v>96810703</v>
      </c>
      <c r="K70" s="14">
        <v>21148801.879999999</v>
      </c>
      <c r="L70" s="14"/>
      <c r="M70" s="14"/>
      <c r="N70" s="35"/>
    </row>
    <row r="71" spans="1:14" ht="66" customHeight="1" x14ac:dyDescent="0.25">
      <c r="A71" s="32" t="s">
        <v>88</v>
      </c>
      <c r="B71" s="13" t="s">
        <v>63</v>
      </c>
      <c r="C71" s="14">
        <f t="shared" ref="C71:M71" si="27">C72+C73</f>
        <v>595885541.5</v>
      </c>
      <c r="D71" s="14">
        <f t="shared" si="27"/>
        <v>66064384</v>
      </c>
      <c r="E71" s="14">
        <f t="shared" si="27"/>
        <v>65351079</v>
      </c>
      <c r="F71" s="14">
        <f t="shared" si="27"/>
        <v>66180479</v>
      </c>
      <c r="G71" s="14">
        <f t="shared" si="27"/>
        <v>54463900.5</v>
      </c>
      <c r="H71" s="14">
        <f t="shared" si="27"/>
        <v>54275934</v>
      </c>
      <c r="I71" s="14">
        <f t="shared" si="27"/>
        <v>54275934</v>
      </c>
      <c r="J71" s="14">
        <f t="shared" si="27"/>
        <v>52960168.5</v>
      </c>
      <c r="K71" s="14">
        <f t="shared" si="27"/>
        <v>58975096.5</v>
      </c>
      <c r="L71" s="14">
        <f t="shared" si="27"/>
        <v>61669283</v>
      </c>
      <c r="M71" s="14">
        <f t="shared" si="27"/>
        <v>61669283</v>
      </c>
      <c r="N71" s="34" t="s">
        <v>8</v>
      </c>
    </row>
    <row r="72" spans="1:14" ht="162" customHeight="1" x14ac:dyDescent="0.25">
      <c r="A72" s="33"/>
      <c r="B72" s="13" t="s">
        <v>54</v>
      </c>
      <c r="C72" s="14">
        <f>SUM(D72:M72)</f>
        <v>560751846.5</v>
      </c>
      <c r="D72" s="14">
        <v>62655500</v>
      </c>
      <c r="E72" s="14">
        <v>61826100</v>
      </c>
      <c r="F72" s="14">
        <v>62655500</v>
      </c>
      <c r="G72" s="14">
        <v>50938921.5</v>
      </c>
      <c r="H72" s="14">
        <v>50750955</v>
      </c>
      <c r="I72" s="14">
        <v>50750955</v>
      </c>
      <c r="J72" s="14">
        <v>49435189.5</v>
      </c>
      <c r="K72" s="14">
        <v>55450117.5</v>
      </c>
      <c r="L72" s="14">
        <v>58144304</v>
      </c>
      <c r="M72" s="14">
        <v>58144304</v>
      </c>
      <c r="N72" s="35"/>
    </row>
    <row r="73" spans="1:14" ht="100.5" customHeight="1" x14ac:dyDescent="0.25">
      <c r="A73" s="33"/>
      <c r="B73" s="13" t="s">
        <v>6</v>
      </c>
      <c r="C73" s="14">
        <f>SUM(D73:M73)</f>
        <v>35133695</v>
      </c>
      <c r="D73" s="14">
        <v>3408884</v>
      </c>
      <c r="E73" s="14">
        <v>3524979</v>
      </c>
      <c r="F73" s="14">
        <v>3524979</v>
      </c>
      <c r="G73" s="14">
        <v>3524979</v>
      </c>
      <c r="H73" s="14">
        <v>3524979</v>
      </c>
      <c r="I73" s="14">
        <v>3524979</v>
      </c>
      <c r="J73" s="14">
        <v>3524979</v>
      </c>
      <c r="K73" s="14">
        <v>3524979</v>
      </c>
      <c r="L73" s="14">
        <v>3524979</v>
      </c>
      <c r="M73" s="14">
        <v>3524979</v>
      </c>
      <c r="N73" s="35"/>
    </row>
    <row r="74" spans="1:14" ht="61.5" x14ac:dyDescent="0.25">
      <c r="A74" s="32" t="s">
        <v>90</v>
      </c>
      <c r="B74" s="13" t="s">
        <v>63</v>
      </c>
      <c r="C74" s="14">
        <f>C76+C77+C75</f>
        <v>12977834812.549999</v>
      </c>
      <c r="D74" s="14">
        <f t="shared" ref="D74:M74" si="28">D76+D77+D75</f>
        <v>1416862881.9000001</v>
      </c>
      <c r="E74" s="14">
        <f t="shared" si="28"/>
        <v>1361006387.9000001</v>
      </c>
      <c r="F74" s="14">
        <f t="shared" si="28"/>
        <v>1471081686.9000001</v>
      </c>
      <c r="G74" s="14">
        <f t="shared" si="28"/>
        <v>1178423430.8299999</v>
      </c>
      <c r="H74" s="14">
        <f t="shared" si="28"/>
        <v>1181503675.8</v>
      </c>
      <c r="I74" s="14">
        <f t="shared" si="28"/>
        <v>1184842265.8800001</v>
      </c>
      <c r="J74" s="14">
        <f t="shared" si="28"/>
        <v>1155323552.46</v>
      </c>
      <c r="K74" s="14">
        <f t="shared" si="28"/>
        <v>1291124736.97</v>
      </c>
      <c r="L74" s="14">
        <f t="shared" si="28"/>
        <v>1384858329.3399999</v>
      </c>
      <c r="M74" s="14">
        <f t="shared" si="28"/>
        <v>1352807864.5699999</v>
      </c>
      <c r="N74" s="34" t="s">
        <v>8</v>
      </c>
    </row>
    <row r="75" spans="1:14" ht="153.75" x14ac:dyDescent="0.25">
      <c r="A75" s="32"/>
      <c r="B75" s="13" t="s">
        <v>55</v>
      </c>
      <c r="C75" s="14">
        <f>SUM(D75:M75)</f>
        <v>426917322.80000001</v>
      </c>
      <c r="D75" s="14">
        <v>105048697.5</v>
      </c>
      <c r="E75" s="14">
        <v>165757123.69999999</v>
      </c>
      <c r="F75" s="14">
        <v>156111501.59999999</v>
      </c>
      <c r="G75" s="14"/>
      <c r="H75" s="14"/>
      <c r="I75" s="14"/>
      <c r="J75" s="14"/>
      <c r="K75" s="14"/>
      <c r="L75" s="14"/>
      <c r="M75" s="14"/>
      <c r="N75" s="34"/>
    </row>
    <row r="76" spans="1:14" ht="153.75" x14ac:dyDescent="0.25">
      <c r="A76" s="42"/>
      <c r="B76" s="13" t="s">
        <v>54</v>
      </c>
      <c r="C76" s="14">
        <f>SUM(D76:M76)</f>
        <v>8684884208.4099998</v>
      </c>
      <c r="D76" s="14">
        <v>1002567734.5</v>
      </c>
      <c r="E76" s="14">
        <v>874562430.29999995</v>
      </c>
      <c r="F76" s="14">
        <v>985446711.39999998</v>
      </c>
      <c r="G76" s="14">
        <v>793817853.61000001</v>
      </c>
      <c r="H76" s="14">
        <v>790888636.44000006</v>
      </c>
      <c r="I76" s="14">
        <v>790888636.44000006</v>
      </c>
      <c r="J76" s="14">
        <v>770384116.24000001</v>
      </c>
      <c r="K76" s="14">
        <v>864119065.74000001</v>
      </c>
      <c r="L76" s="14">
        <v>906104511.87</v>
      </c>
      <c r="M76" s="14">
        <v>906104511.87</v>
      </c>
      <c r="N76" s="42"/>
    </row>
    <row r="77" spans="1:14" ht="92.25" x14ac:dyDescent="0.25">
      <c r="A77" s="42"/>
      <c r="B77" s="13" t="s">
        <v>6</v>
      </c>
      <c r="C77" s="14">
        <f>SUM(D77:M77)</f>
        <v>3866033281.3400002</v>
      </c>
      <c r="D77" s="14">
        <v>309246449.89999998</v>
      </c>
      <c r="E77" s="14">
        <v>320686833.89999998</v>
      </c>
      <c r="F77" s="14">
        <v>329523473.89999998</v>
      </c>
      <c r="G77" s="14">
        <v>384605577.22000003</v>
      </c>
      <c r="H77" s="14">
        <v>390615039.36000001</v>
      </c>
      <c r="I77" s="14">
        <v>393953629.44</v>
      </c>
      <c r="J77" s="14">
        <v>384939436.22000003</v>
      </c>
      <c r="K77" s="14">
        <v>427005671.23000002</v>
      </c>
      <c r="L77" s="14">
        <v>478753817.47000003</v>
      </c>
      <c r="M77" s="14">
        <v>446703352.69999999</v>
      </c>
      <c r="N77" s="42"/>
    </row>
    <row r="78" spans="1:14" ht="85.9" customHeight="1" x14ac:dyDescent="0.25">
      <c r="A78" s="32" t="s">
        <v>89</v>
      </c>
      <c r="B78" s="13" t="s">
        <v>63</v>
      </c>
      <c r="C78" s="14">
        <f t="shared" ref="C78:M78" si="29">C79</f>
        <v>2166429410.9400001</v>
      </c>
      <c r="D78" s="14">
        <f t="shared" si="29"/>
        <v>287578887.56</v>
      </c>
      <c r="E78" s="14">
        <f t="shared" si="29"/>
        <v>176872711.56</v>
      </c>
      <c r="F78" s="14">
        <f t="shared" si="29"/>
        <v>175353164.21000001</v>
      </c>
      <c r="G78" s="14">
        <f t="shared" si="29"/>
        <v>202006845.16999999</v>
      </c>
      <c r="H78" s="14">
        <f t="shared" si="29"/>
        <v>205163202.13</v>
      </c>
      <c r="I78" s="14">
        <f t="shared" si="29"/>
        <v>206916733.77000001</v>
      </c>
      <c r="J78" s="14">
        <f t="shared" si="29"/>
        <v>202182198.33000001</v>
      </c>
      <c r="K78" s="14">
        <f t="shared" si="29"/>
        <v>224276697.02000001</v>
      </c>
      <c r="L78" s="14">
        <f t="shared" si="29"/>
        <v>251456437.47999999</v>
      </c>
      <c r="M78" s="14">
        <f t="shared" si="29"/>
        <v>234622533.71000001</v>
      </c>
      <c r="N78" s="34" t="s">
        <v>10</v>
      </c>
    </row>
    <row r="79" spans="1:14" ht="147.75" customHeight="1" x14ac:dyDescent="0.25">
      <c r="A79" s="33"/>
      <c r="B79" s="13" t="s">
        <v>6</v>
      </c>
      <c r="C79" s="14">
        <f>SUM(D79:M79)</f>
        <v>2166429410.9400001</v>
      </c>
      <c r="D79" s="14">
        <f>D81+D83+D85+D87</f>
        <v>287578887.56</v>
      </c>
      <c r="E79" s="14">
        <f t="shared" ref="E79:M79" si="30">E81+E83+E85+E87</f>
        <v>176872711.56</v>
      </c>
      <c r="F79" s="14">
        <f t="shared" si="30"/>
        <v>175353164.21000001</v>
      </c>
      <c r="G79" s="14">
        <f t="shared" si="30"/>
        <v>202006845.16999999</v>
      </c>
      <c r="H79" s="14">
        <f t="shared" si="30"/>
        <v>205163202.13</v>
      </c>
      <c r="I79" s="14">
        <f t="shared" si="30"/>
        <v>206916733.77000001</v>
      </c>
      <c r="J79" s="14">
        <f t="shared" si="30"/>
        <v>202182198.33000001</v>
      </c>
      <c r="K79" s="14">
        <f t="shared" si="30"/>
        <v>224276697.02000001</v>
      </c>
      <c r="L79" s="14">
        <f t="shared" si="30"/>
        <v>251456437.47999999</v>
      </c>
      <c r="M79" s="14">
        <f t="shared" si="30"/>
        <v>234622533.71000001</v>
      </c>
      <c r="N79" s="35"/>
    </row>
    <row r="80" spans="1:14" ht="121.5" customHeight="1" x14ac:dyDescent="0.25">
      <c r="A80" s="32" t="s">
        <v>42</v>
      </c>
      <c r="B80" s="13" t="s">
        <v>63</v>
      </c>
      <c r="C80" s="14">
        <f t="shared" ref="C80:M80" si="31">C81</f>
        <v>2056256920.9400001</v>
      </c>
      <c r="D80" s="14">
        <f t="shared" si="31"/>
        <v>177406397.56</v>
      </c>
      <c r="E80" s="14">
        <f t="shared" si="31"/>
        <v>176872711.56</v>
      </c>
      <c r="F80" s="14">
        <f t="shared" si="31"/>
        <v>175353164.21000001</v>
      </c>
      <c r="G80" s="14">
        <f t="shared" si="31"/>
        <v>202006845.16999999</v>
      </c>
      <c r="H80" s="14">
        <f t="shared" si="31"/>
        <v>205163202.13</v>
      </c>
      <c r="I80" s="14">
        <f t="shared" si="31"/>
        <v>206916733.77000001</v>
      </c>
      <c r="J80" s="14">
        <f t="shared" si="31"/>
        <v>202182198.33000001</v>
      </c>
      <c r="K80" s="14">
        <f t="shared" si="31"/>
        <v>224276697.02000001</v>
      </c>
      <c r="L80" s="14">
        <f t="shared" si="31"/>
        <v>251456437.47999999</v>
      </c>
      <c r="M80" s="14">
        <f t="shared" si="31"/>
        <v>234622533.71000001</v>
      </c>
      <c r="N80" s="34" t="s">
        <v>10</v>
      </c>
    </row>
    <row r="81" spans="1:14" ht="171" customHeight="1" x14ac:dyDescent="0.25">
      <c r="A81" s="33"/>
      <c r="B81" s="13" t="s">
        <v>6</v>
      </c>
      <c r="C81" s="14">
        <f>SUM(D81:M81)</f>
        <v>2056256920.9400001</v>
      </c>
      <c r="D81" s="14">
        <v>177406397.56</v>
      </c>
      <c r="E81" s="14">
        <v>176872711.56</v>
      </c>
      <c r="F81" s="14">
        <v>175353164.21000001</v>
      </c>
      <c r="G81" s="14">
        <v>202006845.16999999</v>
      </c>
      <c r="H81" s="14">
        <v>205163202.13</v>
      </c>
      <c r="I81" s="14">
        <v>206916733.77000001</v>
      </c>
      <c r="J81" s="14">
        <v>202182198.33000001</v>
      </c>
      <c r="K81" s="14">
        <v>224276697.02000001</v>
      </c>
      <c r="L81" s="14">
        <v>251456437.47999999</v>
      </c>
      <c r="M81" s="14">
        <v>234622533.71000001</v>
      </c>
      <c r="N81" s="35"/>
    </row>
    <row r="82" spans="1:14" ht="72" customHeight="1" x14ac:dyDescent="0.25">
      <c r="A82" s="32" t="s">
        <v>66</v>
      </c>
      <c r="B82" s="13" t="s">
        <v>63</v>
      </c>
      <c r="C82" s="14">
        <f t="shared" ref="C82:M82" si="32">C83</f>
        <v>35967501.479999997</v>
      </c>
      <c r="D82" s="14">
        <f t="shared" si="32"/>
        <v>35967501.479999997</v>
      </c>
      <c r="E82" s="14">
        <f t="shared" si="32"/>
        <v>0</v>
      </c>
      <c r="F82" s="14">
        <f t="shared" si="32"/>
        <v>0</v>
      </c>
      <c r="G82" s="14">
        <f t="shared" si="32"/>
        <v>0</v>
      </c>
      <c r="H82" s="14">
        <f t="shared" si="32"/>
        <v>0</v>
      </c>
      <c r="I82" s="14">
        <f t="shared" si="32"/>
        <v>0</v>
      </c>
      <c r="J82" s="14">
        <f t="shared" si="32"/>
        <v>0</v>
      </c>
      <c r="K82" s="14">
        <f t="shared" si="32"/>
        <v>0</v>
      </c>
      <c r="L82" s="14">
        <f t="shared" si="32"/>
        <v>0</v>
      </c>
      <c r="M82" s="14">
        <f t="shared" si="32"/>
        <v>0</v>
      </c>
      <c r="N82" s="34" t="s">
        <v>10</v>
      </c>
    </row>
    <row r="83" spans="1:14" ht="212.25" customHeight="1" x14ac:dyDescent="0.25">
      <c r="A83" s="33"/>
      <c r="B83" s="13" t="s">
        <v>6</v>
      </c>
      <c r="C83" s="14">
        <f>SUM(D83:M83)</f>
        <v>35967501.479999997</v>
      </c>
      <c r="D83" s="14">
        <v>35967501.479999997</v>
      </c>
      <c r="E83" s="14"/>
      <c r="F83" s="14">
        <v>0</v>
      </c>
      <c r="G83" s="14"/>
      <c r="H83" s="14"/>
      <c r="I83" s="14"/>
      <c r="J83" s="14"/>
      <c r="K83" s="14"/>
      <c r="L83" s="14"/>
      <c r="M83" s="14"/>
      <c r="N83" s="35"/>
    </row>
    <row r="84" spans="1:14" ht="108" customHeight="1" x14ac:dyDescent="0.25">
      <c r="A84" s="32" t="s">
        <v>71</v>
      </c>
      <c r="B84" s="13" t="s">
        <v>63</v>
      </c>
      <c r="C84" s="14">
        <f t="shared" ref="C84:M86" si="33">C85</f>
        <v>62550669.619999997</v>
      </c>
      <c r="D84" s="14">
        <f t="shared" si="33"/>
        <v>62550669.619999997</v>
      </c>
      <c r="E84" s="14">
        <f t="shared" si="33"/>
        <v>0</v>
      </c>
      <c r="F84" s="14">
        <f t="shared" si="33"/>
        <v>0</v>
      </c>
      <c r="G84" s="14">
        <f t="shared" si="33"/>
        <v>0</v>
      </c>
      <c r="H84" s="14">
        <f t="shared" si="33"/>
        <v>0</v>
      </c>
      <c r="I84" s="14">
        <f t="shared" si="33"/>
        <v>0</v>
      </c>
      <c r="J84" s="14">
        <f t="shared" si="33"/>
        <v>0</v>
      </c>
      <c r="K84" s="14">
        <f t="shared" si="33"/>
        <v>0</v>
      </c>
      <c r="L84" s="14">
        <f t="shared" si="33"/>
        <v>0</v>
      </c>
      <c r="M84" s="14">
        <f t="shared" si="33"/>
        <v>0</v>
      </c>
      <c r="N84" s="34" t="s">
        <v>10</v>
      </c>
    </row>
    <row r="85" spans="1:14" ht="195" customHeight="1" x14ac:dyDescent="0.25">
      <c r="A85" s="33"/>
      <c r="B85" s="13" t="s">
        <v>6</v>
      </c>
      <c r="C85" s="14">
        <f>SUM(D85:M85)</f>
        <v>62550669.619999997</v>
      </c>
      <c r="D85" s="14">
        <v>62550669.619999997</v>
      </c>
      <c r="E85" s="14"/>
      <c r="F85" s="14"/>
      <c r="G85" s="14"/>
      <c r="H85" s="14"/>
      <c r="I85" s="14"/>
      <c r="J85" s="14"/>
      <c r="K85" s="14"/>
      <c r="L85" s="14"/>
      <c r="M85" s="14"/>
      <c r="N85" s="35"/>
    </row>
    <row r="86" spans="1:14" ht="88.5" customHeight="1" x14ac:dyDescent="0.25">
      <c r="A86" s="32" t="s">
        <v>72</v>
      </c>
      <c r="B86" s="13" t="s">
        <v>63</v>
      </c>
      <c r="C86" s="14">
        <f t="shared" si="33"/>
        <v>11654318.9</v>
      </c>
      <c r="D86" s="14">
        <f t="shared" si="33"/>
        <v>11654318.9</v>
      </c>
      <c r="E86" s="14">
        <f t="shared" si="33"/>
        <v>0</v>
      </c>
      <c r="F86" s="14">
        <f t="shared" si="33"/>
        <v>0</v>
      </c>
      <c r="G86" s="14">
        <f t="shared" si="33"/>
        <v>0</v>
      </c>
      <c r="H86" s="14">
        <f t="shared" si="33"/>
        <v>0</v>
      </c>
      <c r="I86" s="14">
        <f t="shared" si="33"/>
        <v>0</v>
      </c>
      <c r="J86" s="14">
        <f t="shared" si="33"/>
        <v>0</v>
      </c>
      <c r="K86" s="14">
        <f t="shared" si="33"/>
        <v>0</v>
      </c>
      <c r="L86" s="14">
        <f t="shared" si="33"/>
        <v>0</v>
      </c>
      <c r="M86" s="14">
        <f t="shared" si="33"/>
        <v>0</v>
      </c>
      <c r="N86" s="34" t="s">
        <v>10</v>
      </c>
    </row>
    <row r="87" spans="1:14" ht="108" customHeight="1" x14ac:dyDescent="0.25">
      <c r="A87" s="33"/>
      <c r="B87" s="13" t="s">
        <v>6</v>
      </c>
      <c r="C87" s="14">
        <f>SUM(D87:M87)</f>
        <v>11654318.9</v>
      </c>
      <c r="D87" s="14">
        <v>11654318.9</v>
      </c>
      <c r="E87" s="14"/>
      <c r="F87" s="14"/>
      <c r="G87" s="14"/>
      <c r="H87" s="14"/>
      <c r="I87" s="14"/>
      <c r="J87" s="14"/>
      <c r="K87" s="14"/>
      <c r="L87" s="14"/>
      <c r="M87" s="14"/>
      <c r="N87" s="35"/>
    </row>
    <row r="88" spans="1:14" s="5" customFormat="1" ht="51" customHeight="1" x14ac:dyDescent="0.25">
      <c r="A88" s="36" t="s">
        <v>36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6"/>
    </row>
    <row r="89" spans="1:14" ht="61.5" x14ac:dyDescent="0.25">
      <c r="A89" s="32" t="s">
        <v>91</v>
      </c>
      <c r="B89" s="13" t="s">
        <v>63</v>
      </c>
      <c r="C89" s="14">
        <f>C90</f>
        <v>57452576.43</v>
      </c>
      <c r="D89" s="14">
        <f t="shared" ref="D89:M89" si="34">D90</f>
        <v>57452576.43</v>
      </c>
      <c r="E89" s="14">
        <f t="shared" si="34"/>
        <v>0</v>
      </c>
      <c r="F89" s="14">
        <f t="shared" si="34"/>
        <v>0</v>
      </c>
      <c r="G89" s="14">
        <f t="shared" si="34"/>
        <v>0</v>
      </c>
      <c r="H89" s="14">
        <f t="shared" si="34"/>
        <v>0</v>
      </c>
      <c r="I89" s="14">
        <f t="shared" si="34"/>
        <v>0</v>
      </c>
      <c r="J89" s="14">
        <f t="shared" si="34"/>
        <v>0</v>
      </c>
      <c r="K89" s="14">
        <f t="shared" si="34"/>
        <v>0</v>
      </c>
      <c r="L89" s="14">
        <f t="shared" si="34"/>
        <v>0</v>
      </c>
      <c r="M89" s="14">
        <f t="shared" si="34"/>
        <v>0</v>
      </c>
      <c r="N89" s="34" t="s">
        <v>12</v>
      </c>
    </row>
    <row r="90" spans="1:14" ht="92.25" x14ac:dyDescent="0.25">
      <c r="A90" s="33"/>
      <c r="B90" s="13" t="s">
        <v>6</v>
      </c>
      <c r="C90" s="14">
        <f>SUM(D90:M90)</f>
        <v>57452576.43</v>
      </c>
      <c r="D90" s="14">
        <f>D92</f>
        <v>57452576.43</v>
      </c>
      <c r="E90" s="14">
        <f>E92</f>
        <v>0</v>
      </c>
      <c r="F90" s="14">
        <f>F92</f>
        <v>0</v>
      </c>
      <c r="G90" s="14"/>
      <c r="H90" s="14"/>
      <c r="I90" s="14"/>
      <c r="J90" s="14"/>
      <c r="K90" s="14"/>
      <c r="L90" s="14"/>
      <c r="M90" s="14"/>
      <c r="N90" s="35"/>
    </row>
    <row r="91" spans="1:14" ht="61.5" x14ac:dyDescent="0.25">
      <c r="A91" s="32" t="s">
        <v>53</v>
      </c>
      <c r="B91" s="13" t="s">
        <v>63</v>
      </c>
      <c r="C91" s="14">
        <f>C92</f>
        <v>57452576.43</v>
      </c>
      <c r="D91" s="14">
        <f t="shared" ref="D91:M91" si="35">D92</f>
        <v>57452576.43</v>
      </c>
      <c r="E91" s="14">
        <f t="shared" si="35"/>
        <v>0</v>
      </c>
      <c r="F91" s="14">
        <f t="shared" si="35"/>
        <v>0</v>
      </c>
      <c r="G91" s="14">
        <f t="shared" si="35"/>
        <v>0</v>
      </c>
      <c r="H91" s="14">
        <f t="shared" si="35"/>
        <v>0</v>
      </c>
      <c r="I91" s="14">
        <f t="shared" si="35"/>
        <v>0</v>
      </c>
      <c r="J91" s="14">
        <f t="shared" si="35"/>
        <v>0</v>
      </c>
      <c r="K91" s="14">
        <f t="shared" si="35"/>
        <v>0</v>
      </c>
      <c r="L91" s="14">
        <f t="shared" si="35"/>
        <v>0</v>
      </c>
      <c r="M91" s="14">
        <f t="shared" si="35"/>
        <v>0</v>
      </c>
      <c r="N91" s="34" t="s">
        <v>12</v>
      </c>
    </row>
    <row r="92" spans="1:14" ht="117" customHeight="1" x14ac:dyDescent="0.25">
      <c r="A92" s="33"/>
      <c r="B92" s="13" t="s">
        <v>6</v>
      </c>
      <c r="C92" s="14">
        <f>SUM(D92:M92)</f>
        <v>57452576.43</v>
      </c>
      <c r="D92" s="14">
        <v>57452576.43</v>
      </c>
      <c r="E92" s="14"/>
      <c r="F92" s="14"/>
      <c r="G92" s="14"/>
      <c r="H92" s="14"/>
      <c r="I92" s="14"/>
      <c r="J92" s="14"/>
      <c r="K92" s="14"/>
      <c r="L92" s="14"/>
      <c r="M92" s="14"/>
      <c r="N92" s="35"/>
    </row>
    <row r="93" spans="1:14" ht="61.5" x14ac:dyDescent="0.25">
      <c r="A93" s="48" t="s">
        <v>92</v>
      </c>
      <c r="B93" s="13" t="s">
        <v>63</v>
      </c>
      <c r="C93" s="14">
        <f>C94+C95+C96</f>
        <v>11715324815.610001</v>
      </c>
      <c r="D93" s="14">
        <f t="shared" ref="D93:F93" si="36">D94+D95+D96</f>
        <v>1651015922.72</v>
      </c>
      <c r="E93" s="14">
        <f t="shared" si="36"/>
        <v>1160095200</v>
      </c>
      <c r="F93" s="14">
        <f t="shared" si="36"/>
        <v>1222393300</v>
      </c>
      <c r="G93" s="14">
        <f>G94+G95+G96</f>
        <v>1583384964.98</v>
      </c>
      <c r="H93" s="14">
        <f t="shared" ref="H93:M93" si="37">H94+H95+H96</f>
        <v>1694834188.5799999</v>
      </c>
      <c r="I93" s="14">
        <f t="shared" si="37"/>
        <v>1715764136.78</v>
      </c>
      <c r="J93" s="14">
        <f t="shared" si="37"/>
        <v>2039706530.28</v>
      </c>
      <c r="K93" s="14">
        <f t="shared" si="37"/>
        <v>648130572.26999998</v>
      </c>
      <c r="L93" s="14">
        <f t="shared" si="37"/>
        <v>0</v>
      </c>
      <c r="M93" s="14">
        <f t="shared" si="37"/>
        <v>0</v>
      </c>
      <c r="N93" s="34" t="s">
        <v>61</v>
      </c>
    </row>
    <row r="94" spans="1:14" ht="163.5" customHeight="1" x14ac:dyDescent="0.25">
      <c r="A94" s="49"/>
      <c r="B94" s="13" t="s">
        <v>55</v>
      </c>
      <c r="C94" s="14">
        <f>SUM(D94:M94)</f>
        <v>210713000</v>
      </c>
      <c r="D94" s="14">
        <f>D98+D102</f>
        <v>105639300</v>
      </c>
      <c r="E94" s="14">
        <f>E98+E102</f>
        <v>105073700</v>
      </c>
      <c r="F94" s="14">
        <f t="shared" ref="F94:M94" si="38">F98+F102</f>
        <v>0</v>
      </c>
      <c r="G94" s="14">
        <f t="shared" si="38"/>
        <v>0</v>
      </c>
      <c r="H94" s="14">
        <f t="shared" si="38"/>
        <v>0</v>
      </c>
      <c r="I94" s="14">
        <f t="shared" si="38"/>
        <v>0</v>
      </c>
      <c r="J94" s="14">
        <f t="shared" si="38"/>
        <v>0</v>
      </c>
      <c r="K94" s="14">
        <f t="shared" si="38"/>
        <v>0</v>
      </c>
      <c r="L94" s="14">
        <f t="shared" si="38"/>
        <v>0</v>
      </c>
      <c r="M94" s="14">
        <f t="shared" si="38"/>
        <v>0</v>
      </c>
      <c r="N94" s="42"/>
    </row>
    <row r="95" spans="1:14" ht="153.75" x14ac:dyDescent="0.25">
      <c r="A95" s="49"/>
      <c r="B95" s="13" t="s">
        <v>54</v>
      </c>
      <c r="C95" s="14">
        <f>SUM(D95:M95)</f>
        <v>10363220793.4</v>
      </c>
      <c r="D95" s="14">
        <f>D99+D103+D106+D109+D112+D115+D118</f>
        <v>1398777100</v>
      </c>
      <c r="E95" s="14">
        <f>E99+E103+E106+E109+E112+E115+E118</f>
        <v>951301100</v>
      </c>
      <c r="F95" s="14">
        <f t="shared" ref="F95" si="39">F99+F103+F106+F109+F112+F115+F118</f>
        <v>1100153800</v>
      </c>
      <c r="G95" s="14">
        <f>G99+G103+G106+G109+G112+G115+G118</f>
        <v>1425046575.8800001</v>
      </c>
      <c r="H95" s="14">
        <f t="shared" ref="H95:M95" si="40">H99+H103+H106+H109+H112+H115+H118</f>
        <v>1525350769.73</v>
      </c>
      <c r="I95" s="14">
        <f t="shared" si="40"/>
        <v>1544187723.0799999</v>
      </c>
      <c r="J95" s="14">
        <f t="shared" si="40"/>
        <v>1835086209.6600001</v>
      </c>
      <c r="K95" s="14">
        <f t="shared" si="40"/>
        <v>583317515.04999995</v>
      </c>
      <c r="L95" s="14">
        <f t="shared" si="40"/>
        <v>0</v>
      </c>
      <c r="M95" s="14">
        <f t="shared" si="40"/>
        <v>0</v>
      </c>
      <c r="N95" s="42"/>
    </row>
    <row r="96" spans="1:14" ht="92.25" x14ac:dyDescent="0.25">
      <c r="A96" s="49"/>
      <c r="B96" s="13" t="s">
        <v>6</v>
      </c>
      <c r="C96" s="14">
        <f>SUM(D96:M96)</f>
        <v>1141391022.21</v>
      </c>
      <c r="D96" s="14">
        <f>D100+D104+D107+D110+D113+D116+D119</f>
        <v>146599522.72</v>
      </c>
      <c r="E96" s="14">
        <f t="shared" ref="E96:F96" si="41">E100+E104+E107+E110+E113+E116+E119</f>
        <v>103720400</v>
      </c>
      <c r="F96" s="14">
        <f t="shared" si="41"/>
        <v>122239500</v>
      </c>
      <c r="G96" s="14">
        <f>G100+G104+G107+G110+G113+G116+G119</f>
        <v>158338389.09999999</v>
      </c>
      <c r="H96" s="14">
        <f t="shared" ref="H96:M96" si="42">H100+H104+H107+H110+H113+H116+H119</f>
        <v>169483418.84999999</v>
      </c>
      <c r="I96" s="14">
        <f t="shared" si="42"/>
        <v>171576413.69999999</v>
      </c>
      <c r="J96" s="14">
        <f t="shared" si="42"/>
        <v>204620320.62</v>
      </c>
      <c r="K96" s="14">
        <f t="shared" si="42"/>
        <v>64813057.219999999</v>
      </c>
      <c r="L96" s="14">
        <f t="shared" si="42"/>
        <v>0</v>
      </c>
      <c r="M96" s="14">
        <f t="shared" si="42"/>
        <v>0</v>
      </c>
      <c r="N96" s="42"/>
    </row>
    <row r="97" spans="1:14" ht="61.5" customHeight="1" x14ac:dyDescent="0.25">
      <c r="A97" s="43" t="s">
        <v>67</v>
      </c>
      <c r="B97" s="13" t="s">
        <v>63</v>
      </c>
      <c r="C97" s="14">
        <f>C98+C99+C100</f>
        <v>405852872.72000003</v>
      </c>
      <c r="D97" s="14">
        <f t="shared" ref="D97:M97" si="43">D98+D99+D100</f>
        <v>405852872.72000003</v>
      </c>
      <c r="E97" s="14">
        <f t="shared" si="43"/>
        <v>0</v>
      </c>
      <c r="F97" s="14">
        <f t="shared" si="43"/>
        <v>0</v>
      </c>
      <c r="G97" s="14">
        <f t="shared" si="43"/>
        <v>0</v>
      </c>
      <c r="H97" s="14">
        <f t="shared" si="43"/>
        <v>0</v>
      </c>
      <c r="I97" s="14">
        <f t="shared" si="43"/>
        <v>0</v>
      </c>
      <c r="J97" s="14">
        <f t="shared" si="43"/>
        <v>0</v>
      </c>
      <c r="K97" s="14">
        <f t="shared" si="43"/>
        <v>0</v>
      </c>
      <c r="L97" s="14">
        <f t="shared" si="43"/>
        <v>0</v>
      </c>
      <c r="M97" s="14">
        <f t="shared" si="43"/>
        <v>0</v>
      </c>
      <c r="N97" s="52" t="s">
        <v>12</v>
      </c>
    </row>
    <row r="98" spans="1:14" ht="189" hidden="1" customHeight="1" x14ac:dyDescent="0.25">
      <c r="A98" s="46"/>
      <c r="B98" s="13" t="s">
        <v>55</v>
      </c>
      <c r="C98" s="14">
        <f>SUM(D98:M98)</f>
        <v>0</v>
      </c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53"/>
    </row>
    <row r="99" spans="1:14" ht="153.75" x14ac:dyDescent="0.25">
      <c r="A99" s="51"/>
      <c r="B99" s="13" t="s">
        <v>54</v>
      </c>
      <c r="C99" s="14">
        <f>SUM(D99:M99)</f>
        <v>365236700</v>
      </c>
      <c r="D99" s="14">
        <v>365236700</v>
      </c>
      <c r="E99" s="14"/>
      <c r="F99" s="14"/>
      <c r="G99" s="14"/>
      <c r="H99" s="14"/>
      <c r="I99" s="14"/>
      <c r="J99" s="14"/>
      <c r="K99" s="14"/>
      <c r="L99" s="14"/>
      <c r="M99" s="14"/>
      <c r="N99" s="54"/>
    </row>
    <row r="100" spans="1:14" ht="92.25" x14ac:dyDescent="0.25">
      <c r="A100" s="28"/>
      <c r="B100" s="13" t="s">
        <v>6</v>
      </c>
      <c r="C100" s="14">
        <f>SUM(D100:M100)</f>
        <v>40616172.719999999</v>
      </c>
      <c r="D100" s="14">
        <v>40616172.719999999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28"/>
    </row>
    <row r="101" spans="1:14" ht="61.5" x14ac:dyDescent="0.25">
      <c r="A101" s="32" t="s">
        <v>68</v>
      </c>
      <c r="B101" s="13" t="s">
        <v>63</v>
      </c>
      <c r="C101" s="14">
        <f>C102+C103+C104</f>
        <v>616450800</v>
      </c>
      <c r="D101" s="14">
        <f t="shared" ref="D101:M101" si="44">D102+D103+D104</f>
        <v>370664250</v>
      </c>
      <c r="E101" s="14">
        <f t="shared" si="44"/>
        <v>245786550</v>
      </c>
      <c r="F101" s="14">
        <f t="shared" si="44"/>
        <v>0</v>
      </c>
      <c r="G101" s="14">
        <f t="shared" si="44"/>
        <v>0</v>
      </c>
      <c r="H101" s="14">
        <f t="shared" si="44"/>
        <v>0</v>
      </c>
      <c r="I101" s="14">
        <f t="shared" si="44"/>
        <v>0</v>
      </c>
      <c r="J101" s="14">
        <f t="shared" si="44"/>
        <v>0</v>
      </c>
      <c r="K101" s="14">
        <f t="shared" si="44"/>
        <v>0</v>
      </c>
      <c r="L101" s="14">
        <f t="shared" si="44"/>
        <v>0</v>
      </c>
      <c r="M101" s="14">
        <f t="shared" si="44"/>
        <v>0</v>
      </c>
      <c r="N101" s="34" t="s">
        <v>12</v>
      </c>
    </row>
    <row r="102" spans="1:14" ht="160.5" customHeight="1" x14ac:dyDescent="0.25">
      <c r="A102" s="33"/>
      <c r="B102" s="13" t="s">
        <v>55</v>
      </c>
      <c r="C102" s="14">
        <f>SUM(D102:M102)</f>
        <v>210713000</v>
      </c>
      <c r="D102" s="14">
        <v>105639300</v>
      </c>
      <c r="E102" s="14">
        <v>105073700</v>
      </c>
      <c r="F102" s="14"/>
      <c r="G102" s="14"/>
      <c r="H102" s="14"/>
      <c r="I102" s="14"/>
      <c r="J102" s="14"/>
      <c r="K102" s="14"/>
      <c r="L102" s="14"/>
      <c r="M102" s="14"/>
      <c r="N102" s="35"/>
    </row>
    <row r="103" spans="1:14" ht="153.75" x14ac:dyDescent="0.25">
      <c r="A103" s="33"/>
      <c r="B103" s="13" t="s">
        <v>54</v>
      </c>
      <c r="C103" s="14">
        <f>SUM(D103:M103)</f>
        <v>374915200</v>
      </c>
      <c r="D103" s="14">
        <v>246491700</v>
      </c>
      <c r="E103" s="14">
        <v>128423500</v>
      </c>
      <c r="F103" s="14"/>
      <c r="G103" s="14"/>
      <c r="H103" s="14"/>
      <c r="I103" s="14"/>
      <c r="J103" s="14"/>
      <c r="K103" s="14"/>
      <c r="L103" s="14"/>
      <c r="M103" s="14"/>
      <c r="N103" s="35"/>
    </row>
    <row r="104" spans="1:14" ht="92.25" x14ac:dyDescent="0.25">
      <c r="A104" s="33"/>
      <c r="B104" s="13" t="s">
        <v>6</v>
      </c>
      <c r="C104" s="14">
        <f>SUM(D104:M104)</f>
        <v>30822600</v>
      </c>
      <c r="D104" s="14">
        <v>18533250</v>
      </c>
      <c r="E104" s="14">
        <v>12289350</v>
      </c>
      <c r="F104" s="14"/>
      <c r="G104" s="14"/>
      <c r="H104" s="14"/>
      <c r="I104" s="14"/>
      <c r="J104" s="14"/>
      <c r="K104" s="14"/>
      <c r="L104" s="14"/>
      <c r="M104" s="14"/>
      <c r="N104" s="50"/>
    </row>
    <row r="105" spans="1:14" ht="61.5" x14ac:dyDescent="0.25">
      <c r="A105" s="39" t="s">
        <v>93</v>
      </c>
      <c r="B105" s="13" t="s">
        <v>63</v>
      </c>
      <c r="C105" s="9">
        <f>C106+C107</f>
        <v>1089705050.75</v>
      </c>
      <c r="D105" s="9">
        <f t="shared" ref="D105:M105" si="45">D106+D107</f>
        <v>93672400</v>
      </c>
      <c r="E105" s="9">
        <f t="shared" si="45"/>
        <v>133482250</v>
      </c>
      <c r="F105" s="9">
        <f t="shared" si="45"/>
        <v>179318200</v>
      </c>
      <c r="G105" s="9">
        <f t="shared" si="45"/>
        <v>181234064.83000001</v>
      </c>
      <c r="H105" s="14">
        <f t="shared" si="45"/>
        <v>183385835.65000001</v>
      </c>
      <c r="I105" s="14">
        <f t="shared" si="45"/>
        <v>185663405.44</v>
      </c>
      <c r="J105" s="14">
        <f t="shared" si="45"/>
        <v>132948894.83</v>
      </c>
      <c r="K105" s="14">
        <f t="shared" si="45"/>
        <v>0</v>
      </c>
      <c r="L105" s="14">
        <f t="shared" si="45"/>
        <v>0</v>
      </c>
      <c r="M105" s="14">
        <f t="shared" si="45"/>
        <v>0</v>
      </c>
      <c r="N105" s="40" t="s">
        <v>57</v>
      </c>
    </row>
    <row r="106" spans="1:14" ht="153.75" x14ac:dyDescent="0.25">
      <c r="A106" s="33"/>
      <c r="B106" s="13" t="s">
        <v>54</v>
      </c>
      <c r="C106" s="9">
        <f>SUM(D106:M106)</f>
        <v>980084712.78999996</v>
      </c>
      <c r="D106" s="9">
        <v>84305100</v>
      </c>
      <c r="E106" s="9">
        <v>120134000</v>
      </c>
      <c r="F106" s="9">
        <v>161386300</v>
      </c>
      <c r="G106" s="9">
        <v>163110658.34999999</v>
      </c>
      <c r="H106" s="14">
        <v>165047252.09</v>
      </c>
      <c r="I106" s="14">
        <v>167097064.88999999</v>
      </c>
      <c r="J106" s="14">
        <v>119004337.45999999</v>
      </c>
      <c r="K106" s="14"/>
      <c r="L106" s="14"/>
      <c r="M106" s="14"/>
      <c r="N106" s="41"/>
    </row>
    <row r="107" spans="1:14" ht="96.75" customHeight="1" x14ac:dyDescent="0.25">
      <c r="A107" s="33"/>
      <c r="B107" s="13" t="s">
        <v>6</v>
      </c>
      <c r="C107" s="9">
        <f>SUM(D107:M107)</f>
        <v>109620337.95999999</v>
      </c>
      <c r="D107" s="9">
        <v>9367300</v>
      </c>
      <c r="E107" s="9">
        <v>13348250</v>
      </c>
      <c r="F107" s="9">
        <v>17931900</v>
      </c>
      <c r="G107" s="9">
        <v>18123406.48</v>
      </c>
      <c r="H107" s="14">
        <v>18338583.559999999</v>
      </c>
      <c r="I107" s="14">
        <v>18566340.550000001</v>
      </c>
      <c r="J107" s="14">
        <v>13944557.369999999</v>
      </c>
      <c r="K107" s="14"/>
      <c r="L107" s="14"/>
      <c r="M107" s="14"/>
      <c r="N107" s="41"/>
    </row>
    <row r="108" spans="1:14" ht="61.5" x14ac:dyDescent="0.25">
      <c r="A108" s="39" t="s">
        <v>94</v>
      </c>
      <c r="B108" s="13" t="s">
        <v>63</v>
      </c>
      <c r="C108" s="9">
        <f>C109+C110</f>
        <v>2371857832.3699999</v>
      </c>
      <c r="D108" s="9">
        <f t="shared" ref="D108:M108" si="46">D109+D110</f>
        <v>195206600</v>
      </c>
      <c r="E108" s="9">
        <f t="shared" si="46"/>
        <v>195206600</v>
      </c>
      <c r="F108" s="9">
        <f t="shared" si="46"/>
        <v>278140000</v>
      </c>
      <c r="G108" s="9">
        <f t="shared" si="46"/>
        <v>374217281.68000001</v>
      </c>
      <c r="H108" s="14">
        <f t="shared" si="46"/>
        <v>378555125.38</v>
      </c>
      <c r="I108" s="14">
        <f t="shared" si="46"/>
        <v>383464391.81999999</v>
      </c>
      <c r="J108" s="14">
        <f t="shared" si="46"/>
        <v>567067833.49000001</v>
      </c>
      <c r="K108" s="14">
        <f t="shared" si="46"/>
        <v>0</v>
      </c>
      <c r="L108" s="14">
        <f t="shared" si="46"/>
        <v>0</v>
      </c>
      <c r="M108" s="14">
        <f t="shared" si="46"/>
        <v>0</v>
      </c>
      <c r="N108" s="40" t="s">
        <v>57</v>
      </c>
    </row>
    <row r="109" spans="1:14" ht="153.75" x14ac:dyDescent="0.25">
      <c r="A109" s="33"/>
      <c r="B109" s="13" t="s">
        <v>54</v>
      </c>
      <c r="C109" s="9">
        <f>SUM(D109:M109)</f>
        <v>2134671969.1400001</v>
      </c>
      <c r="D109" s="9">
        <v>175685900</v>
      </c>
      <c r="E109" s="9">
        <v>175685900</v>
      </c>
      <c r="F109" s="9">
        <v>250326000</v>
      </c>
      <c r="G109" s="9">
        <v>336795553.51999998</v>
      </c>
      <c r="H109" s="14">
        <v>340699612.83999997</v>
      </c>
      <c r="I109" s="14">
        <v>345117952.63999999</v>
      </c>
      <c r="J109" s="14">
        <v>510361050.13999999</v>
      </c>
      <c r="K109" s="14"/>
      <c r="L109" s="14"/>
      <c r="M109" s="14"/>
      <c r="N109" s="41"/>
    </row>
    <row r="110" spans="1:14" ht="92.25" x14ac:dyDescent="0.25">
      <c r="A110" s="33"/>
      <c r="B110" s="13" t="s">
        <v>6</v>
      </c>
      <c r="C110" s="9">
        <f>SUM(D110:M110)</f>
        <v>237185863.22999999</v>
      </c>
      <c r="D110" s="9">
        <v>19520700</v>
      </c>
      <c r="E110" s="9">
        <v>19520700</v>
      </c>
      <c r="F110" s="9">
        <v>27814000</v>
      </c>
      <c r="G110" s="9">
        <v>37421728.159999996</v>
      </c>
      <c r="H110" s="14">
        <v>37855512.539999999</v>
      </c>
      <c r="I110" s="14">
        <v>38346439.18</v>
      </c>
      <c r="J110" s="14">
        <v>56706783.350000001</v>
      </c>
      <c r="K110" s="14"/>
      <c r="L110" s="14"/>
      <c r="M110" s="14"/>
      <c r="N110" s="41"/>
    </row>
    <row r="111" spans="1:14" ht="61.5" x14ac:dyDescent="0.25">
      <c r="A111" s="39" t="s">
        <v>95</v>
      </c>
      <c r="B111" s="13" t="s">
        <v>63</v>
      </c>
      <c r="C111" s="9">
        <f>C112+C113</f>
        <v>2395029297.71</v>
      </c>
      <c r="D111" s="9">
        <f t="shared" ref="D111:M111" si="47">D112+D113</f>
        <v>195206600</v>
      </c>
      <c r="E111" s="9">
        <f t="shared" si="47"/>
        <v>195206600</v>
      </c>
      <c r="F111" s="9">
        <f t="shared" si="47"/>
        <v>208625700</v>
      </c>
      <c r="G111" s="9">
        <f t="shared" si="47"/>
        <v>373686422.50999999</v>
      </c>
      <c r="H111" s="14">
        <f t="shared" si="47"/>
        <v>377679154.25</v>
      </c>
      <c r="I111" s="14">
        <f t="shared" si="47"/>
        <v>382163294.62</v>
      </c>
      <c r="J111" s="14">
        <f t="shared" si="47"/>
        <v>386909591.30000001</v>
      </c>
      <c r="K111" s="14">
        <f t="shared" si="47"/>
        <v>275551935.02999997</v>
      </c>
      <c r="L111" s="14">
        <f t="shared" si="47"/>
        <v>0</v>
      </c>
      <c r="M111" s="14">
        <f t="shared" si="47"/>
        <v>0</v>
      </c>
      <c r="N111" s="40" t="s">
        <v>57</v>
      </c>
    </row>
    <row r="112" spans="1:14" ht="153.75" x14ac:dyDescent="0.25">
      <c r="A112" s="33"/>
      <c r="B112" s="13" t="s">
        <v>54</v>
      </c>
      <c r="C112" s="9">
        <f>SUM(D112:M112)</f>
        <v>2155526257.9400001</v>
      </c>
      <c r="D112" s="9">
        <v>175685900</v>
      </c>
      <c r="E112" s="9">
        <v>175685900</v>
      </c>
      <c r="F112" s="9">
        <v>187763100</v>
      </c>
      <c r="G112" s="9">
        <v>336317780.25999999</v>
      </c>
      <c r="H112" s="14">
        <v>339911238.82999998</v>
      </c>
      <c r="I112" s="14">
        <v>343946965.14999998</v>
      </c>
      <c r="J112" s="14">
        <v>348218632.17000002</v>
      </c>
      <c r="K112" s="14">
        <v>247996741.53</v>
      </c>
      <c r="L112" s="14"/>
      <c r="M112" s="14"/>
      <c r="N112" s="41"/>
    </row>
    <row r="113" spans="1:14" ht="92.25" x14ac:dyDescent="0.25">
      <c r="A113" s="33"/>
      <c r="B113" s="13" t="s">
        <v>6</v>
      </c>
      <c r="C113" s="9">
        <f>SUM(D113:M113)</f>
        <v>239503039.77000001</v>
      </c>
      <c r="D113" s="9">
        <v>19520700</v>
      </c>
      <c r="E113" s="9">
        <v>19520700</v>
      </c>
      <c r="F113" s="9">
        <v>20862600</v>
      </c>
      <c r="G113" s="9">
        <v>37368642.25</v>
      </c>
      <c r="H113" s="14">
        <v>37767915.420000002</v>
      </c>
      <c r="I113" s="14">
        <v>38216329.469999999</v>
      </c>
      <c r="J113" s="14">
        <v>38690959.130000003</v>
      </c>
      <c r="K113" s="14">
        <v>27555193.5</v>
      </c>
      <c r="L113" s="14"/>
      <c r="M113" s="14"/>
      <c r="N113" s="41"/>
    </row>
    <row r="114" spans="1:14" ht="61.5" x14ac:dyDescent="0.25">
      <c r="A114" s="39" t="s">
        <v>96</v>
      </c>
      <c r="B114" s="13" t="s">
        <v>63</v>
      </c>
      <c r="C114" s="9">
        <f>C115+C116</f>
        <v>2371857841.3400002</v>
      </c>
      <c r="D114" s="9">
        <f t="shared" ref="D114:M114" si="48">D115+D116</f>
        <v>195206600</v>
      </c>
      <c r="E114" s="9">
        <f t="shared" si="48"/>
        <v>195206600</v>
      </c>
      <c r="F114" s="9">
        <f t="shared" si="48"/>
        <v>278140000</v>
      </c>
      <c r="G114" s="9">
        <f t="shared" si="48"/>
        <v>374217282.88</v>
      </c>
      <c r="H114" s="14">
        <f t="shared" si="48"/>
        <v>378555127.22000003</v>
      </c>
      <c r="I114" s="14">
        <f t="shared" si="48"/>
        <v>383464394.33999997</v>
      </c>
      <c r="J114" s="14">
        <f t="shared" si="48"/>
        <v>567067836.89999998</v>
      </c>
      <c r="K114" s="14">
        <f t="shared" si="48"/>
        <v>0</v>
      </c>
      <c r="L114" s="14">
        <f t="shared" si="48"/>
        <v>0</v>
      </c>
      <c r="M114" s="14">
        <f t="shared" si="48"/>
        <v>0</v>
      </c>
      <c r="N114" s="40" t="s">
        <v>57</v>
      </c>
    </row>
    <row r="115" spans="1:14" ht="153.75" x14ac:dyDescent="0.25">
      <c r="A115" s="33"/>
      <c r="B115" s="13" t="s">
        <v>54</v>
      </c>
      <c r="C115" s="9">
        <f>SUM(D115:M115)</f>
        <v>2134671977.5</v>
      </c>
      <c r="D115" s="9">
        <v>175685900</v>
      </c>
      <c r="E115" s="9">
        <v>175685900</v>
      </c>
      <c r="F115" s="9">
        <v>250326000</v>
      </c>
      <c r="G115" s="9">
        <v>336795554.58999997</v>
      </c>
      <c r="H115" s="14">
        <v>340699614.5</v>
      </c>
      <c r="I115" s="14">
        <v>345117954.89999998</v>
      </c>
      <c r="J115" s="14">
        <v>510361053.50999999</v>
      </c>
      <c r="K115" s="14"/>
      <c r="L115" s="14"/>
      <c r="M115" s="14"/>
      <c r="N115" s="41"/>
    </row>
    <row r="116" spans="1:14" ht="92.25" x14ac:dyDescent="0.25">
      <c r="A116" s="33"/>
      <c r="B116" s="13" t="s">
        <v>6</v>
      </c>
      <c r="C116" s="9">
        <f>SUM(D116:M116)</f>
        <v>237185863.84</v>
      </c>
      <c r="D116" s="9">
        <v>19520700</v>
      </c>
      <c r="E116" s="9">
        <v>19520700</v>
      </c>
      <c r="F116" s="9">
        <v>27814000</v>
      </c>
      <c r="G116" s="9">
        <v>37421728.289999999</v>
      </c>
      <c r="H116" s="14">
        <v>37855512.719999999</v>
      </c>
      <c r="I116" s="14">
        <v>38346439.439999998</v>
      </c>
      <c r="J116" s="14">
        <v>56706783.390000001</v>
      </c>
      <c r="K116" s="14"/>
      <c r="L116" s="14"/>
      <c r="M116" s="14"/>
      <c r="N116" s="41"/>
    </row>
    <row r="117" spans="1:14" ht="61.5" x14ac:dyDescent="0.25">
      <c r="A117" s="39" t="s">
        <v>97</v>
      </c>
      <c r="B117" s="13" t="s">
        <v>63</v>
      </c>
      <c r="C117" s="9">
        <f>C118+C119</f>
        <v>2464571120.7199998</v>
      </c>
      <c r="D117" s="9">
        <f t="shared" ref="D117:M117" si="49">D118+D119</f>
        <v>195206600</v>
      </c>
      <c r="E117" s="9">
        <f t="shared" si="49"/>
        <v>195206600</v>
      </c>
      <c r="F117" s="9">
        <f t="shared" si="49"/>
        <v>278169400</v>
      </c>
      <c r="G117" s="9">
        <f t="shared" si="49"/>
        <v>280029913.07999998</v>
      </c>
      <c r="H117" s="14">
        <f t="shared" si="49"/>
        <v>376658946.07999998</v>
      </c>
      <c r="I117" s="14">
        <f t="shared" si="49"/>
        <v>381008650.56</v>
      </c>
      <c r="J117" s="14">
        <f t="shared" si="49"/>
        <v>385712373.75999999</v>
      </c>
      <c r="K117" s="14">
        <f t="shared" si="49"/>
        <v>372578637.24000001</v>
      </c>
      <c r="L117" s="14">
        <f t="shared" si="49"/>
        <v>0</v>
      </c>
      <c r="M117" s="14">
        <f t="shared" si="49"/>
        <v>0</v>
      </c>
      <c r="N117" s="40" t="s">
        <v>57</v>
      </c>
    </row>
    <row r="118" spans="1:14" ht="153.75" x14ac:dyDescent="0.25">
      <c r="A118" s="33"/>
      <c r="B118" s="13" t="s">
        <v>54</v>
      </c>
      <c r="C118" s="9">
        <f>SUM(D118:M118)</f>
        <v>2218113976.0300002</v>
      </c>
      <c r="D118" s="9">
        <v>175685900</v>
      </c>
      <c r="E118" s="9">
        <v>175685900</v>
      </c>
      <c r="F118" s="9">
        <v>250352400</v>
      </c>
      <c r="G118" s="9">
        <v>252027029.16</v>
      </c>
      <c r="H118" s="14">
        <v>338993051.47000003</v>
      </c>
      <c r="I118" s="14">
        <v>342907785.5</v>
      </c>
      <c r="J118" s="14">
        <v>347141136.38</v>
      </c>
      <c r="K118" s="14">
        <v>335320773.51999998</v>
      </c>
      <c r="L118" s="14"/>
      <c r="M118" s="14"/>
      <c r="N118" s="41"/>
    </row>
    <row r="119" spans="1:14" ht="117" customHeight="1" x14ac:dyDescent="0.25">
      <c r="A119" s="33"/>
      <c r="B119" s="13" t="s">
        <v>6</v>
      </c>
      <c r="C119" s="9">
        <f>SUM(D119:M119)</f>
        <v>246457144.69</v>
      </c>
      <c r="D119" s="9">
        <v>19520700</v>
      </c>
      <c r="E119" s="9">
        <v>19520700</v>
      </c>
      <c r="F119" s="9">
        <v>27817000</v>
      </c>
      <c r="G119" s="9">
        <v>28002883.920000002</v>
      </c>
      <c r="H119" s="14">
        <v>37665894.609999999</v>
      </c>
      <c r="I119" s="14">
        <v>38100865.060000002</v>
      </c>
      <c r="J119" s="14">
        <v>38571237.380000003</v>
      </c>
      <c r="K119" s="14">
        <v>37257863.719999999</v>
      </c>
      <c r="L119" s="14"/>
      <c r="M119" s="14"/>
      <c r="N119" s="41"/>
    </row>
    <row r="120" spans="1:14" ht="61.5" x14ac:dyDescent="0.25">
      <c r="A120" s="32" t="s">
        <v>37</v>
      </c>
      <c r="B120" s="13" t="s">
        <v>63</v>
      </c>
      <c r="C120" s="9">
        <f>C121+C122+C123</f>
        <v>89188610652.809998</v>
      </c>
      <c r="D120" s="9">
        <f t="shared" ref="D120:M120" si="50">D121+D122+D123</f>
        <v>10349416539.24</v>
      </c>
      <c r="E120" s="9">
        <f t="shared" si="50"/>
        <v>9482984927.8799992</v>
      </c>
      <c r="F120" s="9">
        <f t="shared" si="50"/>
        <v>9726078293.9799995</v>
      </c>
      <c r="G120" s="9">
        <f t="shared" si="50"/>
        <v>8762164234.3299999</v>
      </c>
      <c r="H120" s="14">
        <f t="shared" si="50"/>
        <v>8808380578.1000004</v>
      </c>
      <c r="I120" s="14">
        <f t="shared" si="50"/>
        <v>8810994408.7299995</v>
      </c>
      <c r="J120" s="14">
        <f t="shared" si="50"/>
        <v>8952626206.3999996</v>
      </c>
      <c r="K120" s="14">
        <f t="shared" si="50"/>
        <v>8260578116.3699999</v>
      </c>
      <c r="L120" s="14">
        <f t="shared" si="50"/>
        <v>8070816060.9499998</v>
      </c>
      <c r="M120" s="14">
        <f t="shared" si="50"/>
        <v>7964571286.8299999</v>
      </c>
      <c r="N120" s="10" t="s">
        <v>11</v>
      </c>
    </row>
    <row r="121" spans="1:14" ht="153.75" x14ac:dyDescent="0.25">
      <c r="A121" s="32"/>
      <c r="B121" s="13" t="s">
        <v>55</v>
      </c>
      <c r="C121" s="14">
        <f>SUM(D121:M121)</f>
        <v>1336621474.7</v>
      </c>
      <c r="D121" s="14">
        <f>D94+D60+D75</f>
        <v>550417600</v>
      </c>
      <c r="E121" s="14">
        <f>E94+E60</f>
        <v>445704876.30000001</v>
      </c>
      <c r="F121" s="14">
        <f>F94+F60</f>
        <v>340498998.39999998</v>
      </c>
      <c r="G121" s="14">
        <f t="shared" ref="G121:M121" si="51">G94</f>
        <v>0</v>
      </c>
      <c r="H121" s="14">
        <f t="shared" si="51"/>
        <v>0</v>
      </c>
      <c r="I121" s="14">
        <f t="shared" si="51"/>
        <v>0</v>
      </c>
      <c r="J121" s="14">
        <f t="shared" si="51"/>
        <v>0</v>
      </c>
      <c r="K121" s="14">
        <f t="shared" si="51"/>
        <v>0</v>
      </c>
      <c r="L121" s="14">
        <f t="shared" si="51"/>
        <v>0</v>
      </c>
      <c r="M121" s="14">
        <f t="shared" si="51"/>
        <v>0</v>
      </c>
      <c r="N121" s="10" t="s">
        <v>11</v>
      </c>
    </row>
    <row r="122" spans="1:14" ht="153.75" x14ac:dyDescent="0.25">
      <c r="A122" s="33"/>
      <c r="B122" s="13" t="s">
        <v>54</v>
      </c>
      <c r="C122" s="14">
        <f>SUM(D122:M122)</f>
        <v>72933997658.020004</v>
      </c>
      <c r="D122" s="14">
        <f t="shared" ref="D122:M122" si="52">D95+D76+D72+D61</f>
        <v>8368871255.8100004</v>
      </c>
      <c r="E122" s="14">
        <f t="shared" si="52"/>
        <v>7803426990.0299997</v>
      </c>
      <c r="F122" s="14">
        <f t="shared" si="52"/>
        <v>8072378031.9099998</v>
      </c>
      <c r="G122" s="14">
        <f t="shared" si="52"/>
        <v>7204891722.25</v>
      </c>
      <c r="H122" s="14">
        <f t="shared" si="52"/>
        <v>7224137170.8699999</v>
      </c>
      <c r="I122" s="14">
        <f t="shared" si="52"/>
        <v>7224137170.8699999</v>
      </c>
      <c r="J122" s="14">
        <f t="shared" si="52"/>
        <v>7358855311.2700005</v>
      </c>
      <c r="K122" s="14">
        <f t="shared" si="52"/>
        <v>6743000955.21</v>
      </c>
      <c r="L122" s="14">
        <f t="shared" si="52"/>
        <v>6467149524.8999996</v>
      </c>
      <c r="M122" s="14">
        <f t="shared" si="52"/>
        <v>6467149524.8999996</v>
      </c>
      <c r="N122" s="10" t="s">
        <v>11</v>
      </c>
    </row>
    <row r="123" spans="1:14" ht="92.25" x14ac:dyDescent="0.25">
      <c r="A123" s="33"/>
      <c r="B123" s="13" t="s">
        <v>6</v>
      </c>
      <c r="C123" s="14">
        <f>SUM(D123:M123)</f>
        <v>14917991520.09</v>
      </c>
      <c r="D123" s="14">
        <f t="shared" ref="D123:M123" si="53">D96+D90+D79+D77+D73+D62</f>
        <v>1430127683.4300001</v>
      </c>
      <c r="E123" s="14">
        <f t="shared" si="53"/>
        <v>1233853061.55</v>
      </c>
      <c r="F123" s="14">
        <f t="shared" si="53"/>
        <v>1313201263.6700001</v>
      </c>
      <c r="G123" s="14">
        <f t="shared" si="53"/>
        <v>1557272512.0799999</v>
      </c>
      <c r="H123" s="14">
        <f t="shared" si="53"/>
        <v>1584243407.23</v>
      </c>
      <c r="I123" s="14">
        <f t="shared" si="53"/>
        <v>1586857237.8599999</v>
      </c>
      <c r="J123" s="14">
        <f t="shared" si="53"/>
        <v>1593770895.1300001</v>
      </c>
      <c r="K123" s="14">
        <f t="shared" si="53"/>
        <v>1517577161.1600001</v>
      </c>
      <c r="L123" s="14">
        <f t="shared" si="53"/>
        <v>1603666536.05</v>
      </c>
      <c r="M123" s="14">
        <f t="shared" si="53"/>
        <v>1497421761.9300001</v>
      </c>
      <c r="N123" s="10" t="s">
        <v>11</v>
      </c>
    </row>
    <row r="124" spans="1:14" ht="45" customHeight="1" x14ac:dyDescent="0.25">
      <c r="A124" s="32" t="s">
        <v>43</v>
      </c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</row>
    <row r="125" spans="1:14" s="5" customFormat="1" ht="42" customHeight="1" x14ac:dyDescent="0.25">
      <c r="A125" s="36" t="s">
        <v>44</v>
      </c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8"/>
    </row>
    <row r="126" spans="1:14" ht="118.5" customHeight="1" x14ac:dyDescent="0.25">
      <c r="A126" s="32" t="s">
        <v>98</v>
      </c>
      <c r="B126" s="13" t="s">
        <v>63</v>
      </c>
      <c r="C126" s="14">
        <f>C128+C127</f>
        <v>1546356276.8</v>
      </c>
      <c r="D126" s="14">
        <f t="shared" ref="D126:M126" si="54">D128+D127</f>
        <v>155968820.40000001</v>
      </c>
      <c r="E126" s="14">
        <f t="shared" si="54"/>
        <v>129397520.42</v>
      </c>
      <c r="F126" s="14">
        <f t="shared" si="54"/>
        <v>129918600.45</v>
      </c>
      <c r="G126" s="14">
        <f t="shared" si="54"/>
        <v>149666227.72</v>
      </c>
      <c r="H126" s="14">
        <f t="shared" si="54"/>
        <v>152004762.53</v>
      </c>
      <c r="I126" s="14">
        <f t="shared" si="54"/>
        <v>153303948.53</v>
      </c>
      <c r="J126" s="14">
        <f t="shared" si="54"/>
        <v>149796146.31999999</v>
      </c>
      <c r="K126" s="14">
        <f t="shared" si="54"/>
        <v>166165889.97999999</v>
      </c>
      <c r="L126" s="14">
        <f t="shared" si="54"/>
        <v>186303273.05000001</v>
      </c>
      <c r="M126" s="14">
        <f t="shared" si="54"/>
        <v>173831087.40000001</v>
      </c>
      <c r="N126" s="34" t="s">
        <v>8</v>
      </c>
    </row>
    <row r="127" spans="1:14" ht="28.5" hidden="1" customHeight="1" x14ac:dyDescent="0.25">
      <c r="A127" s="32"/>
      <c r="B127" s="13" t="s">
        <v>54</v>
      </c>
      <c r="C127" s="14">
        <f>SUM(D127:M127)</f>
        <v>0</v>
      </c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34"/>
    </row>
    <row r="128" spans="1:14" ht="184.5" customHeight="1" x14ac:dyDescent="0.25">
      <c r="A128" s="42"/>
      <c r="B128" s="13" t="s">
        <v>6</v>
      </c>
      <c r="C128" s="14">
        <f>SUM(D128:M128)</f>
        <v>1546356276.8</v>
      </c>
      <c r="D128" s="14">
        <v>155968820.40000001</v>
      </c>
      <c r="E128" s="14">
        <v>129397520.42</v>
      </c>
      <c r="F128" s="14">
        <v>129918600.45</v>
      </c>
      <c r="G128" s="14">
        <v>149666227.72</v>
      </c>
      <c r="H128" s="14">
        <v>152004762.53</v>
      </c>
      <c r="I128" s="14">
        <v>153303948.53</v>
      </c>
      <c r="J128" s="14">
        <v>149796146.31999999</v>
      </c>
      <c r="K128" s="14">
        <v>166165889.97999999</v>
      </c>
      <c r="L128" s="14">
        <v>186303273.05000001</v>
      </c>
      <c r="M128" s="14">
        <v>173831087.40000001</v>
      </c>
      <c r="N128" s="42"/>
    </row>
    <row r="129" spans="1:14" ht="97.5" customHeight="1" x14ac:dyDescent="0.25">
      <c r="A129" s="32" t="s">
        <v>45</v>
      </c>
      <c r="B129" s="13" t="s">
        <v>63</v>
      </c>
      <c r="C129" s="14">
        <f>C131+C130</f>
        <v>1546228676.8</v>
      </c>
      <c r="D129" s="14">
        <f>D131+D130</f>
        <v>155956060.40000001</v>
      </c>
      <c r="E129" s="14">
        <f t="shared" ref="E129:M129" si="55">E131+E130</f>
        <v>129384760.42</v>
      </c>
      <c r="F129" s="14">
        <f t="shared" si="55"/>
        <v>129905840.45</v>
      </c>
      <c r="G129" s="14">
        <f t="shared" si="55"/>
        <v>149653467.72</v>
      </c>
      <c r="H129" s="14">
        <f t="shared" si="55"/>
        <v>151992002.53</v>
      </c>
      <c r="I129" s="14">
        <f t="shared" si="55"/>
        <v>153291188.53</v>
      </c>
      <c r="J129" s="14">
        <f t="shared" si="55"/>
        <v>149783386.31999999</v>
      </c>
      <c r="K129" s="14">
        <f t="shared" si="55"/>
        <v>166153129.97999999</v>
      </c>
      <c r="L129" s="14">
        <f t="shared" si="55"/>
        <v>186290513.05000001</v>
      </c>
      <c r="M129" s="14">
        <f t="shared" si="55"/>
        <v>173818327.40000001</v>
      </c>
      <c r="N129" s="34" t="s">
        <v>8</v>
      </c>
    </row>
    <row r="130" spans="1:14" ht="162" hidden="1" customHeight="1" x14ac:dyDescent="0.25">
      <c r="A130" s="32"/>
      <c r="B130" s="13" t="s">
        <v>54</v>
      </c>
      <c r="C130" s="14">
        <f>SUM(D130:M130)</f>
        <v>0</v>
      </c>
      <c r="D130" s="14">
        <f>D127</f>
        <v>0</v>
      </c>
      <c r="E130" s="14">
        <f t="shared" ref="E130:M130" si="56">E127</f>
        <v>0</v>
      </c>
      <c r="F130" s="14">
        <f t="shared" si="56"/>
        <v>0</v>
      </c>
      <c r="G130" s="14">
        <f t="shared" si="56"/>
        <v>0</v>
      </c>
      <c r="H130" s="14">
        <f t="shared" si="56"/>
        <v>0</v>
      </c>
      <c r="I130" s="14">
        <f t="shared" si="56"/>
        <v>0</v>
      </c>
      <c r="J130" s="14">
        <f t="shared" si="56"/>
        <v>0</v>
      </c>
      <c r="K130" s="14">
        <f t="shared" si="56"/>
        <v>0</v>
      </c>
      <c r="L130" s="14">
        <f t="shared" si="56"/>
        <v>0</v>
      </c>
      <c r="M130" s="14">
        <f t="shared" si="56"/>
        <v>0</v>
      </c>
      <c r="N130" s="34"/>
    </row>
    <row r="131" spans="1:14" ht="135.75" customHeight="1" x14ac:dyDescent="0.25">
      <c r="A131" s="33"/>
      <c r="B131" s="13" t="s">
        <v>6</v>
      </c>
      <c r="C131" s="14">
        <f>SUM(D131:M131)</f>
        <v>1546228676.8</v>
      </c>
      <c r="D131" s="14">
        <f>D128-D133</f>
        <v>155956060.40000001</v>
      </c>
      <c r="E131" s="14">
        <f>E128-E133</f>
        <v>129384760.42</v>
      </c>
      <c r="F131" s="14">
        <f>F128-F133</f>
        <v>129905840.45</v>
      </c>
      <c r="G131" s="14">
        <f t="shared" ref="G131:M131" si="57">G128-G133</f>
        <v>149653467.72</v>
      </c>
      <c r="H131" s="14">
        <f t="shared" si="57"/>
        <v>151992002.53</v>
      </c>
      <c r="I131" s="14">
        <f t="shared" si="57"/>
        <v>153291188.53</v>
      </c>
      <c r="J131" s="14">
        <f t="shared" si="57"/>
        <v>149783386.31999999</v>
      </c>
      <c r="K131" s="14">
        <f t="shared" si="57"/>
        <v>166153129.97999999</v>
      </c>
      <c r="L131" s="14">
        <f t="shared" si="57"/>
        <v>186290513.05000001</v>
      </c>
      <c r="M131" s="14">
        <f t="shared" si="57"/>
        <v>173818327.40000001</v>
      </c>
      <c r="N131" s="35"/>
    </row>
    <row r="132" spans="1:14" ht="108.6" customHeight="1" x14ac:dyDescent="0.25">
      <c r="A132" s="32" t="s">
        <v>46</v>
      </c>
      <c r="B132" s="13" t="s">
        <v>63</v>
      </c>
      <c r="C132" s="14">
        <f>C133</f>
        <v>38280</v>
      </c>
      <c r="D132" s="14">
        <f t="shared" ref="D132:M132" si="58">D133</f>
        <v>12760</v>
      </c>
      <c r="E132" s="14">
        <f t="shared" si="58"/>
        <v>12760</v>
      </c>
      <c r="F132" s="14">
        <f t="shared" si="58"/>
        <v>12760</v>
      </c>
      <c r="G132" s="14">
        <f t="shared" si="58"/>
        <v>12760</v>
      </c>
      <c r="H132" s="14">
        <f t="shared" si="58"/>
        <v>12760</v>
      </c>
      <c r="I132" s="14">
        <f t="shared" si="58"/>
        <v>12760</v>
      </c>
      <c r="J132" s="14">
        <f t="shared" si="58"/>
        <v>12760</v>
      </c>
      <c r="K132" s="14">
        <f t="shared" si="58"/>
        <v>12760</v>
      </c>
      <c r="L132" s="14">
        <f t="shared" si="58"/>
        <v>12760</v>
      </c>
      <c r="M132" s="14">
        <f t="shared" si="58"/>
        <v>12760</v>
      </c>
      <c r="N132" s="34" t="s">
        <v>8</v>
      </c>
    </row>
    <row r="133" spans="1:14" ht="92.25" x14ac:dyDescent="0.25">
      <c r="A133" s="33"/>
      <c r="B133" s="13" t="s">
        <v>6</v>
      </c>
      <c r="C133" s="14">
        <f t="shared" ref="C133" si="59">SUM(D133:F133)</f>
        <v>38280</v>
      </c>
      <c r="D133" s="14">
        <v>12760</v>
      </c>
      <c r="E133" s="14">
        <v>12760</v>
      </c>
      <c r="F133" s="14">
        <v>12760</v>
      </c>
      <c r="G133" s="14">
        <v>12760</v>
      </c>
      <c r="H133" s="14">
        <v>12760</v>
      </c>
      <c r="I133" s="14">
        <v>12760</v>
      </c>
      <c r="J133" s="14">
        <v>12760</v>
      </c>
      <c r="K133" s="14">
        <v>12760</v>
      </c>
      <c r="L133" s="14">
        <v>12760</v>
      </c>
      <c r="M133" s="14">
        <v>12760</v>
      </c>
      <c r="N133" s="35"/>
    </row>
    <row r="134" spans="1:14" ht="78" customHeight="1" x14ac:dyDescent="0.25">
      <c r="A134" s="32" t="s">
        <v>99</v>
      </c>
      <c r="B134" s="13" t="s">
        <v>63</v>
      </c>
      <c r="C134" s="14">
        <f>C135</f>
        <v>170404412.75</v>
      </c>
      <c r="D134" s="14">
        <f t="shared" ref="D134:M134" si="60">D135</f>
        <v>6593509.7800000003</v>
      </c>
      <c r="E134" s="14">
        <f t="shared" si="60"/>
        <v>33016936.449999999</v>
      </c>
      <c r="F134" s="14">
        <f t="shared" si="60"/>
        <v>73871005.489999995</v>
      </c>
      <c r="G134" s="14">
        <f t="shared" si="60"/>
        <v>7532190.5700000003</v>
      </c>
      <c r="H134" s="14">
        <f t="shared" si="60"/>
        <v>7649881.0499999998</v>
      </c>
      <c r="I134" s="14">
        <f t="shared" si="60"/>
        <v>7715264.6500000004</v>
      </c>
      <c r="J134" s="14">
        <f t="shared" si="60"/>
        <v>7538728.9299999997</v>
      </c>
      <c r="K134" s="14">
        <f t="shared" si="60"/>
        <v>8362562.2699999996</v>
      </c>
      <c r="L134" s="14">
        <f t="shared" si="60"/>
        <v>9376008.0500000007</v>
      </c>
      <c r="M134" s="14">
        <f t="shared" si="60"/>
        <v>8748325.5099999998</v>
      </c>
      <c r="N134" s="34" t="s">
        <v>10</v>
      </c>
    </row>
    <row r="135" spans="1:14" ht="170.25" customHeight="1" x14ac:dyDescent="0.25">
      <c r="A135" s="33"/>
      <c r="B135" s="13" t="s">
        <v>6</v>
      </c>
      <c r="C135" s="14">
        <f>SUM(D135:M135)</f>
        <v>170404412.75</v>
      </c>
      <c r="D135" s="14">
        <f>D137+D139+D141</f>
        <v>6593509.7800000003</v>
      </c>
      <c r="E135" s="14">
        <f>E137+E139</f>
        <v>33016936.449999999</v>
      </c>
      <c r="F135" s="14">
        <f>F137+F139</f>
        <v>73871005.489999995</v>
      </c>
      <c r="G135" s="14">
        <f t="shared" ref="G135:M135" si="61">G137+G139</f>
        <v>7532190.5700000003</v>
      </c>
      <c r="H135" s="14">
        <f t="shared" si="61"/>
        <v>7649881.0499999998</v>
      </c>
      <c r="I135" s="14">
        <f t="shared" si="61"/>
        <v>7715264.6500000004</v>
      </c>
      <c r="J135" s="14">
        <f t="shared" si="61"/>
        <v>7538728.9299999997</v>
      </c>
      <c r="K135" s="14">
        <f t="shared" si="61"/>
        <v>8362562.2699999996</v>
      </c>
      <c r="L135" s="14">
        <f t="shared" si="61"/>
        <v>9376008.0500000007</v>
      </c>
      <c r="M135" s="14">
        <f t="shared" si="61"/>
        <v>8748325.5099999998</v>
      </c>
      <c r="N135" s="35"/>
    </row>
    <row r="136" spans="1:14" ht="69" customHeight="1" x14ac:dyDescent="0.25">
      <c r="A136" s="32" t="s">
        <v>47</v>
      </c>
      <c r="B136" s="13" t="s">
        <v>63</v>
      </c>
      <c r="C136" s="14">
        <f>C137</f>
        <v>76572594.840000004</v>
      </c>
      <c r="D136" s="14">
        <f t="shared" ref="D136:M136" si="62">D137</f>
        <v>6593509.7800000003</v>
      </c>
      <c r="E136" s="14">
        <f t="shared" si="62"/>
        <v>6517764.1600000001</v>
      </c>
      <c r="F136" s="14">
        <f t="shared" si="62"/>
        <v>6538359.8700000001</v>
      </c>
      <c r="G136" s="14">
        <f t="shared" si="62"/>
        <v>7532190.5700000003</v>
      </c>
      <c r="H136" s="14">
        <f t="shared" si="62"/>
        <v>7649881.0499999998</v>
      </c>
      <c r="I136" s="14">
        <f t="shared" si="62"/>
        <v>7715264.6500000004</v>
      </c>
      <c r="J136" s="14">
        <f t="shared" si="62"/>
        <v>7538728.9299999997</v>
      </c>
      <c r="K136" s="14">
        <f t="shared" si="62"/>
        <v>8362562.2699999996</v>
      </c>
      <c r="L136" s="14">
        <f t="shared" si="62"/>
        <v>9376008.0500000007</v>
      </c>
      <c r="M136" s="14">
        <f t="shared" si="62"/>
        <v>8748325.5099999998</v>
      </c>
      <c r="N136" s="34" t="s">
        <v>10</v>
      </c>
    </row>
    <row r="137" spans="1:14" ht="186" customHeight="1" x14ac:dyDescent="0.25">
      <c r="A137" s="33"/>
      <c r="B137" s="13" t="s">
        <v>6</v>
      </c>
      <c r="C137" s="14">
        <f>SUM(D137:M137)</f>
        <v>76572594.840000004</v>
      </c>
      <c r="D137" s="14">
        <v>6593509.7800000003</v>
      </c>
      <c r="E137" s="14">
        <v>6517764.1600000001</v>
      </c>
      <c r="F137" s="14">
        <v>6538359.8700000001</v>
      </c>
      <c r="G137" s="14">
        <f>F137*1.152</f>
        <v>7532190.5700000003</v>
      </c>
      <c r="H137" s="14">
        <f>F137*1.17</f>
        <v>7649881.0499999998</v>
      </c>
      <c r="I137" s="14">
        <f>F137*1.18</f>
        <v>7715264.6500000004</v>
      </c>
      <c r="J137" s="14">
        <f>F137*1.153</f>
        <v>7538728.9299999997</v>
      </c>
      <c r="K137" s="14">
        <f>F137*1.279</f>
        <v>8362562.2699999996</v>
      </c>
      <c r="L137" s="14">
        <f>F137*1.434</f>
        <v>9376008.0500000007</v>
      </c>
      <c r="M137" s="14">
        <f>F137*1.338</f>
        <v>8748325.5099999998</v>
      </c>
      <c r="N137" s="35"/>
    </row>
    <row r="138" spans="1:14" ht="97.15" customHeight="1" x14ac:dyDescent="0.25">
      <c r="A138" s="32" t="s">
        <v>48</v>
      </c>
      <c r="B138" s="13" t="s">
        <v>63</v>
      </c>
      <c r="C138" s="14">
        <f>C139</f>
        <v>93831817.909999996</v>
      </c>
      <c r="D138" s="14">
        <f t="shared" ref="D138:M140" si="63">D139</f>
        <v>0</v>
      </c>
      <c r="E138" s="14">
        <f t="shared" si="63"/>
        <v>26499172.289999999</v>
      </c>
      <c r="F138" s="14">
        <f t="shared" si="63"/>
        <v>67332645.620000005</v>
      </c>
      <c r="G138" s="14">
        <f t="shared" si="63"/>
        <v>0</v>
      </c>
      <c r="H138" s="14">
        <f t="shared" si="63"/>
        <v>0</v>
      </c>
      <c r="I138" s="14">
        <f t="shared" si="63"/>
        <v>0</v>
      </c>
      <c r="J138" s="14">
        <f t="shared" si="63"/>
        <v>0</v>
      </c>
      <c r="K138" s="14">
        <f t="shared" si="63"/>
        <v>0</v>
      </c>
      <c r="L138" s="14">
        <f t="shared" si="63"/>
        <v>0</v>
      </c>
      <c r="M138" s="14">
        <f t="shared" si="63"/>
        <v>0</v>
      </c>
      <c r="N138" s="34" t="s">
        <v>10</v>
      </c>
    </row>
    <row r="139" spans="1:14" ht="205.5" customHeight="1" x14ac:dyDescent="0.25">
      <c r="A139" s="33"/>
      <c r="B139" s="13" t="s">
        <v>6</v>
      </c>
      <c r="C139" s="14">
        <f>SUM(D139:M139)</f>
        <v>93831817.909999996</v>
      </c>
      <c r="D139" s="14"/>
      <c r="E139" s="14">
        <v>26499172.289999999</v>
      </c>
      <c r="F139" s="14">
        <v>67332645.620000005</v>
      </c>
      <c r="G139" s="14"/>
      <c r="H139" s="14"/>
      <c r="I139" s="14"/>
      <c r="J139" s="14"/>
      <c r="K139" s="14"/>
      <c r="L139" s="14"/>
      <c r="M139" s="14"/>
      <c r="N139" s="35"/>
    </row>
    <row r="140" spans="1:14" ht="97.15" hidden="1" customHeight="1" x14ac:dyDescent="0.25">
      <c r="A140" s="32" t="s">
        <v>62</v>
      </c>
      <c r="B140" s="13" t="s">
        <v>63</v>
      </c>
      <c r="C140" s="14">
        <f>C141</f>
        <v>0</v>
      </c>
      <c r="D140" s="14">
        <f t="shared" si="63"/>
        <v>0</v>
      </c>
      <c r="E140" s="14">
        <f t="shared" si="63"/>
        <v>0</v>
      </c>
      <c r="F140" s="14">
        <f t="shared" si="63"/>
        <v>0</v>
      </c>
      <c r="G140" s="14">
        <f t="shared" si="63"/>
        <v>0</v>
      </c>
      <c r="H140" s="14">
        <f t="shared" si="63"/>
        <v>0</v>
      </c>
      <c r="I140" s="14">
        <f t="shared" si="63"/>
        <v>0</v>
      </c>
      <c r="J140" s="14">
        <f t="shared" si="63"/>
        <v>0</v>
      </c>
      <c r="K140" s="14">
        <f t="shared" si="63"/>
        <v>0</v>
      </c>
      <c r="L140" s="14">
        <f t="shared" si="63"/>
        <v>0</v>
      </c>
      <c r="M140" s="14">
        <f t="shared" si="63"/>
        <v>0</v>
      </c>
      <c r="N140" s="34" t="s">
        <v>10</v>
      </c>
    </row>
    <row r="141" spans="1:14" ht="210.75" hidden="1" customHeight="1" x14ac:dyDescent="0.25">
      <c r="A141" s="33"/>
      <c r="B141" s="13" t="s">
        <v>6</v>
      </c>
      <c r="C141" s="14">
        <f>SUM(D141:M141)</f>
        <v>0</v>
      </c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35"/>
    </row>
    <row r="142" spans="1:14" ht="69" customHeight="1" x14ac:dyDescent="0.25">
      <c r="A142" s="32" t="s">
        <v>100</v>
      </c>
      <c r="B142" s="13" t="s">
        <v>63</v>
      </c>
      <c r="C142" s="14">
        <f>C143</f>
        <v>1496775094</v>
      </c>
      <c r="D142" s="14">
        <f t="shared" ref="D142:M142" si="64">D143</f>
        <v>149677509.40000001</v>
      </c>
      <c r="E142" s="14">
        <f t="shared" si="64"/>
        <v>149677509.40000001</v>
      </c>
      <c r="F142" s="14">
        <f t="shared" si="64"/>
        <v>149677509.40000001</v>
      </c>
      <c r="G142" s="14">
        <f t="shared" si="64"/>
        <v>149677509.40000001</v>
      </c>
      <c r="H142" s="14">
        <f t="shared" si="64"/>
        <v>149677509.40000001</v>
      </c>
      <c r="I142" s="14">
        <f t="shared" si="64"/>
        <v>149677509.40000001</v>
      </c>
      <c r="J142" s="14">
        <f t="shared" si="64"/>
        <v>149677509.40000001</v>
      </c>
      <c r="K142" s="14">
        <f t="shared" si="64"/>
        <v>149677509.40000001</v>
      </c>
      <c r="L142" s="14">
        <f t="shared" si="64"/>
        <v>149677509.40000001</v>
      </c>
      <c r="M142" s="14">
        <f t="shared" si="64"/>
        <v>149677509.40000001</v>
      </c>
      <c r="N142" s="34" t="s">
        <v>8</v>
      </c>
    </row>
    <row r="143" spans="1:14" ht="117.6" customHeight="1" x14ac:dyDescent="0.25">
      <c r="A143" s="33"/>
      <c r="B143" s="13" t="s">
        <v>6</v>
      </c>
      <c r="C143" s="14">
        <f>SUM(D143:M143)</f>
        <v>1496775094</v>
      </c>
      <c r="D143" s="14">
        <v>149677509.40000001</v>
      </c>
      <c r="E143" s="14">
        <v>149677509.40000001</v>
      </c>
      <c r="F143" s="14">
        <v>149677509.40000001</v>
      </c>
      <c r="G143" s="14">
        <v>149677509.40000001</v>
      </c>
      <c r="H143" s="14">
        <v>149677509.40000001</v>
      </c>
      <c r="I143" s="14">
        <v>149677509.40000001</v>
      </c>
      <c r="J143" s="14">
        <v>149677509.40000001</v>
      </c>
      <c r="K143" s="14">
        <v>149677509.40000001</v>
      </c>
      <c r="L143" s="14">
        <v>149677509.40000001</v>
      </c>
      <c r="M143" s="14">
        <v>149677509.40000001</v>
      </c>
      <c r="N143" s="35"/>
    </row>
    <row r="144" spans="1:14" s="5" customFormat="1" ht="51" customHeight="1" x14ac:dyDescent="0.25">
      <c r="A144" s="36" t="s">
        <v>58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8"/>
    </row>
    <row r="145" spans="1:14" s="5" customFormat="1" ht="61.5" x14ac:dyDescent="0.25">
      <c r="A145" s="32" t="s">
        <v>101</v>
      </c>
      <c r="B145" s="13" t="s">
        <v>63</v>
      </c>
      <c r="C145" s="14">
        <f t="shared" ref="C145" si="65">C146</f>
        <v>79992000</v>
      </c>
      <c r="D145" s="14">
        <f t="shared" ref="D145" si="66">D146</f>
        <v>79992000</v>
      </c>
      <c r="E145" s="14">
        <f t="shared" ref="E145" si="67">E146</f>
        <v>0</v>
      </c>
      <c r="F145" s="14">
        <f t="shared" ref="F145" si="68">F146</f>
        <v>0</v>
      </c>
      <c r="G145" s="14">
        <f t="shared" ref="G145" si="69">G146</f>
        <v>0</v>
      </c>
      <c r="H145" s="14">
        <f t="shared" ref="H145" si="70">H146</f>
        <v>0</v>
      </c>
      <c r="I145" s="14">
        <f t="shared" ref="I145" si="71">I146</f>
        <v>0</v>
      </c>
      <c r="J145" s="14">
        <f t="shared" ref="J145" si="72">J146</f>
        <v>0</v>
      </c>
      <c r="K145" s="14">
        <f t="shared" ref="K145" si="73">K146</f>
        <v>0</v>
      </c>
      <c r="L145" s="14">
        <f t="shared" ref="L145" si="74">L146</f>
        <v>0</v>
      </c>
      <c r="M145" s="14">
        <f t="shared" ref="M145" si="75">M146</f>
        <v>0</v>
      </c>
      <c r="N145" s="34" t="s">
        <v>12</v>
      </c>
    </row>
    <row r="146" spans="1:14" s="5" customFormat="1" ht="92.25" x14ac:dyDescent="0.25">
      <c r="A146" s="33"/>
      <c r="B146" s="13" t="s">
        <v>6</v>
      </c>
      <c r="C146" s="14">
        <f>SUM(D146:M146)</f>
        <v>79992000</v>
      </c>
      <c r="D146" s="14">
        <f>D148</f>
        <v>79992000</v>
      </c>
      <c r="E146" s="14">
        <f t="shared" ref="E146:M146" si="76">E148</f>
        <v>0</v>
      </c>
      <c r="F146" s="15">
        <f t="shared" si="76"/>
        <v>0</v>
      </c>
      <c r="G146" s="15">
        <f t="shared" si="76"/>
        <v>0</v>
      </c>
      <c r="H146" s="15">
        <f t="shared" si="76"/>
        <v>0</v>
      </c>
      <c r="I146" s="15">
        <f t="shared" si="76"/>
        <v>0</v>
      </c>
      <c r="J146" s="15">
        <f t="shared" si="76"/>
        <v>0</v>
      </c>
      <c r="K146" s="15">
        <f t="shared" si="76"/>
        <v>0</v>
      </c>
      <c r="L146" s="15">
        <f t="shared" si="76"/>
        <v>0</v>
      </c>
      <c r="M146" s="15">
        <f t="shared" si="76"/>
        <v>0</v>
      </c>
      <c r="N146" s="35"/>
    </row>
    <row r="147" spans="1:14" s="5" customFormat="1" ht="61.5" x14ac:dyDescent="0.25">
      <c r="A147" s="32" t="s">
        <v>76</v>
      </c>
      <c r="B147" s="13" t="s">
        <v>63</v>
      </c>
      <c r="C147" s="14">
        <f t="shared" ref="C147" si="77">C148</f>
        <v>79992000</v>
      </c>
      <c r="D147" s="14">
        <f t="shared" ref="D147" si="78">D148</f>
        <v>79992000</v>
      </c>
      <c r="E147" s="14">
        <f t="shared" ref="E147" si="79">E148</f>
        <v>0</v>
      </c>
      <c r="F147" s="14">
        <f t="shared" ref="F147" si="80">F148</f>
        <v>0</v>
      </c>
      <c r="G147" s="14">
        <f t="shared" ref="G147" si="81">G148</f>
        <v>0</v>
      </c>
      <c r="H147" s="14">
        <f t="shared" ref="H147" si="82">H148</f>
        <v>0</v>
      </c>
      <c r="I147" s="14">
        <f t="shared" ref="I147" si="83">I148</f>
        <v>0</v>
      </c>
      <c r="J147" s="14">
        <f t="shared" ref="J147" si="84">J148</f>
        <v>0</v>
      </c>
      <c r="K147" s="14">
        <f t="shared" ref="K147" si="85">K148</f>
        <v>0</v>
      </c>
      <c r="L147" s="14">
        <f t="shared" ref="L147" si="86">L148</f>
        <v>0</v>
      </c>
      <c r="M147" s="14">
        <f t="shared" ref="M147" si="87">M148</f>
        <v>0</v>
      </c>
      <c r="N147" s="34" t="s">
        <v>12</v>
      </c>
    </row>
    <row r="148" spans="1:14" s="5" customFormat="1" ht="98.25" customHeight="1" x14ac:dyDescent="0.25">
      <c r="A148" s="33"/>
      <c r="B148" s="13" t="s">
        <v>6</v>
      </c>
      <c r="C148" s="14">
        <f>SUM(D148:M148)</f>
        <v>79992000</v>
      </c>
      <c r="D148" s="14">
        <v>79992000</v>
      </c>
      <c r="E148" s="14"/>
      <c r="F148" s="15"/>
      <c r="G148" s="15"/>
      <c r="H148" s="15"/>
      <c r="I148" s="15"/>
      <c r="J148" s="15"/>
      <c r="K148" s="15"/>
      <c r="L148" s="15"/>
      <c r="M148" s="15"/>
      <c r="N148" s="35"/>
    </row>
    <row r="149" spans="1:14" ht="107.25" customHeight="1" x14ac:dyDescent="0.25">
      <c r="A149" s="32" t="s">
        <v>13</v>
      </c>
      <c r="B149" s="13" t="s">
        <v>63</v>
      </c>
      <c r="C149" s="14">
        <f>C152+C150+C151</f>
        <v>3293527783.5500002</v>
      </c>
      <c r="D149" s="14">
        <f t="shared" ref="D149:M149" si="88">D152+D150+D151</f>
        <v>392231839.57999998</v>
      </c>
      <c r="E149" s="14">
        <f t="shared" si="88"/>
        <v>312091966.26999998</v>
      </c>
      <c r="F149" s="14">
        <f t="shared" si="88"/>
        <v>353467115.33999997</v>
      </c>
      <c r="G149" s="14">
        <f t="shared" si="88"/>
        <v>306875927.69</v>
      </c>
      <c r="H149" s="14">
        <f t="shared" si="88"/>
        <v>309332152.98000002</v>
      </c>
      <c r="I149" s="14">
        <f t="shared" si="88"/>
        <v>310696722.57999998</v>
      </c>
      <c r="J149" s="14">
        <f t="shared" si="88"/>
        <v>307012384.64999998</v>
      </c>
      <c r="K149" s="14">
        <f t="shared" si="88"/>
        <v>324205961.64999998</v>
      </c>
      <c r="L149" s="14">
        <f t="shared" si="88"/>
        <v>345356790.5</v>
      </c>
      <c r="M149" s="14">
        <f t="shared" si="88"/>
        <v>332256922.31</v>
      </c>
      <c r="N149" s="10" t="s">
        <v>11</v>
      </c>
    </row>
    <row r="150" spans="1:14" ht="153.75" hidden="1" x14ac:dyDescent="0.25">
      <c r="A150" s="32"/>
      <c r="B150" s="13" t="s">
        <v>55</v>
      </c>
      <c r="C150" s="14">
        <f>SUM(D150:M150)</f>
        <v>0</v>
      </c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0" t="s">
        <v>11</v>
      </c>
    </row>
    <row r="151" spans="1:14" ht="153.75" hidden="1" x14ac:dyDescent="0.25">
      <c r="A151" s="32"/>
      <c r="B151" s="13" t="s">
        <v>54</v>
      </c>
      <c r="C151" s="14">
        <f>SUM(D151:M151)</f>
        <v>0</v>
      </c>
      <c r="D151" s="14">
        <f t="shared" ref="D151:M151" si="89">D127</f>
        <v>0</v>
      </c>
      <c r="E151" s="14">
        <f t="shared" si="89"/>
        <v>0</v>
      </c>
      <c r="F151" s="14">
        <f t="shared" si="89"/>
        <v>0</v>
      </c>
      <c r="G151" s="14">
        <f t="shared" si="89"/>
        <v>0</v>
      </c>
      <c r="H151" s="14">
        <f t="shared" si="89"/>
        <v>0</v>
      </c>
      <c r="I151" s="14">
        <f t="shared" si="89"/>
        <v>0</v>
      </c>
      <c r="J151" s="14">
        <f t="shared" si="89"/>
        <v>0</v>
      </c>
      <c r="K151" s="14">
        <f t="shared" si="89"/>
        <v>0</v>
      </c>
      <c r="L151" s="14">
        <f t="shared" si="89"/>
        <v>0</v>
      </c>
      <c r="M151" s="14">
        <f t="shared" si="89"/>
        <v>0</v>
      </c>
      <c r="N151" s="10" t="s">
        <v>11</v>
      </c>
    </row>
    <row r="152" spans="1:14" ht="128.25" customHeight="1" x14ac:dyDescent="0.25">
      <c r="A152" s="33"/>
      <c r="B152" s="13" t="s">
        <v>6</v>
      </c>
      <c r="C152" s="14">
        <f>SUM(D152:M152)</f>
        <v>3293527783.5500002</v>
      </c>
      <c r="D152" s="14">
        <f>D143+D135+D128+D146</f>
        <v>392231839.57999998</v>
      </c>
      <c r="E152" s="14">
        <f t="shared" ref="E152:M152" si="90">E143+E135+E128+E146</f>
        <v>312091966.26999998</v>
      </c>
      <c r="F152" s="14">
        <f t="shared" si="90"/>
        <v>353467115.33999997</v>
      </c>
      <c r="G152" s="14">
        <f t="shared" si="90"/>
        <v>306875927.69</v>
      </c>
      <c r="H152" s="14">
        <f t="shared" si="90"/>
        <v>309332152.98000002</v>
      </c>
      <c r="I152" s="14">
        <f t="shared" si="90"/>
        <v>310696722.57999998</v>
      </c>
      <c r="J152" s="14">
        <f t="shared" si="90"/>
        <v>307012384.64999998</v>
      </c>
      <c r="K152" s="14">
        <f t="shared" si="90"/>
        <v>324205961.64999998</v>
      </c>
      <c r="L152" s="14">
        <f t="shared" si="90"/>
        <v>345356790.5</v>
      </c>
      <c r="M152" s="14">
        <f t="shared" si="90"/>
        <v>332256922.31</v>
      </c>
      <c r="N152" s="10" t="s">
        <v>11</v>
      </c>
    </row>
    <row r="153" spans="1:14" ht="42.6" customHeight="1" x14ac:dyDescent="0.25">
      <c r="A153" s="32" t="s">
        <v>49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</row>
    <row r="154" spans="1:14" s="5" customFormat="1" ht="46.5" customHeight="1" x14ac:dyDescent="0.25">
      <c r="A154" s="36" t="s">
        <v>50</v>
      </c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8"/>
    </row>
    <row r="155" spans="1:14" ht="99.75" customHeight="1" x14ac:dyDescent="0.25">
      <c r="A155" s="32" t="s">
        <v>102</v>
      </c>
      <c r="B155" s="13" t="s">
        <v>63</v>
      </c>
      <c r="C155" s="14">
        <f>C156+C157</f>
        <v>527092506.00999999</v>
      </c>
      <c r="D155" s="14">
        <f t="shared" ref="D155:M155" si="91">D156+D157</f>
        <v>55713168.899999999</v>
      </c>
      <c r="E155" s="14">
        <f t="shared" si="91"/>
        <v>55713168.899999999</v>
      </c>
      <c r="F155" s="14">
        <f t="shared" si="91"/>
        <v>55713168.899999999</v>
      </c>
      <c r="G155" s="14">
        <f t="shared" si="91"/>
        <v>48392834.170000002</v>
      </c>
      <c r="H155" s="14">
        <f t="shared" si="91"/>
        <v>48648964.280000001</v>
      </c>
      <c r="I155" s="14">
        <f t="shared" si="91"/>
        <v>48844327.609999999</v>
      </c>
      <c r="J155" s="14">
        <f t="shared" si="91"/>
        <v>47648179.280000001</v>
      </c>
      <c r="K155" s="14">
        <f t="shared" si="91"/>
        <v>53166522.229999997</v>
      </c>
      <c r="L155" s="14">
        <f t="shared" si="91"/>
        <v>57563829.880000003</v>
      </c>
      <c r="M155" s="14">
        <f t="shared" si="91"/>
        <v>55688341.859999999</v>
      </c>
      <c r="N155" s="34" t="s">
        <v>8</v>
      </c>
    </row>
    <row r="156" spans="1:14" ht="199.5" customHeight="1" x14ac:dyDescent="0.25">
      <c r="A156" s="33"/>
      <c r="B156" s="13" t="s">
        <v>54</v>
      </c>
      <c r="C156" s="14">
        <f>SUM(D156:M156)</f>
        <v>285393582.82999998</v>
      </c>
      <c r="D156" s="14">
        <v>31841301.219999999</v>
      </c>
      <c r="E156" s="14">
        <v>31841301.219999999</v>
      </c>
      <c r="F156" s="14">
        <v>31841301.219999999</v>
      </c>
      <c r="G156" s="14">
        <v>25886977.890000001</v>
      </c>
      <c r="H156" s="14">
        <v>25791453.989999998</v>
      </c>
      <c r="I156" s="14">
        <v>25791453.989999998</v>
      </c>
      <c r="J156" s="14">
        <v>25122786.66</v>
      </c>
      <c r="K156" s="14">
        <v>28179551.579999998</v>
      </c>
      <c r="L156" s="14">
        <v>29548727.530000001</v>
      </c>
      <c r="M156" s="14">
        <v>29548727.530000001</v>
      </c>
      <c r="N156" s="35"/>
    </row>
    <row r="157" spans="1:14" ht="137.25" customHeight="1" x14ac:dyDescent="0.25">
      <c r="A157" s="33"/>
      <c r="B157" s="13" t="s">
        <v>6</v>
      </c>
      <c r="C157" s="14">
        <f>SUM(D157:M157)</f>
        <v>241698923.18000001</v>
      </c>
      <c r="D157" s="14">
        <v>23871867.68</v>
      </c>
      <c r="E157" s="14">
        <v>23871867.68</v>
      </c>
      <c r="F157" s="14">
        <v>23871867.68</v>
      </c>
      <c r="G157" s="14">
        <v>22505856.280000001</v>
      </c>
      <c r="H157" s="14">
        <v>22857510.289999999</v>
      </c>
      <c r="I157" s="14">
        <v>23052873.620000001</v>
      </c>
      <c r="J157" s="14">
        <v>22525392.620000001</v>
      </c>
      <c r="K157" s="14">
        <v>24986970.649999999</v>
      </c>
      <c r="L157" s="14">
        <v>28015102.350000001</v>
      </c>
      <c r="M157" s="14">
        <v>26139614.329999998</v>
      </c>
      <c r="N157" s="35"/>
    </row>
    <row r="158" spans="1:14" ht="82.5" customHeight="1" x14ac:dyDescent="0.25">
      <c r="A158" s="32" t="s">
        <v>104</v>
      </c>
      <c r="B158" s="13" t="s">
        <v>63</v>
      </c>
      <c r="C158" s="14">
        <f>C159+C160</f>
        <v>51212400.340000004</v>
      </c>
      <c r="D158" s="14">
        <f t="shared" ref="D158:M158" si="92">D159+D160</f>
        <v>5007975.67</v>
      </c>
      <c r="E158" s="14">
        <f t="shared" si="92"/>
        <v>5007975.67</v>
      </c>
      <c r="F158" s="14">
        <f t="shared" si="92"/>
        <v>5007975.67</v>
      </c>
      <c r="G158" s="14">
        <f t="shared" si="92"/>
        <v>4853286.9800000004</v>
      </c>
      <c r="H158" s="14">
        <f t="shared" si="92"/>
        <v>4886693.3099999996</v>
      </c>
      <c r="I158" s="14">
        <f t="shared" si="92"/>
        <v>4909755.34</v>
      </c>
      <c r="J158" s="14">
        <f t="shared" si="92"/>
        <v>4790750.6399999997</v>
      </c>
      <c r="K158" s="14">
        <f t="shared" si="92"/>
        <v>5340702.4000000004</v>
      </c>
      <c r="L158" s="14">
        <f t="shared" si="92"/>
        <v>5814340.0700000003</v>
      </c>
      <c r="M158" s="14">
        <f t="shared" si="92"/>
        <v>5592944.5899999999</v>
      </c>
      <c r="N158" s="34" t="s">
        <v>8</v>
      </c>
    </row>
    <row r="159" spans="1:14" ht="178.5" customHeight="1" x14ac:dyDescent="0.25">
      <c r="A159" s="33"/>
      <c r="B159" s="13" t="s">
        <v>54</v>
      </c>
      <c r="C159" s="14">
        <f>SUM(D159:M159)</f>
        <v>24215989.780000001</v>
      </c>
      <c r="D159" s="14">
        <v>2701772.82</v>
      </c>
      <c r="E159" s="14">
        <v>2701772.82</v>
      </c>
      <c r="F159" s="14">
        <v>2701772.82</v>
      </c>
      <c r="G159" s="14">
        <v>2196541.2999999998</v>
      </c>
      <c r="H159" s="14">
        <v>2188435.98</v>
      </c>
      <c r="I159" s="14">
        <v>2188435.98</v>
      </c>
      <c r="J159" s="14">
        <v>2131698.75</v>
      </c>
      <c r="K159" s="14">
        <v>2391068.9500000002</v>
      </c>
      <c r="L159" s="14">
        <v>2507245.1800000002</v>
      </c>
      <c r="M159" s="14">
        <v>2507245.1800000002</v>
      </c>
      <c r="N159" s="35"/>
    </row>
    <row r="160" spans="1:14" ht="109.5" customHeight="1" x14ac:dyDescent="0.25">
      <c r="A160" s="33"/>
      <c r="B160" s="13" t="s">
        <v>6</v>
      </c>
      <c r="C160" s="14">
        <f>SUM(D160:M160)</f>
        <v>26996410.559999999</v>
      </c>
      <c r="D160" s="14">
        <v>2306202.85</v>
      </c>
      <c r="E160" s="14">
        <v>2306202.85</v>
      </c>
      <c r="F160" s="14">
        <v>2306202.85</v>
      </c>
      <c r="G160" s="14">
        <v>2656745.6800000002</v>
      </c>
      <c r="H160" s="14">
        <v>2698257.33</v>
      </c>
      <c r="I160" s="14">
        <v>2721319.36</v>
      </c>
      <c r="J160" s="14">
        <v>2659051.89</v>
      </c>
      <c r="K160" s="14">
        <v>2949633.45</v>
      </c>
      <c r="L160" s="14">
        <v>3307094.89</v>
      </c>
      <c r="M160" s="14">
        <v>3085699.41</v>
      </c>
      <c r="N160" s="35"/>
    </row>
    <row r="161" spans="1:14" ht="96" customHeight="1" x14ac:dyDescent="0.25">
      <c r="A161" s="32" t="s">
        <v>103</v>
      </c>
      <c r="B161" s="13" t="s">
        <v>63</v>
      </c>
      <c r="C161" s="14">
        <f>C162+C163</f>
        <v>1024144628.7</v>
      </c>
      <c r="D161" s="14">
        <f t="shared" ref="D161:M161" si="93">D162+D163</f>
        <v>110039001.7</v>
      </c>
      <c r="E161" s="14">
        <f t="shared" si="93"/>
        <v>101759620</v>
      </c>
      <c r="F161" s="14">
        <f t="shared" si="93"/>
        <v>101967107</v>
      </c>
      <c r="G161" s="14">
        <f t="shared" si="93"/>
        <v>101482700</v>
      </c>
      <c r="H161" s="14">
        <f t="shared" si="93"/>
        <v>101482700</v>
      </c>
      <c r="I161" s="14">
        <f t="shared" si="93"/>
        <v>101482700</v>
      </c>
      <c r="J161" s="14">
        <f t="shared" si="93"/>
        <v>101482700</v>
      </c>
      <c r="K161" s="14">
        <f t="shared" si="93"/>
        <v>101482700</v>
      </c>
      <c r="L161" s="14">
        <f t="shared" si="93"/>
        <v>101482700</v>
      </c>
      <c r="M161" s="14">
        <f t="shared" si="93"/>
        <v>101482700</v>
      </c>
      <c r="N161" s="34" t="s">
        <v>8</v>
      </c>
    </row>
    <row r="162" spans="1:14" ht="177" customHeight="1" x14ac:dyDescent="0.25">
      <c r="A162" s="33"/>
      <c r="B162" s="13" t="s">
        <v>54</v>
      </c>
      <c r="C162" s="14">
        <f>SUM(D162:M162)</f>
        <v>1014827000</v>
      </c>
      <c r="D162" s="14">
        <f>D165+D168</f>
        <v>101482700</v>
      </c>
      <c r="E162" s="14">
        <f t="shared" ref="E162:M162" si="94">E165+E168</f>
        <v>101482700</v>
      </c>
      <c r="F162" s="14">
        <f t="shared" si="94"/>
        <v>101482700</v>
      </c>
      <c r="G162" s="14">
        <f t="shared" si="94"/>
        <v>101482700</v>
      </c>
      <c r="H162" s="14">
        <f t="shared" si="94"/>
        <v>101482700</v>
      </c>
      <c r="I162" s="14">
        <f t="shared" si="94"/>
        <v>101482700</v>
      </c>
      <c r="J162" s="14">
        <f t="shared" si="94"/>
        <v>101482700</v>
      </c>
      <c r="K162" s="14">
        <f t="shared" si="94"/>
        <v>101482700</v>
      </c>
      <c r="L162" s="14">
        <f t="shared" si="94"/>
        <v>101482700</v>
      </c>
      <c r="M162" s="14">
        <f t="shared" si="94"/>
        <v>101482700</v>
      </c>
      <c r="N162" s="35"/>
    </row>
    <row r="163" spans="1:14" ht="115.5" customHeight="1" x14ac:dyDescent="0.25">
      <c r="A163" s="33"/>
      <c r="B163" s="13" t="s">
        <v>6</v>
      </c>
      <c r="C163" s="14">
        <f>SUM(D163:M163)</f>
        <v>9317628.6999999993</v>
      </c>
      <c r="D163" s="14">
        <f>D166+D170</f>
        <v>8556301.6999999993</v>
      </c>
      <c r="E163" s="14">
        <f t="shared" ref="E163:M163" si="95">E166+E170</f>
        <v>276920</v>
      </c>
      <c r="F163" s="14">
        <f t="shared" si="95"/>
        <v>484407</v>
      </c>
      <c r="G163" s="14">
        <f t="shared" si="95"/>
        <v>0</v>
      </c>
      <c r="H163" s="14">
        <f t="shared" si="95"/>
        <v>0</v>
      </c>
      <c r="I163" s="14">
        <f t="shared" si="95"/>
        <v>0</v>
      </c>
      <c r="J163" s="14">
        <f t="shared" si="95"/>
        <v>0</v>
      </c>
      <c r="K163" s="14">
        <f t="shared" si="95"/>
        <v>0</v>
      </c>
      <c r="L163" s="14">
        <f t="shared" si="95"/>
        <v>0</v>
      </c>
      <c r="M163" s="14">
        <f t="shared" si="95"/>
        <v>0</v>
      </c>
      <c r="N163" s="35"/>
    </row>
    <row r="164" spans="1:14" ht="92.25" customHeight="1" x14ac:dyDescent="0.25">
      <c r="A164" s="32" t="s">
        <v>59</v>
      </c>
      <c r="B164" s="13" t="s">
        <v>63</v>
      </c>
      <c r="C164" s="14">
        <f>C165+C166</f>
        <v>873849327</v>
      </c>
      <c r="D164" s="14">
        <f t="shared" ref="D164:M164" si="96">D165+D166</f>
        <v>87453700</v>
      </c>
      <c r="E164" s="14">
        <f t="shared" si="96"/>
        <v>87569620</v>
      </c>
      <c r="F164" s="14">
        <f t="shared" si="96"/>
        <v>87777107</v>
      </c>
      <c r="G164" s="14">
        <f t="shared" si="96"/>
        <v>87292700</v>
      </c>
      <c r="H164" s="14">
        <f t="shared" si="96"/>
        <v>87292700</v>
      </c>
      <c r="I164" s="14">
        <f t="shared" si="96"/>
        <v>87292700</v>
      </c>
      <c r="J164" s="14">
        <f t="shared" si="96"/>
        <v>87292700</v>
      </c>
      <c r="K164" s="14">
        <f t="shared" si="96"/>
        <v>87292700</v>
      </c>
      <c r="L164" s="14">
        <f t="shared" si="96"/>
        <v>87292700</v>
      </c>
      <c r="M164" s="14">
        <f t="shared" si="96"/>
        <v>87292700</v>
      </c>
      <c r="N164" s="34" t="s">
        <v>8</v>
      </c>
    </row>
    <row r="165" spans="1:14" ht="184.5" customHeight="1" x14ac:dyDescent="0.25">
      <c r="A165" s="42"/>
      <c r="B165" s="13" t="s">
        <v>54</v>
      </c>
      <c r="C165" s="14">
        <f>SUM(D165:M165)</f>
        <v>872927000</v>
      </c>
      <c r="D165" s="14">
        <v>87292700</v>
      </c>
      <c r="E165" s="14">
        <v>87292700</v>
      </c>
      <c r="F165" s="14">
        <v>87292700</v>
      </c>
      <c r="G165" s="14">
        <v>87292700</v>
      </c>
      <c r="H165" s="14">
        <v>87292700</v>
      </c>
      <c r="I165" s="14">
        <v>87292700</v>
      </c>
      <c r="J165" s="14">
        <v>87292700</v>
      </c>
      <c r="K165" s="14">
        <v>87292700</v>
      </c>
      <c r="L165" s="14">
        <v>87292700</v>
      </c>
      <c r="M165" s="14">
        <v>87292700</v>
      </c>
      <c r="N165" s="42"/>
    </row>
    <row r="166" spans="1:14" ht="155.25" customHeight="1" x14ac:dyDescent="0.25">
      <c r="A166" s="42"/>
      <c r="B166" s="13" t="s">
        <v>6</v>
      </c>
      <c r="C166" s="14">
        <f>SUM(D166:M166)</f>
        <v>922327</v>
      </c>
      <c r="D166" s="14">
        <v>161000</v>
      </c>
      <c r="E166" s="14">
        <v>276920</v>
      </c>
      <c r="F166" s="14">
        <v>484407</v>
      </c>
      <c r="G166" s="14"/>
      <c r="H166" s="14"/>
      <c r="I166" s="14"/>
      <c r="J166" s="14"/>
      <c r="K166" s="14"/>
      <c r="L166" s="14"/>
      <c r="M166" s="14"/>
      <c r="N166" s="42"/>
    </row>
    <row r="167" spans="1:14" ht="158.25" customHeight="1" x14ac:dyDescent="0.25">
      <c r="A167" s="32" t="s">
        <v>51</v>
      </c>
      <c r="B167" s="13" t="s">
        <v>63</v>
      </c>
      <c r="C167" s="14">
        <f>C168</f>
        <v>141900000</v>
      </c>
      <c r="D167" s="14">
        <f t="shared" ref="D167:M167" si="97">D168</f>
        <v>14190000</v>
      </c>
      <c r="E167" s="14">
        <f t="shared" si="97"/>
        <v>14190000</v>
      </c>
      <c r="F167" s="14">
        <f t="shared" si="97"/>
        <v>14190000</v>
      </c>
      <c r="G167" s="14">
        <f t="shared" si="97"/>
        <v>14190000</v>
      </c>
      <c r="H167" s="14">
        <f t="shared" si="97"/>
        <v>14190000</v>
      </c>
      <c r="I167" s="14">
        <f t="shared" si="97"/>
        <v>14190000</v>
      </c>
      <c r="J167" s="14">
        <f t="shared" si="97"/>
        <v>14190000</v>
      </c>
      <c r="K167" s="14">
        <f t="shared" si="97"/>
        <v>14190000</v>
      </c>
      <c r="L167" s="14">
        <f t="shared" si="97"/>
        <v>14190000</v>
      </c>
      <c r="M167" s="14">
        <f t="shared" si="97"/>
        <v>14190000</v>
      </c>
      <c r="N167" s="34" t="s">
        <v>8</v>
      </c>
    </row>
    <row r="168" spans="1:14" ht="325.5" customHeight="1" x14ac:dyDescent="0.25">
      <c r="A168" s="33"/>
      <c r="B168" s="13" t="s">
        <v>54</v>
      </c>
      <c r="C168" s="14">
        <f>SUM(D168:M168)</f>
        <v>141900000</v>
      </c>
      <c r="D168" s="14">
        <v>14190000</v>
      </c>
      <c r="E168" s="14">
        <v>14190000</v>
      </c>
      <c r="F168" s="14">
        <v>14190000</v>
      </c>
      <c r="G168" s="14">
        <v>14190000</v>
      </c>
      <c r="H168" s="14">
        <v>14190000</v>
      </c>
      <c r="I168" s="14">
        <v>14190000</v>
      </c>
      <c r="J168" s="14">
        <v>14190000</v>
      </c>
      <c r="K168" s="14">
        <v>14190000</v>
      </c>
      <c r="L168" s="14">
        <v>14190000</v>
      </c>
      <c r="M168" s="14">
        <v>14190000</v>
      </c>
      <c r="N168" s="35"/>
    </row>
    <row r="169" spans="1:14" ht="61.5" x14ac:dyDescent="0.25">
      <c r="A169" s="32" t="s">
        <v>52</v>
      </c>
      <c r="B169" s="13" t="s">
        <v>63</v>
      </c>
      <c r="C169" s="14">
        <f>C170</f>
        <v>8395301.6999999993</v>
      </c>
      <c r="D169" s="14">
        <f t="shared" ref="D169:M169" si="98">D170</f>
        <v>8395301.6999999993</v>
      </c>
      <c r="E169" s="14">
        <f t="shared" si="98"/>
        <v>0</v>
      </c>
      <c r="F169" s="14">
        <f t="shared" si="98"/>
        <v>0</v>
      </c>
      <c r="G169" s="14">
        <f t="shared" si="98"/>
        <v>0</v>
      </c>
      <c r="H169" s="14">
        <f t="shared" si="98"/>
        <v>0</v>
      </c>
      <c r="I169" s="14">
        <f t="shared" si="98"/>
        <v>0</v>
      </c>
      <c r="J169" s="14">
        <f t="shared" si="98"/>
        <v>0</v>
      </c>
      <c r="K169" s="14">
        <f t="shared" si="98"/>
        <v>0</v>
      </c>
      <c r="L169" s="14">
        <f t="shared" si="98"/>
        <v>0</v>
      </c>
      <c r="M169" s="14">
        <f t="shared" si="98"/>
        <v>0</v>
      </c>
      <c r="N169" s="34" t="s">
        <v>8</v>
      </c>
    </row>
    <row r="170" spans="1:14" ht="306" customHeight="1" x14ac:dyDescent="0.25">
      <c r="A170" s="33"/>
      <c r="B170" s="13" t="s">
        <v>6</v>
      </c>
      <c r="C170" s="14">
        <f t="shared" ref="C170" si="99">SUM(D170:F170)</f>
        <v>8395301.6999999993</v>
      </c>
      <c r="D170" s="14">
        <v>8395301.6999999993</v>
      </c>
      <c r="E170" s="14"/>
      <c r="F170" s="14"/>
      <c r="G170" s="14"/>
      <c r="H170" s="14"/>
      <c r="I170" s="14"/>
      <c r="J170" s="14"/>
      <c r="K170" s="14"/>
      <c r="L170" s="14"/>
      <c r="M170" s="14"/>
      <c r="N170" s="35"/>
    </row>
    <row r="171" spans="1:14" ht="61.5" x14ac:dyDescent="0.25">
      <c r="A171" s="32" t="s">
        <v>14</v>
      </c>
      <c r="B171" s="13" t="s">
        <v>63</v>
      </c>
      <c r="C171" s="14">
        <f>C172+C173</f>
        <v>1602449535.05</v>
      </c>
      <c r="D171" s="14">
        <f t="shared" ref="D171:M171" si="100">D172+D173</f>
        <v>170760146.27000001</v>
      </c>
      <c r="E171" s="14">
        <f t="shared" si="100"/>
        <v>162480764.56999999</v>
      </c>
      <c r="F171" s="14">
        <f t="shared" si="100"/>
        <v>162688251.56999999</v>
      </c>
      <c r="G171" s="14">
        <f t="shared" si="100"/>
        <v>154728821.15000001</v>
      </c>
      <c r="H171" s="14">
        <f t="shared" si="100"/>
        <v>155018357.59</v>
      </c>
      <c r="I171" s="14">
        <f t="shared" si="100"/>
        <v>155236782.94999999</v>
      </c>
      <c r="J171" s="14">
        <f t="shared" si="100"/>
        <v>153921629.91999999</v>
      </c>
      <c r="K171" s="14">
        <f t="shared" si="100"/>
        <v>159989924.63</v>
      </c>
      <c r="L171" s="14">
        <f t="shared" si="100"/>
        <v>164860869.94999999</v>
      </c>
      <c r="M171" s="14">
        <f t="shared" si="100"/>
        <v>162763986.44999999</v>
      </c>
      <c r="N171" s="10" t="s">
        <v>11</v>
      </c>
    </row>
    <row r="172" spans="1:14" ht="153.75" x14ac:dyDescent="0.25">
      <c r="A172" s="33"/>
      <c r="B172" s="13" t="s">
        <v>54</v>
      </c>
      <c r="C172" s="14">
        <f>SUM(D172:M172)</f>
        <v>1324436572.6099999</v>
      </c>
      <c r="D172" s="14">
        <f>D162+D159+D156</f>
        <v>136025774.03999999</v>
      </c>
      <c r="E172" s="14">
        <f t="shared" ref="E172:M173" si="101">E162+E159+E156</f>
        <v>136025774.03999999</v>
      </c>
      <c r="F172" s="14">
        <f t="shared" si="101"/>
        <v>136025774.03999999</v>
      </c>
      <c r="G172" s="14">
        <f t="shared" si="101"/>
        <v>129566219.19</v>
      </c>
      <c r="H172" s="14">
        <f t="shared" si="101"/>
        <v>129462589.97</v>
      </c>
      <c r="I172" s="14">
        <f t="shared" si="101"/>
        <v>129462589.97</v>
      </c>
      <c r="J172" s="14">
        <f t="shared" si="101"/>
        <v>128737185.41</v>
      </c>
      <c r="K172" s="14">
        <f t="shared" si="101"/>
        <v>132053320.53</v>
      </c>
      <c r="L172" s="14">
        <f t="shared" si="101"/>
        <v>133538672.70999999</v>
      </c>
      <c r="M172" s="14">
        <f t="shared" si="101"/>
        <v>133538672.70999999</v>
      </c>
      <c r="N172" s="10" t="s">
        <v>11</v>
      </c>
    </row>
    <row r="173" spans="1:14" ht="129" customHeight="1" x14ac:dyDescent="0.25">
      <c r="A173" s="33"/>
      <c r="B173" s="13" t="s">
        <v>6</v>
      </c>
      <c r="C173" s="14">
        <f>SUM(D173:M173)</f>
        <v>278012962.44</v>
      </c>
      <c r="D173" s="14">
        <f>D163+D160+D157</f>
        <v>34734372.229999997</v>
      </c>
      <c r="E173" s="14">
        <f t="shared" si="101"/>
        <v>26454990.530000001</v>
      </c>
      <c r="F173" s="14">
        <f t="shared" si="101"/>
        <v>26662477.530000001</v>
      </c>
      <c r="G173" s="14">
        <f t="shared" si="101"/>
        <v>25162601.960000001</v>
      </c>
      <c r="H173" s="14">
        <f t="shared" si="101"/>
        <v>25555767.620000001</v>
      </c>
      <c r="I173" s="14">
        <f t="shared" si="101"/>
        <v>25774192.98</v>
      </c>
      <c r="J173" s="14">
        <f t="shared" si="101"/>
        <v>25184444.510000002</v>
      </c>
      <c r="K173" s="14">
        <f t="shared" si="101"/>
        <v>27936604.100000001</v>
      </c>
      <c r="L173" s="14">
        <f t="shared" si="101"/>
        <v>31322197.239999998</v>
      </c>
      <c r="M173" s="14">
        <f t="shared" si="101"/>
        <v>29225313.739999998</v>
      </c>
      <c r="N173" s="10" t="s">
        <v>11</v>
      </c>
    </row>
    <row r="174" spans="1:14" ht="72.75" customHeight="1" x14ac:dyDescent="0.25">
      <c r="A174" s="32" t="s">
        <v>15</v>
      </c>
      <c r="B174" s="30" t="s">
        <v>63</v>
      </c>
      <c r="C174" s="31">
        <f>C175+C176+C177+C178</f>
        <v>175626976181.42999</v>
      </c>
      <c r="D174" s="31">
        <f>D175+D176+D177+D178</f>
        <v>19589353287.34</v>
      </c>
      <c r="E174" s="31">
        <f t="shared" ref="E174:M174" si="102">E175+E176+E177+E178</f>
        <v>18858763472.119999</v>
      </c>
      <c r="F174" s="31">
        <f t="shared" si="102"/>
        <v>19021750852.970001</v>
      </c>
      <c r="G174" s="31">
        <f t="shared" si="102"/>
        <v>16738918367</v>
      </c>
      <c r="H174" s="31">
        <f t="shared" si="102"/>
        <v>16792378367</v>
      </c>
      <c r="I174" s="31">
        <f t="shared" si="102"/>
        <v>16809708367</v>
      </c>
      <c r="J174" s="31">
        <f t="shared" si="102"/>
        <v>16776888367</v>
      </c>
      <c r="K174" s="31">
        <f t="shared" si="102"/>
        <v>16886118367</v>
      </c>
      <c r="L174" s="31">
        <f t="shared" si="102"/>
        <v>17200308367</v>
      </c>
      <c r="M174" s="31">
        <f t="shared" si="102"/>
        <v>16952788367</v>
      </c>
      <c r="N174" s="10" t="s">
        <v>11</v>
      </c>
    </row>
    <row r="175" spans="1:14" ht="180" customHeight="1" x14ac:dyDescent="0.25">
      <c r="A175" s="32"/>
      <c r="B175" s="30" t="s">
        <v>55</v>
      </c>
      <c r="C175" s="31">
        <f>SUM(D175:M175)</f>
        <v>1658490100</v>
      </c>
      <c r="D175" s="31">
        <f>D188+D180</f>
        <v>550417600</v>
      </c>
      <c r="E175" s="31">
        <f t="shared" ref="E175:M175" si="103">E188+E180</f>
        <v>611462000</v>
      </c>
      <c r="F175" s="31">
        <f t="shared" si="103"/>
        <v>496610500</v>
      </c>
      <c r="G175" s="31">
        <f t="shared" si="103"/>
        <v>0</v>
      </c>
      <c r="H175" s="31">
        <f t="shared" si="103"/>
        <v>0</v>
      </c>
      <c r="I175" s="31">
        <f t="shared" si="103"/>
        <v>0</v>
      </c>
      <c r="J175" s="31">
        <f t="shared" si="103"/>
        <v>0</v>
      </c>
      <c r="K175" s="31">
        <f t="shared" si="103"/>
        <v>0</v>
      </c>
      <c r="L175" s="31">
        <f t="shared" si="103"/>
        <v>0</v>
      </c>
      <c r="M175" s="31">
        <f t="shared" si="103"/>
        <v>0</v>
      </c>
      <c r="N175" s="10" t="s">
        <v>11</v>
      </c>
    </row>
    <row r="176" spans="1:14" ht="194.25" customHeight="1" x14ac:dyDescent="0.25">
      <c r="A176" s="32"/>
      <c r="B176" s="30" t="s">
        <v>54</v>
      </c>
      <c r="C176" s="31">
        <f>SUM(D176:M176)</f>
        <v>131475779522.12</v>
      </c>
      <c r="D176" s="31">
        <f>D181+D189+D185</f>
        <v>14905442574.040001</v>
      </c>
      <c r="E176" s="31">
        <f t="shared" ref="E176:M176" si="104">E181+E189+E185</f>
        <v>14328017674.040001</v>
      </c>
      <c r="F176" s="31">
        <f t="shared" si="104"/>
        <v>14589019274.040001</v>
      </c>
      <c r="G176" s="31">
        <f t="shared" si="104"/>
        <v>12521900000</v>
      </c>
      <c r="H176" s="31">
        <f t="shared" si="104"/>
        <v>12521900000</v>
      </c>
      <c r="I176" s="31">
        <f t="shared" si="104"/>
        <v>12521900000</v>
      </c>
      <c r="J176" s="31">
        <f t="shared" si="104"/>
        <v>12521900000</v>
      </c>
      <c r="K176" s="31">
        <f t="shared" si="104"/>
        <v>12521900000</v>
      </c>
      <c r="L176" s="31">
        <f t="shared" si="104"/>
        <v>12521900000</v>
      </c>
      <c r="M176" s="31">
        <f t="shared" si="104"/>
        <v>12521900000</v>
      </c>
      <c r="N176" s="10" t="s">
        <v>11</v>
      </c>
    </row>
    <row r="177" spans="1:14" ht="127.5" customHeight="1" x14ac:dyDescent="0.25">
      <c r="A177" s="47"/>
      <c r="B177" s="30" t="s">
        <v>6</v>
      </c>
      <c r="C177" s="31">
        <f>SUM(D177:M177)</f>
        <v>34532109238.309998</v>
      </c>
      <c r="D177" s="31">
        <f>D182+D186+D190</f>
        <v>3354701095.3000002</v>
      </c>
      <c r="E177" s="31">
        <f t="shared" ref="E177:M177" si="105">E182+E186+E190</f>
        <v>3121305431.0799999</v>
      </c>
      <c r="F177" s="31">
        <f t="shared" si="105"/>
        <v>3138142711.9299998</v>
      </c>
      <c r="G177" s="31">
        <f t="shared" si="105"/>
        <v>3419040000</v>
      </c>
      <c r="H177" s="31">
        <f t="shared" si="105"/>
        <v>3472500000</v>
      </c>
      <c r="I177" s="31">
        <f t="shared" si="105"/>
        <v>3489830000</v>
      </c>
      <c r="J177" s="31">
        <f t="shared" si="105"/>
        <v>3457010000</v>
      </c>
      <c r="K177" s="31">
        <f t="shared" si="105"/>
        <v>3566240000</v>
      </c>
      <c r="L177" s="31">
        <f t="shared" si="105"/>
        <v>3880430000</v>
      </c>
      <c r="M177" s="31">
        <f t="shared" si="105"/>
        <v>3632910000</v>
      </c>
      <c r="N177" s="10" t="s">
        <v>11</v>
      </c>
    </row>
    <row r="178" spans="1:14" ht="227.25" customHeight="1" x14ac:dyDescent="0.25">
      <c r="A178" s="47"/>
      <c r="B178" s="30" t="s">
        <v>7</v>
      </c>
      <c r="C178" s="31">
        <f>SUM(D178:M178)</f>
        <v>7960597321</v>
      </c>
      <c r="D178" s="31">
        <f>D183</f>
        <v>778792018</v>
      </c>
      <c r="E178" s="31">
        <f t="shared" ref="E178:M178" si="106">E183</f>
        <v>797978367</v>
      </c>
      <c r="F178" s="31">
        <f t="shared" si="106"/>
        <v>797978367</v>
      </c>
      <c r="G178" s="31">
        <f t="shared" si="106"/>
        <v>797978367</v>
      </c>
      <c r="H178" s="31">
        <f t="shared" si="106"/>
        <v>797978367</v>
      </c>
      <c r="I178" s="31">
        <f t="shared" si="106"/>
        <v>797978367</v>
      </c>
      <c r="J178" s="31">
        <f t="shared" si="106"/>
        <v>797978367</v>
      </c>
      <c r="K178" s="31">
        <f t="shared" si="106"/>
        <v>797978367</v>
      </c>
      <c r="L178" s="31">
        <f t="shared" si="106"/>
        <v>797978367</v>
      </c>
      <c r="M178" s="31">
        <f t="shared" si="106"/>
        <v>797978367</v>
      </c>
      <c r="N178" s="10" t="s">
        <v>11</v>
      </c>
    </row>
    <row r="179" spans="1:14" ht="61.5" x14ac:dyDescent="0.25">
      <c r="A179" s="43" t="s">
        <v>16</v>
      </c>
      <c r="B179" s="13" t="s">
        <v>63</v>
      </c>
      <c r="C179" s="14">
        <f>C181+C182+C183+C180</f>
        <v>168403667582.73999</v>
      </c>
      <c r="D179" s="14">
        <f t="shared" ref="D179:M179" si="107">D181+D182+D183+D180</f>
        <v>17265263853.07</v>
      </c>
      <c r="E179" s="14">
        <f t="shared" si="107"/>
        <v>17331097263.75</v>
      </c>
      <c r="F179" s="14">
        <f t="shared" si="107"/>
        <v>18511098534.950001</v>
      </c>
      <c r="G179" s="14">
        <f t="shared" si="107"/>
        <v>16360356738.809999</v>
      </c>
      <c r="H179" s="14">
        <f t="shared" si="107"/>
        <v>16407901713.370001</v>
      </c>
      <c r="I179" s="14">
        <f t="shared" si="107"/>
        <v>16421945588.120001</v>
      </c>
      <c r="J179" s="14">
        <f t="shared" si="107"/>
        <v>16397998126.290001</v>
      </c>
      <c r="K179" s="14">
        <f t="shared" si="107"/>
        <v>16465822948.209999</v>
      </c>
      <c r="L179" s="14">
        <f t="shared" si="107"/>
        <v>16729078006.91</v>
      </c>
      <c r="M179" s="14">
        <f t="shared" si="107"/>
        <v>16513104809.26</v>
      </c>
      <c r="N179" s="10" t="s">
        <v>11</v>
      </c>
    </row>
    <row r="180" spans="1:14" ht="164.25" customHeight="1" x14ac:dyDescent="0.25">
      <c r="A180" s="44"/>
      <c r="B180" s="13" t="s">
        <v>55</v>
      </c>
      <c r="C180" s="14">
        <f>SUM(D180:M180)</f>
        <v>1447777100</v>
      </c>
      <c r="D180" s="14">
        <f>D60+D75</f>
        <v>444778300</v>
      </c>
      <c r="E180" s="14">
        <f>E60+E75</f>
        <v>506388300</v>
      </c>
      <c r="F180" s="14">
        <f>F60+F75</f>
        <v>496610500</v>
      </c>
      <c r="G180" s="14"/>
      <c r="H180" s="14"/>
      <c r="I180" s="14"/>
      <c r="J180" s="14"/>
      <c r="K180" s="14"/>
      <c r="L180" s="14"/>
      <c r="M180" s="14"/>
      <c r="N180" s="10" t="s">
        <v>11</v>
      </c>
    </row>
    <row r="181" spans="1:14" ht="189" customHeight="1" x14ac:dyDescent="0.25">
      <c r="A181" s="44"/>
      <c r="B181" s="13" t="s">
        <v>54</v>
      </c>
      <c r="C181" s="14">
        <f>SUM(D181:M181)</f>
        <v>129245835322.12</v>
      </c>
      <c r="D181" s="14">
        <f>D15+D30+D36+D51+D61+D72+D76+D156+D159+D162+D127</f>
        <v>13506665474.040001</v>
      </c>
      <c r="E181" s="14">
        <f>E15+E30+E36+E51+E61+E72+E76+E156+E159+E162+E106</f>
        <v>13496850574.040001</v>
      </c>
      <c r="F181" s="14">
        <f>F15+F30+F36+F51+F61+F72+F76+F156+F159+F162+F106+F118+F115+F112+F109</f>
        <v>14589019274.040001</v>
      </c>
      <c r="G181" s="14">
        <f t="shared" ref="G181:L181" si="108">G15+G30+G36+G51+G61+G72+G76+G156+G159+G162+G106+G109+G115+G118+G112</f>
        <v>12521900000</v>
      </c>
      <c r="H181" s="14">
        <f t="shared" si="108"/>
        <v>12521900000</v>
      </c>
      <c r="I181" s="14">
        <f t="shared" si="108"/>
        <v>12521900000</v>
      </c>
      <c r="J181" s="14">
        <f t="shared" si="108"/>
        <v>12521900000</v>
      </c>
      <c r="K181" s="14">
        <f t="shared" si="108"/>
        <v>12521900000</v>
      </c>
      <c r="L181" s="14">
        <f t="shared" si="108"/>
        <v>12521900000</v>
      </c>
      <c r="M181" s="14">
        <f>M15+M30+M36+M51+M61+M72+M76+M156+M159+M162+M106+M109</f>
        <v>12521900000</v>
      </c>
      <c r="N181" s="10" t="s">
        <v>11</v>
      </c>
    </row>
    <row r="182" spans="1:14" ht="127.5" customHeight="1" x14ac:dyDescent="0.25">
      <c r="A182" s="44"/>
      <c r="B182" s="13" t="s">
        <v>6</v>
      </c>
      <c r="C182" s="14">
        <f>SUM(D182:M182)</f>
        <v>29749457839.619999</v>
      </c>
      <c r="D182" s="14">
        <f>D16+D18+D20+D22+D32+D37+D62+D77+D73+D128+D143+D157+D160+D163+D52</f>
        <v>2535028061.0300002</v>
      </c>
      <c r="E182" s="14">
        <f>E16+E18+E20+E22+E37+E62+E77+E73+E128+E143+E157+E160+E163+E107</f>
        <v>2529880022.71</v>
      </c>
      <c r="F182" s="14">
        <f>F16+F18+F20+F22+F37+F62+F77+F73+F128+F143+F157+F160+F163+F107+F119+F116+F113+F110</f>
        <v>2627490393.9099998</v>
      </c>
      <c r="G182" s="14">
        <f t="shared" ref="G182:L182" si="109">G16+G18+G20+G22+G37+G62+G77+G73+G128+G143+G157+G160+G163+G107+G110+G116+G119+G113</f>
        <v>3040478371.8099999</v>
      </c>
      <c r="H182" s="14">
        <f t="shared" si="109"/>
        <v>3088023346.3699999</v>
      </c>
      <c r="I182" s="14">
        <f t="shared" si="109"/>
        <v>3102067221.1199999</v>
      </c>
      <c r="J182" s="14">
        <f t="shared" si="109"/>
        <v>3078119759.29</v>
      </c>
      <c r="K182" s="14">
        <f t="shared" si="109"/>
        <v>3145944581.21</v>
      </c>
      <c r="L182" s="14">
        <f t="shared" si="109"/>
        <v>3409199639.9099998</v>
      </c>
      <c r="M182" s="14">
        <f>M16+M18+M20+M22+M37+M62+M77+M73+M128+M143+M157+M160+M163+M107+M110</f>
        <v>3193226442.2600002</v>
      </c>
      <c r="N182" s="10" t="s">
        <v>11</v>
      </c>
    </row>
    <row r="183" spans="1:14" ht="227.25" customHeight="1" x14ac:dyDescent="0.25">
      <c r="A183" s="45"/>
      <c r="B183" s="13" t="s">
        <v>7</v>
      </c>
      <c r="C183" s="14">
        <f>SUM(D183:M183)</f>
        <v>7960597321</v>
      </c>
      <c r="D183" s="14">
        <f t="shared" ref="D183:M183" si="110">D38</f>
        <v>778792018</v>
      </c>
      <c r="E183" s="14">
        <f t="shared" si="110"/>
        <v>797978367</v>
      </c>
      <c r="F183" s="14">
        <f t="shared" si="110"/>
        <v>797978367</v>
      </c>
      <c r="G183" s="14">
        <f t="shared" si="110"/>
        <v>797978367</v>
      </c>
      <c r="H183" s="14">
        <f t="shared" si="110"/>
        <v>797978367</v>
      </c>
      <c r="I183" s="14">
        <f t="shared" si="110"/>
        <v>797978367</v>
      </c>
      <c r="J183" s="14">
        <f t="shared" si="110"/>
        <v>797978367</v>
      </c>
      <c r="K183" s="14">
        <f t="shared" si="110"/>
        <v>797978367</v>
      </c>
      <c r="L183" s="14">
        <f t="shared" si="110"/>
        <v>797978367</v>
      </c>
      <c r="M183" s="14">
        <f t="shared" si="110"/>
        <v>797978367</v>
      </c>
      <c r="N183" s="10" t="s">
        <v>11</v>
      </c>
    </row>
    <row r="184" spans="1:14" ht="88.5" customHeight="1" x14ac:dyDescent="0.25">
      <c r="A184" s="32" t="s">
        <v>17</v>
      </c>
      <c r="B184" s="13" t="s">
        <v>63</v>
      </c>
      <c r="C184" s="14">
        <f>C185+C186</f>
        <v>4408235149.54</v>
      </c>
      <c r="D184" s="14">
        <f t="shared" ref="D184:M184" si="111">D185+D186</f>
        <v>535628935.12</v>
      </c>
      <c r="E184" s="14">
        <f t="shared" si="111"/>
        <v>501053258.37</v>
      </c>
      <c r="F184" s="14">
        <f t="shared" si="111"/>
        <v>510652318.01999998</v>
      </c>
      <c r="G184" s="14">
        <f t="shared" si="111"/>
        <v>378561628.19</v>
      </c>
      <c r="H184" s="14">
        <f t="shared" si="111"/>
        <v>384476653.63</v>
      </c>
      <c r="I184" s="14">
        <f t="shared" si="111"/>
        <v>387762778.88</v>
      </c>
      <c r="J184" s="14">
        <f t="shared" si="111"/>
        <v>378890240.70999998</v>
      </c>
      <c r="K184" s="14">
        <f t="shared" si="111"/>
        <v>420295418.79000002</v>
      </c>
      <c r="L184" s="14">
        <f t="shared" si="111"/>
        <v>471230360.08999997</v>
      </c>
      <c r="M184" s="14">
        <f t="shared" si="111"/>
        <v>439683557.74000001</v>
      </c>
      <c r="N184" s="10" t="s">
        <v>11</v>
      </c>
    </row>
    <row r="185" spans="1:14" ht="174.75" hidden="1" customHeight="1" x14ac:dyDescent="0.25">
      <c r="A185" s="32"/>
      <c r="B185" s="13" t="s">
        <v>54</v>
      </c>
      <c r="C185" s="14">
        <f>SUM(D185:M185)</f>
        <v>0</v>
      </c>
      <c r="D185" s="14">
        <f>D40</f>
        <v>0</v>
      </c>
      <c r="E185" s="14"/>
      <c r="F185" s="14"/>
      <c r="G185" s="14"/>
      <c r="H185" s="14"/>
      <c r="I185" s="14"/>
      <c r="J185" s="14"/>
      <c r="K185" s="14"/>
      <c r="L185" s="14"/>
      <c r="M185" s="14"/>
      <c r="N185" s="10" t="s">
        <v>11</v>
      </c>
    </row>
    <row r="186" spans="1:14" ht="100.5" customHeight="1" x14ac:dyDescent="0.25">
      <c r="A186" s="33"/>
      <c r="B186" s="13" t="s">
        <v>6</v>
      </c>
      <c r="C186" s="14">
        <f>SUM(D186:M186)</f>
        <v>4408235149.54</v>
      </c>
      <c r="D186" s="14">
        <f>D24+D41+D79+D135</f>
        <v>535628935.12</v>
      </c>
      <c r="E186" s="14">
        <f>E24+E41+E79+E135</f>
        <v>501053258.37</v>
      </c>
      <c r="F186" s="14">
        <f>F24+F41+F79+F135</f>
        <v>510652318.01999998</v>
      </c>
      <c r="G186" s="14">
        <f>G24+G41+G79+G135</f>
        <v>378561628.19</v>
      </c>
      <c r="H186" s="14">
        <f t="shared" ref="H186:M186" si="112">H24+H41+H79+H135</f>
        <v>384476653.63</v>
      </c>
      <c r="I186" s="14">
        <f t="shared" si="112"/>
        <v>387762778.88</v>
      </c>
      <c r="J186" s="14">
        <f t="shared" si="112"/>
        <v>378890240.70999998</v>
      </c>
      <c r="K186" s="14">
        <f t="shared" si="112"/>
        <v>420295418.79000002</v>
      </c>
      <c r="L186" s="14">
        <f t="shared" si="112"/>
        <v>471230360.08999997</v>
      </c>
      <c r="M186" s="14">
        <f t="shared" si="112"/>
        <v>439683557.74000001</v>
      </c>
      <c r="N186" s="10" t="s">
        <v>11</v>
      </c>
    </row>
    <row r="187" spans="1:14" ht="77.25" customHeight="1" x14ac:dyDescent="0.25">
      <c r="A187" s="32" t="s">
        <v>18</v>
      </c>
      <c r="B187" s="13" t="s">
        <v>63</v>
      </c>
      <c r="C187" s="14">
        <f>C188+C189+C190</f>
        <v>2815073449.1500001</v>
      </c>
      <c r="D187" s="14">
        <f t="shared" ref="D187:M187" si="113">D188+D189+D190</f>
        <v>1788460499.1500001</v>
      </c>
      <c r="E187" s="14">
        <f t="shared" si="113"/>
        <v>1026612950</v>
      </c>
      <c r="F187" s="14">
        <f t="shared" si="113"/>
        <v>0</v>
      </c>
      <c r="G187" s="14">
        <f t="shared" si="113"/>
        <v>0</v>
      </c>
      <c r="H187" s="14">
        <f t="shared" si="113"/>
        <v>0</v>
      </c>
      <c r="I187" s="14">
        <f t="shared" si="113"/>
        <v>0</v>
      </c>
      <c r="J187" s="14">
        <f t="shared" si="113"/>
        <v>0</v>
      </c>
      <c r="K187" s="14">
        <f>K188+K189+K190</f>
        <v>0</v>
      </c>
      <c r="L187" s="14">
        <f t="shared" si="113"/>
        <v>0</v>
      </c>
      <c r="M187" s="14">
        <f t="shared" si="113"/>
        <v>0</v>
      </c>
      <c r="N187" s="10" t="s">
        <v>11</v>
      </c>
    </row>
    <row r="188" spans="1:14" ht="173.25" customHeight="1" x14ac:dyDescent="0.25">
      <c r="A188" s="33"/>
      <c r="B188" s="13" t="s">
        <v>55</v>
      </c>
      <c r="C188" s="14">
        <f>SUM(D188:M188)</f>
        <v>210713000</v>
      </c>
      <c r="D188" s="14">
        <f t="shared" ref="D188:M188" si="114">D98+D102</f>
        <v>105639300</v>
      </c>
      <c r="E188" s="14">
        <f t="shared" si="114"/>
        <v>105073700</v>
      </c>
      <c r="F188" s="14">
        <f t="shared" si="114"/>
        <v>0</v>
      </c>
      <c r="G188" s="14">
        <f t="shared" si="114"/>
        <v>0</v>
      </c>
      <c r="H188" s="14">
        <f t="shared" si="114"/>
        <v>0</v>
      </c>
      <c r="I188" s="14">
        <f t="shared" si="114"/>
        <v>0</v>
      </c>
      <c r="J188" s="14">
        <f t="shared" si="114"/>
        <v>0</v>
      </c>
      <c r="K188" s="14">
        <f t="shared" si="114"/>
        <v>0</v>
      </c>
      <c r="L188" s="14">
        <f t="shared" si="114"/>
        <v>0</v>
      </c>
      <c r="M188" s="14">
        <f t="shared" si="114"/>
        <v>0</v>
      </c>
      <c r="N188" s="10" t="s">
        <v>11</v>
      </c>
    </row>
    <row r="189" spans="1:14" ht="167.25" customHeight="1" x14ac:dyDescent="0.25">
      <c r="A189" s="33"/>
      <c r="B189" s="13" t="s">
        <v>54</v>
      </c>
      <c r="C189" s="14">
        <f>SUM(D189:M189)</f>
        <v>2229944200</v>
      </c>
      <c r="D189" s="14">
        <f>D106+D103+D99+D118+D115+D112+D109</f>
        <v>1398777100</v>
      </c>
      <c r="E189" s="14">
        <f>E103+E99+E118+E115+E112+E109</f>
        <v>831167100</v>
      </c>
      <c r="F189" s="14"/>
      <c r="G189" s="14"/>
      <c r="H189" s="14"/>
      <c r="I189" s="14"/>
      <c r="J189" s="14"/>
      <c r="K189" s="14">
        <f>K106+K103+K99</f>
        <v>0</v>
      </c>
      <c r="L189" s="14">
        <f>L106+L103+L99</f>
        <v>0</v>
      </c>
      <c r="M189" s="14">
        <f>M106+M103+M99</f>
        <v>0</v>
      </c>
      <c r="N189" s="10" t="s">
        <v>11</v>
      </c>
    </row>
    <row r="190" spans="1:14" ht="103.5" customHeight="1" x14ac:dyDescent="0.25">
      <c r="A190" s="33"/>
      <c r="B190" s="13" t="s">
        <v>6</v>
      </c>
      <c r="C190" s="14">
        <f>SUM(D190:M190)</f>
        <v>374416249.14999998</v>
      </c>
      <c r="D190" s="14">
        <f>D107+D104+D100+D119+D116+D113+D110+D148+D92</f>
        <v>284044099.14999998</v>
      </c>
      <c r="E190" s="14">
        <f>E104+E100+E119+E116+E113+E110</f>
        <v>90372150</v>
      </c>
      <c r="F190" s="14"/>
      <c r="G190" s="14"/>
      <c r="H190" s="14"/>
      <c r="I190" s="14"/>
      <c r="J190" s="14"/>
      <c r="K190" s="14">
        <f>K107+K100+K92</f>
        <v>0</v>
      </c>
      <c r="L190" s="14">
        <f>L107+L100+L92</f>
        <v>0</v>
      </c>
      <c r="M190" s="14">
        <f>M107+M100+M92</f>
        <v>0</v>
      </c>
      <c r="N190" s="10" t="s">
        <v>11</v>
      </c>
    </row>
    <row r="195" spans="3:15" s="17" customFormat="1" ht="30" x14ac:dyDescent="0.25">
      <c r="C195" s="18" t="s">
        <v>109</v>
      </c>
      <c r="D195" s="19">
        <v>18810561269.34</v>
      </c>
      <c r="E195" s="19">
        <v>18060785105.119999</v>
      </c>
      <c r="F195" s="20">
        <v>18223772485.970001</v>
      </c>
      <c r="G195" s="18">
        <v>15940940000</v>
      </c>
      <c r="H195" s="19">
        <v>15994400000</v>
      </c>
      <c r="I195" s="19">
        <v>16011730000</v>
      </c>
      <c r="J195" s="19">
        <v>15978910000</v>
      </c>
      <c r="K195" s="19">
        <v>16088140000</v>
      </c>
      <c r="L195" s="19">
        <v>16402330000</v>
      </c>
      <c r="M195" s="19">
        <v>16154810000</v>
      </c>
      <c r="N195" s="21" t="s">
        <v>69</v>
      </c>
      <c r="O195" s="22"/>
    </row>
    <row r="196" spans="3:15" x14ac:dyDescent="0.25">
      <c r="C196" s="4" t="s">
        <v>73</v>
      </c>
      <c r="D196" s="4">
        <v>550417600</v>
      </c>
      <c r="E196" s="4">
        <v>611462000</v>
      </c>
      <c r="F196" s="4">
        <v>496610500</v>
      </c>
    </row>
    <row r="197" spans="3:15" x14ac:dyDescent="0.25">
      <c r="C197" s="4" t="s">
        <v>74</v>
      </c>
      <c r="D197" s="4">
        <v>14905442574.040001</v>
      </c>
      <c r="E197" s="4">
        <v>14328017674.040001</v>
      </c>
      <c r="F197" s="4">
        <v>14589019274.040001</v>
      </c>
      <c r="G197" s="4">
        <v>12521900000</v>
      </c>
      <c r="H197" s="4">
        <v>12521900000</v>
      </c>
      <c r="I197" s="4">
        <v>12521900000</v>
      </c>
      <c r="J197" s="4">
        <v>12521900000</v>
      </c>
      <c r="K197" s="4">
        <v>12521900000</v>
      </c>
      <c r="L197" s="4">
        <v>12521900000</v>
      </c>
      <c r="M197" s="4">
        <v>12521900000</v>
      </c>
    </row>
    <row r="198" spans="3:15" x14ac:dyDescent="0.25">
      <c r="C198" s="4" t="s">
        <v>75</v>
      </c>
      <c r="D198" s="4">
        <v>3354701095.3000002</v>
      </c>
      <c r="E198" s="4">
        <v>3121305431.0799999</v>
      </c>
      <c r="F198" s="4">
        <v>3138142711.9299998</v>
      </c>
      <c r="G198" s="4">
        <v>3419040000</v>
      </c>
      <c r="H198" s="4">
        <v>3472500000</v>
      </c>
      <c r="I198" s="4">
        <v>3489830000</v>
      </c>
      <c r="J198" s="4">
        <v>3457010000</v>
      </c>
      <c r="K198" s="4">
        <v>3566240000</v>
      </c>
      <c r="L198" s="4">
        <v>3880430000</v>
      </c>
      <c r="M198" s="4">
        <v>3632910000</v>
      </c>
    </row>
    <row r="199" spans="3:15" x14ac:dyDescent="0.25">
      <c r="D199" s="16">
        <f>D196+D197+D198</f>
        <v>18810561269.34</v>
      </c>
      <c r="E199" s="16">
        <f t="shared" ref="E199:F199" si="115">E196+E197+E198</f>
        <v>18060785105.119999</v>
      </c>
      <c r="F199" s="16">
        <f t="shared" si="115"/>
        <v>18223772485.970001</v>
      </c>
    </row>
    <row r="200" spans="3:15" x14ac:dyDescent="0.25">
      <c r="D200" s="4" t="b">
        <f>D195=D199</f>
        <v>1</v>
      </c>
      <c r="E200" s="4" t="b">
        <f t="shared" ref="E200:F200" si="116">E195=E199</f>
        <v>1</v>
      </c>
      <c r="F200" s="4" t="b">
        <f t="shared" si="116"/>
        <v>1</v>
      </c>
    </row>
    <row r="201" spans="3:15" x14ac:dyDescent="0.25">
      <c r="D201" s="4" t="b">
        <f>D196=D175</f>
        <v>1</v>
      </c>
      <c r="E201" s="4" t="b">
        <f t="shared" ref="E201:F201" si="117">E196=E175</f>
        <v>1</v>
      </c>
      <c r="F201" s="4" t="b">
        <f t="shared" si="117"/>
        <v>1</v>
      </c>
    </row>
    <row r="202" spans="3:15" x14ac:dyDescent="0.25">
      <c r="D202" s="4" t="b">
        <f>D197=D176</f>
        <v>1</v>
      </c>
      <c r="E202" s="4" t="b">
        <f t="shared" ref="E202:F202" si="118">E197=E176</f>
        <v>1</v>
      </c>
      <c r="F202" s="4" t="b">
        <f t="shared" si="118"/>
        <v>1</v>
      </c>
      <c r="G202" s="4" t="b">
        <f>G197=G176</f>
        <v>1</v>
      </c>
      <c r="H202" s="4" t="b">
        <f t="shared" ref="H202:M202" si="119">H197=H176</f>
        <v>1</v>
      </c>
      <c r="I202" s="4" t="b">
        <f t="shared" si="119"/>
        <v>1</v>
      </c>
      <c r="J202" s="4" t="b">
        <f t="shared" si="119"/>
        <v>1</v>
      </c>
      <c r="K202" s="4" t="b">
        <f t="shared" si="119"/>
        <v>1</v>
      </c>
      <c r="L202" s="4" t="b">
        <f t="shared" si="119"/>
        <v>1</v>
      </c>
      <c r="M202" s="4" t="b">
        <f t="shared" si="119"/>
        <v>1</v>
      </c>
    </row>
    <row r="203" spans="3:15" x14ac:dyDescent="0.25">
      <c r="D203" s="4" t="b">
        <f>D198=D177</f>
        <v>1</v>
      </c>
      <c r="E203" s="4" t="b">
        <f t="shared" ref="E203:F203" si="120">E198=E177</f>
        <v>1</v>
      </c>
      <c r="F203" s="4" t="b">
        <f t="shared" si="120"/>
        <v>1</v>
      </c>
      <c r="G203" s="4" t="b">
        <f>G198=G177</f>
        <v>1</v>
      </c>
      <c r="H203" s="4" t="b">
        <f t="shared" ref="H203:M203" si="121">H198=H177</f>
        <v>1</v>
      </c>
      <c r="I203" s="4" t="b">
        <f t="shared" si="121"/>
        <v>1</v>
      </c>
      <c r="J203" s="4" t="b">
        <f t="shared" si="121"/>
        <v>1</v>
      </c>
      <c r="K203" s="4" t="b">
        <f t="shared" si="121"/>
        <v>1</v>
      </c>
      <c r="L203" s="4" t="b">
        <f t="shared" si="121"/>
        <v>1</v>
      </c>
      <c r="M203" s="4" t="b">
        <f t="shared" si="121"/>
        <v>1</v>
      </c>
    </row>
    <row r="205" spans="3:15" x14ac:dyDescent="0.25">
      <c r="G205" s="4">
        <f>G197-G175-G176</f>
        <v>0</v>
      </c>
      <c r="H205" s="4">
        <f t="shared" ref="H205:M205" si="122">H197-H175-H176</f>
        <v>0</v>
      </c>
      <c r="I205" s="4">
        <f t="shared" si="122"/>
        <v>0</v>
      </c>
      <c r="J205" s="4">
        <f t="shared" si="122"/>
        <v>0</v>
      </c>
      <c r="K205" s="4">
        <f t="shared" si="122"/>
        <v>0</v>
      </c>
      <c r="L205" s="4">
        <f t="shared" si="122"/>
        <v>0</v>
      </c>
      <c r="M205" s="4">
        <f t="shared" si="122"/>
        <v>0</v>
      </c>
    </row>
    <row r="206" spans="3:15" x14ac:dyDescent="0.25">
      <c r="G206" s="4">
        <f>G198-G177</f>
        <v>0</v>
      </c>
      <c r="H206" s="4">
        <f>H198-H177</f>
        <v>0</v>
      </c>
      <c r="I206" s="4">
        <f t="shared" ref="I206:M206" si="123">I198-I177</f>
        <v>0</v>
      </c>
      <c r="J206" s="4">
        <f t="shared" si="123"/>
        <v>0</v>
      </c>
      <c r="K206" s="4">
        <f t="shared" si="123"/>
        <v>0</v>
      </c>
      <c r="L206" s="4">
        <f t="shared" si="123"/>
        <v>0</v>
      </c>
      <c r="M206" s="4">
        <f t="shared" si="123"/>
        <v>0</v>
      </c>
    </row>
  </sheetData>
  <mergeCells count="134">
    <mergeCell ref="A19:A20"/>
    <mergeCell ref="N19:N20"/>
    <mergeCell ref="A12:N12"/>
    <mergeCell ref="A13:N13"/>
    <mergeCell ref="A14:A16"/>
    <mergeCell ref="N14:N16"/>
    <mergeCell ref="A17:A18"/>
    <mergeCell ref="N17:N18"/>
    <mergeCell ref="A7:N7"/>
    <mergeCell ref="A8:N8"/>
    <mergeCell ref="A9:A10"/>
    <mergeCell ref="B9:B10"/>
    <mergeCell ref="C9:C10"/>
    <mergeCell ref="D9:M9"/>
    <mergeCell ref="N9:N10"/>
    <mergeCell ref="A25:A26"/>
    <mergeCell ref="N25:N26"/>
    <mergeCell ref="A29:A30"/>
    <mergeCell ref="N29:N30"/>
    <mergeCell ref="A31:A32"/>
    <mergeCell ref="N31:N32"/>
    <mergeCell ref="A21:A22"/>
    <mergeCell ref="N21:N22"/>
    <mergeCell ref="A23:A24"/>
    <mergeCell ref="N23:N24"/>
    <mergeCell ref="A27:A28"/>
    <mergeCell ref="N27:N28"/>
    <mergeCell ref="A42:A43"/>
    <mergeCell ref="N42:N43"/>
    <mergeCell ref="A44:A45"/>
    <mergeCell ref="N44:N45"/>
    <mergeCell ref="A46:A47"/>
    <mergeCell ref="N46:N47"/>
    <mergeCell ref="A33:N33"/>
    <mergeCell ref="A34:N34"/>
    <mergeCell ref="A35:A38"/>
    <mergeCell ref="N35:N38"/>
    <mergeCell ref="A39:A41"/>
    <mergeCell ref="N39:N41"/>
    <mergeCell ref="A48:A49"/>
    <mergeCell ref="N48:N49"/>
    <mergeCell ref="N50:N52"/>
    <mergeCell ref="A50:A52"/>
    <mergeCell ref="A67:A68"/>
    <mergeCell ref="N67:N68"/>
    <mergeCell ref="A71:A73"/>
    <mergeCell ref="N71:N73"/>
    <mergeCell ref="A74:A77"/>
    <mergeCell ref="N74:N77"/>
    <mergeCell ref="A57:N57"/>
    <mergeCell ref="A58:N58"/>
    <mergeCell ref="A63:A66"/>
    <mergeCell ref="N63:N66"/>
    <mergeCell ref="A69:A70"/>
    <mergeCell ref="N69:N70"/>
    <mergeCell ref="A53:A56"/>
    <mergeCell ref="A59:A61"/>
    <mergeCell ref="N59:N61"/>
    <mergeCell ref="A89:A90"/>
    <mergeCell ref="N89:N90"/>
    <mergeCell ref="A84:A85"/>
    <mergeCell ref="N84:N85"/>
    <mergeCell ref="A88:N88"/>
    <mergeCell ref="A78:A79"/>
    <mergeCell ref="N78:N79"/>
    <mergeCell ref="A80:A81"/>
    <mergeCell ref="N80:N81"/>
    <mergeCell ref="A82:A83"/>
    <mergeCell ref="N82:N83"/>
    <mergeCell ref="A86:A87"/>
    <mergeCell ref="N86:N87"/>
    <mergeCell ref="A105:A107"/>
    <mergeCell ref="N105:N107"/>
    <mergeCell ref="A101:A104"/>
    <mergeCell ref="A91:A92"/>
    <mergeCell ref="N91:N92"/>
    <mergeCell ref="A93:A96"/>
    <mergeCell ref="N93:N96"/>
    <mergeCell ref="N101:N104"/>
    <mergeCell ref="A97:A99"/>
    <mergeCell ref="N97:N99"/>
    <mergeCell ref="A171:A173"/>
    <mergeCell ref="A184:A186"/>
    <mergeCell ref="A187:A190"/>
    <mergeCell ref="A164:A166"/>
    <mergeCell ref="N164:N166"/>
    <mergeCell ref="A167:A168"/>
    <mergeCell ref="N167:N168"/>
    <mergeCell ref="A169:A170"/>
    <mergeCell ref="N169:N170"/>
    <mergeCell ref="A179:A183"/>
    <mergeCell ref="A174:A176"/>
    <mergeCell ref="A177:A178"/>
    <mergeCell ref="A108:A110"/>
    <mergeCell ref="N108:N110"/>
    <mergeCell ref="A111:A113"/>
    <mergeCell ref="N111:N113"/>
    <mergeCell ref="A114:A116"/>
    <mergeCell ref="N114:N116"/>
    <mergeCell ref="A117:A119"/>
    <mergeCell ref="N117:N119"/>
    <mergeCell ref="A154:N154"/>
    <mergeCell ref="A132:A133"/>
    <mergeCell ref="N132:N133"/>
    <mergeCell ref="A134:A135"/>
    <mergeCell ref="N134:N135"/>
    <mergeCell ref="A136:A137"/>
    <mergeCell ref="N136:N137"/>
    <mergeCell ref="A120:A123"/>
    <mergeCell ref="A124:N124"/>
    <mergeCell ref="A125:N125"/>
    <mergeCell ref="A126:A128"/>
    <mergeCell ref="N126:N128"/>
    <mergeCell ref="A129:A131"/>
    <mergeCell ref="N129:N131"/>
    <mergeCell ref="A155:A157"/>
    <mergeCell ref="N155:N157"/>
    <mergeCell ref="A158:A160"/>
    <mergeCell ref="N158:N160"/>
    <mergeCell ref="A161:A163"/>
    <mergeCell ref="N161:N163"/>
    <mergeCell ref="A138:A139"/>
    <mergeCell ref="N138:N139"/>
    <mergeCell ref="A142:A143"/>
    <mergeCell ref="N142:N143"/>
    <mergeCell ref="A149:A152"/>
    <mergeCell ref="A153:N153"/>
    <mergeCell ref="A144:N144"/>
    <mergeCell ref="N145:N146"/>
    <mergeCell ref="N147:N148"/>
    <mergeCell ref="A145:A146"/>
    <mergeCell ref="A147:A148"/>
    <mergeCell ref="A140:A141"/>
    <mergeCell ref="N140:N141"/>
  </mergeCells>
  <pageMargins left="1.1811023622047245" right="0.39370078740157483" top="1.3779527559055118" bottom="0.39370078740157483" header="0.98425196850393704" footer="0.70866141732283472"/>
  <pageSetup paperSize="8" scale="31" firstPageNumber="3" fitToHeight="0" orientation="landscape" useFirstPageNumber="1" r:id="rId1"/>
  <headerFooter>
    <oddHeader>&amp;C&amp;"Times New Roman,обычный"&amp;24&amp;P</oddHeader>
  </headerFooter>
  <rowBreaks count="2" manualBreakCount="2">
    <brk id="22" max="13" man="1"/>
    <brk id="4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1</vt:lpstr>
      <vt:lpstr>'пр 1'!Заголовки_для_печати</vt:lpstr>
      <vt:lpstr>'пр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Болдырева Эльмира Хайдаровна</cp:lastModifiedBy>
  <cp:lastPrinted>2021-01-28T07:54:23Z</cp:lastPrinted>
  <dcterms:created xsi:type="dcterms:W3CDTF">2019-09-27T04:06:04Z</dcterms:created>
  <dcterms:modified xsi:type="dcterms:W3CDTF">2021-01-28T07:54:27Z</dcterms:modified>
</cp:coreProperties>
</file>