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8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6.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66.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5.xml" ContentType="application/vnd.openxmlformats-officedocument.spreadsheetml.revisionLog+xml"/>
  <Override PartName="/xl/revisions/revisionLog61.xml" ContentType="application/vnd.openxmlformats-officedocument.spreadsheetml.revisionLog+xml"/>
  <Override PartName="/xl/revisions/revisionLog19.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77.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59.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0860" tabRatio="518"/>
  </bookViews>
  <sheets>
    <sheet name="на 01.10.2017" sheetId="1" r:id="rId1"/>
  </sheets>
  <definedNames>
    <definedName name="_xlnm._FilterDatabase" localSheetId="0" hidden="1">'на 01.10.2017'!$A$7:$L$386</definedName>
    <definedName name="Z_0005951B_56A8_4F75_9731_3C8A24CD1AB5_.wvu.FilterData" localSheetId="0" hidden="1">'на 01.10.2017'!$A$7:$L$386</definedName>
    <definedName name="Z_0217F586_7BE2_4803_B88F_1646729DF76E_.wvu.FilterData" localSheetId="0" hidden="1">'на 01.10.2017'!$A$7:$L$386</definedName>
    <definedName name="Z_02D2F435_66DA_468E_987B_F2AECDDD4E3B_.wvu.FilterData" localSheetId="0" hidden="1">'на 01.10.2017'!$A$7:$L$386</definedName>
    <definedName name="Z_040F7A53_882C_426B_A971_3BA4E7F819F6_.wvu.FilterData" localSheetId="0" hidden="1">'на 01.10.2017'!$A$7:$H$128</definedName>
    <definedName name="Z_056CFCF2_1D67_47C0_BE8C_D1F7ABB1120B_.wvu.FilterData" localSheetId="0" hidden="1">'на 01.10.2017'!$A$7:$L$386</definedName>
    <definedName name="Z_05716ABD_418C_4DA4_AC8A_C2D9BFCD057A_.wvu.FilterData" localSheetId="0" hidden="1">'на 01.10.2017'!$A$7:$L$386</definedName>
    <definedName name="Z_05C1E2BB_B583_44DD_A8AC_FBF87A053735_.wvu.FilterData" localSheetId="0" hidden="1">'на 01.10.2017'!$A$7:$H$128</definedName>
    <definedName name="Z_05C9DD0B_EBEE_40E7_A642_8B2CDCC810BA_.wvu.FilterData" localSheetId="0" hidden="1">'на 01.10.2017'!$A$7:$H$128</definedName>
    <definedName name="Z_0623BA59_06E0_47C4_A9E0_EFF8949456C2_.wvu.FilterData" localSheetId="0" hidden="1">'на 01.10.2017'!$A$7:$H$128</definedName>
    <definedName name="Z_0644E522_2545_474C_824A_2ED6C2798897_.wvu.FilterData" localSheetId="0" hidden="1">'на 01.10.2017'!$A$7:$L$386</definedName>
    <definedName name="Z_06ECB70F_782C_4925_AAED_43BDE49D6216_.wvu.FilterData" localSheetId="0" hidden="1">'на 01.10.2017'!$A$7:$L$386</definedName>
    <definedName name="Z_071188D9_4773_41E2_8227_482316F94E22_.wvu.FilterData" localSheetId="0" hidden="1">'на 01.10.2017'!$A$7:$L$386</definedName>
    <definedName name="Z_076157D9_97A7_4D47_8780_D3B408E54324_.wvu.FilterData" localSheetId="0" hidden="1">'на 01.10.2017'!$A$7:$L$386</definedName>
    <definedName name="Z_079216EF_F396_45DE_93AA_DF26C49F532F_.wvu.FilterData" localSheetId="0" hidden="1">'на 01.10.2017'!$A$7:$H$128</definedName>
    <definedName name="Z_0796BB39_B763_4CFE_9C89_197614BDD8D2_.wvu.FilterData" localSheetId="0" hidden="1">'на 01.10.2017'!$A$7:$L$386</definedName>
    <definedName name="Z_081D092E_BCFD_434D_99DD_F262EBF81A7D_.wvu.FilterData" localSheetId="0" hidden="1">'на 01.10.2017'!$A$7:$H$128</definedName>
    <definedName name="Z_081D1E71_FAB1_490F_8347_4363E467A6B8_.wvu.FilterData" localSheetId="0" hidden="1">'на 01.10.2017'!$A$7:$L$386</definedName>
    <definedName name="Z_09665491_2447_4ACE_847B_4452B60F2DF2_.wvu.FilterData" localSheetId="0" hidden="1">'на 01.10.2017'!$A$7:$L$386</definedName>
    <definedName name="Z_09EDEF91_2CA5_4F56_B67B_9D290C461670_.wvu.FilterData" localSheetId="0" hidden="1">'на 01.10.2017'!$A$7:$H$128</definedName>
    <definedName name="Z_09F9F792_37D5_476B_BEEE_67E9106F48F0_.wvu.FilterData" localSheetId="0" hidden="1">'на 01.10.2017'!$A$7:$L$386</definedName>
    <definedName name="Z_0A10B2C2_8811_4514_A02D_EDC7436B6D07_.wvu.FilterData" localSheetId="0" hidden="1">'на 01.10.2017'!$A$7:$L$386</definedName>
    <definedName name="Z_0AC3FA68_E0C8_4657_AD81_AF6345EA501C_.wvu.FilterData" localSheetId="0" hidden="1">'на 01.10.2017'!$A$7:$H$128</definedName>
    <definedName name="Z_0B579593_C56D_4394_91C1_F024BBE56EB1_.wvu.FilterData" localSheetId="0" hidden="1">'на 01.10.2017'!$A$7:$H$128</definedName>
    <definedName name="Z_0BC55D76_817D_4871_ADFD_780685E85798_.wvu.FilterData" localSheetId="0" hidden="1">'на 01.10.2017'!$A$7:$L$386</definedName>
    <definedName name="Z_0C6B39CB_8BE2_4437_B7EF_2B863FB64A7A_.wvu.FilterData" localSheetId="0" hidden="1">'на 01.10.2017'!$A$7:$H$128</definedName>
    <definedName name="Z_0C80C604_218C_428E_8C68_64D1AFDB22E0_.wvu.FilterData" localSheetId="0" hidden="1">'на 01.10.2017'!$A$7:$L$386</definedName>
    <definedName name="Z_0C81132D_0EFB_424B_A2C0_D694846C9416_.wvu.FilterData" localSheetId="0" hidden="1">'на 01.10.2017'!$A$7:$L$386</definedName>
    <definedName name="Z_0C8C20D3_1DCE_4FE1_95B1_F35D8D398254_.wvu.FilterData" localSheetId="0" hidden="1">'на 01.10.2017'!$A$7:$H$128</definedName>
    <definedName name="Z_0CC9441C_88E9_46D0_951D_A49C84EDA8CE_.wvu.FilterData" localSheetId="0" hidden="1">'на 01.10.2017'!$A$7:$L$386</definedName>
    <definedName name="Z_0CCCFAED_79CE_4449_BC23_D60C794B65C2_.wvu.FilterData" localSheetId="0" hidden="1">'на 01.10.2017'!$A$7:$L$386</definedName>
    <definedName name="Z_0CCCFAED_79CE_4449_BC23_D60C794B65C2_.wvu.PrintArea" localSheetId="0" hidden="1">'на 01.10.2017'!$A$1:$L$184</definedName>
    <definedName name="Z_0CCCFAED_79CE_4449_BC23_D60C794B65C2_.wvu.PrintTitles" localSheetId="0" hidden="1">'на 01.10.2017'!$5:$8</definedName>
    <definedName name="Z_0CF3E93E_60F6_45C8_AD33_C2CE08831546_.wvu.FilterData" localSheetId="0" hidden="1">'на 01.10.2017'!$A$7:$H$128</definedName>
    <definedName name="Z_0D69C398_7947_4D78_B1FE_A2A25AB79E10_.wvu.FilterData" localSheetId="0" hidden="1">'на 01.10.2017'!$A$7:$L$386</definedName>
    <definedName name="Z_0D7F5190_D20E_42FD_AD77_53CB309C7272_.wvu.FilterData" localSheetId="0" hidden="1">'на 01.10.2017'!$A$7:$H$128</definedName>
    <definedName name="Z_0E67843B_6B59_48DA_8F29_8BAD133298E1_.wvu.FilterData" localSheetId="0" hidden="1">'на 01.10.2017'!$A$7:$L$386</definedName>
    <definedName name="Z_0E6786D8_AC3A_48D5_9AD7_4E7485DB6D9C_.wvu.FilterData" localSheetId="0" hidden="1">'на 01.10.2017'!$A$7:$H$128</definedName>
    <definedName name="Z_105D23B5_3830_4B2C_A4D4_FBFBD3BEFB9C_.wvu.FilterData" localSheetId="0" hidden="1">'на 01.10.2017'!$A$7:$H$128</definedName>
    <definedName name="Z_113A0779_204C_451B_8401_73E507046130_.wvu.FilterData" localSheetId="0" hidden="1">'на 01.10.2017'!$A$7:$L$386</definedName>
    <definedName name="Z_119EECA6_2DA1_40F6_BD98_65D18CFC0359_.wvu.FilterData" localSheetId="0" hidden="1">'на 01.10.2017'!$A$7:$L$386</definedName>
    <definedName name="Z_11EBBD1F_0821_4763_A781_80F95B559C64_.wvu.FilterData" localSheetId="0" hidden="1">'на 01.10.2017'!$A$7:$L$386</definedName>
    <definedName name="Z_12397037_6208_4B36_BC95_11438284A9DE_.wvu.FilterData" localSheetId="0" hidden="1">'на 01.10.2017'!$A$7:$H$128</definedName>
    <definedName name="Z_130C16AD_E930_4810_BDF0_A6DD3A87B8D5_.wvu.FilterData" localSheetId="0" hidden="1">'на 01.10.2017'!$A$7:$L$386</definedName>
    <definedName name="Z_1315266B_953C_4E7F_B538_74B6DF400647_.wvu.FilterData" localSheetId="0" hidden="1">'на 01.10.2017'!$A$7:$H$128</definedName>
    <definedName name="Z_132984D2_035C_4C6F_8087_28C1188A76E6_.wvu.FilterData" localSheetId="0" hidden="1">'на 01.10.2017'!$A$7:$L$386</definedName>
    <definedName name="Z_13BE7114_35DF_4699_8779_61985C68F6C3_.wvu.FilterData" localSheetId="0" hidden="1">'на 01.10.2017'!$A$7:$L$386</definedName>
    <definedName name="Z_13BE7114_35DF_4699_8779_61985C68F6C3_.wvu.PrintArea" localSheetId="0" hidden="1">'на 01.10.2017'!$A$1:$L$185</definedName>
    <definedName name="Z_13BE7114_35DF_4699_8779_61985C68F6C3_.wvu.PrintTitles" localSheetId="0" hidden="1">'на 01.10.2017'!$5:$8</definedName>
    <definedName name="Z_13E7ADA2_058C_4412_9AEA_31547694DD5C_.wvu.FilterData" localSheetId="0" hidden="1">'на 01.10.2017'!$A$7:$H$128</definedName>
    <definedName name="Z_1474826F_81A7_45CE_9E32_539008BC6006_.wvu.FilterData" localSheetId="0" hidden="1">'на 01.10.2017'!$A$7:$L$386</definedName>
    <definedName name="Z_1539101F_31E9_4994_A34D_436B2BB1B73C_.wvu.FilterData" localSheetId="0" hidden="1">'на 01.10.2017'!$A$7:$L$386</definedName>
    <definedName name="Z_158130B9_9537_4E7D_AC4C_ED389C9B13A6_.wvu.FilterData" localSheetId="0" hidden="1">'на 01.10.2017'!$A$7:$L$386</definedName>
    <definedName name="Z_15AF9AFF_36E4_41C3_A9EA_A83C0A87FA00_.wvu.FilterData" localSheetId="0" hidden="1">'на 01.10.2017'!$A$7:$L$386</definedName>
    <definedName name="Z_16533C21_4A9A_450C_8A94_553B88C3A9CF_.wvu.FilterData" localSheetId="0" hidden="1">'на 01.10.2017'!$A$7:$H$128</definedName>
    <definedName name="Z_1682CF4C_6BE2_4E45_A613_382D117E51BF_.wvu.FilterData" localSheetId="0" hidden="1">'на 01.10.2017'!$A$7:$L$386</definedName>
    <definedName name="Z_168FD5D4_D13B_47B9_8E56_61C627E3620F_.wvu.FilterData" localSheetId="0" hidden="1">'на 01.10.2017'!$A$7:$H$128</definedName>
    <definedName name="Z_169B516E_654F_469D_A8A0_69AB59FA498D_.wvu.FilterData" localSheetId="0" hidden="1">'на 01.10.2017'!$A$7:$L$386</definedName>
    <definedName name="Z_176FBEC7_B2AF_4702_A894_382F81F9ECF6_.wvu.FilterData" localSheetId="0" hidden="1">'на 01.10.2017'!$A$7:$H$128</definedName>
    <definedName name="Z_17AC66D0_E8BD_44BA_92AB_131AEC3E5A62_.wvu.FilterData" localSheetId="0" hidden="1">'на 01.10.2017'!$A$7:$L$386</definedName>
    <definedName name="Z_17AEC02B_67B1_483A_97D2_C1C6DFD21518_.wvu.FilterData" localSheetId="0" hidden="1">'на 01.10.2017'!$A$7:$L$386</definedName>
    <definedName name="Z_1902C2E4_C521_44EB_B934_0EBD6E871DD8_.wvu.FilterData" localSheetId="0" hidden="1">'на 01.10.2017'!$A$7:$L$386</definedName>
    <definedName name="Z_191D2631_8F19_4FC0_96A1_F397D331A068_.wvu.FilterData" localSheetId="0" hidden="1">'на 01.10.2017'!$A$7:$L$386</definedName>
    <definedName name="Z_19510E6E_7565_4AC2_BCB4_A345501456B6_.wvu.FilterData" localSheetId="0" hidden="1">'на 01.10.2017'!$A$7:$H$128</definedName>
    <definedName name="Z_19E5B318_3123_4687_A10B_72F3BDA9A599_.wvu.FilterData" localSheetId="0" hidden="1">'на 01.10.2017'!$A$7:$L$386</definedName>
    <definedName name="Z_1ADD4354_436F_41C7_AFD6_B73FA2D9BC20_.wvu.FilterData" localSheetId="0" hidden="1">'на 01.10.2017'!$A$7:$L$386</definedName>
    <definedName name="Z_1B413C41_F5DB_4793_803B_D278F6A0BE2C_.wvu.FilterData" localSheetId="0" hidden="1">'на 01.10.2017'!$A$7:$L$386</definedName>
    <definedName name="Z_1B943BCB_9609_428B_963E_E25F01748D7C_.wvu.FilterData" localSheetId="0" hidden="1">'на 01.10.2017'!$A$7:$L$386</definedName>
    <definedName name="Z_1BA0A829_1467_4894_A294_9BFD1EA8F94D_.wvu.FilterData" localSheetId="0" hidden="1">'на 01.10.2017'!$A$7:$L$386</definedName>
    <definedName name="Z_1C384A54_E3F0_4C1E_862E_6CD9154B364F_.wvu.FilterData" localSheetId="0" hidden="1">'на 01.10.2017'!$A$7:$L$386</definedName>
    <definedName name="Z_1C3DF549_BEC3_47F7_8F0B_A96D42597ECF_.wvu.FilterData" localSheetId="0" hidden="1">'на 01.10.2017'!$A$7:$H$128</definedName>
    <definedName name="Z_1C681B2A_8932_44D9_BF50_EA5DBCC10436_.wvu.FilterData" localSheetId="0" hidden="1">'на 01.10.2017'!$A$7:$H$128</definedName>
    <definedName name="Z_1CB5C523_AFA5_43A8_9C28_9F12CFE5BE65_.wvu.FilterData" localSheetId="0" hidden="1">'на 01.10.2017'!$A$7:$L$386</definedName>
    <definedName name="Z_1CEF9102_6C60_416B_8820_19DA6CA2FF8F_.wvu.FilterData" localSheetId="0" hidden="1">'на 01.10.2017'!$A$7:$L$386</definedName>
    <definedName name="Z_1D2C2901_70D8_494F_B885_AA5F7F9A1D2E_.wvu.FilterData" localSheetId="0" hidden="1">'на 01.10.2017'!$A$7:$L$386</definedName>
    <definedName name="Z_1F274A4D_4DCC_44CA_A1BD_90B7EE180486_.wvu.FilterData" localSheetId="0" hidden="1">'на 01.10.2017'!$A$7:$H$128</definedName>
    <definedName name="Z_1F6B5B08_FAE9_43CF_A27B_EE7ACD6D4DF6_.wvu.FilterData" localSheetId="0" hidden="1">'на 01.10.2017'!$A$7:$L$386</definedName>
    <definedName name="Z_1F885BC0_FA2D_45E9_BC66_C7BA68F6529B_.wvu.FilterData" localSheetId="0" hidden="1">'на 01.10.2017'!$A$7:$L$386</definedName>
    <definedName name="Z_1FF678B1_7F2B_4362_81E7_D3C79ED64B95_.wvu.FilterData" localSheetId="0" hidden="1">'на 01.10.2017'!$A$7:$H$128</definedName>
    <definedName name="Z_216AEA56_C079_4104_83C7_B22F3C2C4895_.wvu.FilterData" localSheetId="0" hidden="1">'на 01.10.2017'!$A$7:$H$128</definedName>
    <definedName name="Z_2181C7D4_AA52_40AC_A808_5D532F9A4DB9_.wvu.FilterData" localSheetId="0" hidden="1">'на 01.10.2017'!$A$7:$H$128</definedName>
    <definedName name="Z_222CB208_6EE7_4ACF_9056_A80606B8DEAE_.wvu.FilterData" localSheetId="0" hidden="1">'на 01.10.2017'!$A$7:$L$386</definedName>
    <definedName name="Z_22A3361C_6866_4206_B8FA_E848438D95B8_.wvu.FilterData" localSheetId="0" hidden="1">'на 01.10.2017'!$A$7:$H$128</definedName>
    <definedName name="Z_23D71F5A_A534_4F07_942A_44ED3D76C570_.wvu.FilterData" localSheetId="0" hidden="1">'на 01.10.2017'!$A$7:$L$386</definedName>
    <definedName name="Z_246D425F_E7DE_4F74_93E1_1CA6487BB7AF_.wvu.FilterData" localSheetId="0" hidden="1">'на 01.10.2017'!$A$7:$L$386</definedName>
    <definedName name="Z_24860D1B_9CB0_4DBB_9F9A_A7B23A9FBD9E_.wvu.FilterData" localSheetId="0" hidden="1">'на 01.10.2017'!$A$7:$L$386</definedName>
    <definedName name="Z_24D1D1DF_90B3_41D1_82E1_05DE887CC58D_.wvu.FilterData" localSheetId="0" hidden="1">'на 01.10.2017'!$A$7:$H$128</definedName>
    <definedName name="Z_24E5C1BC_322C_4FEF_B964_F0DCC04482C1_.wvu.Cols" localSheetId="0" hidden="1">'на 01.10.2017'!#REF!,'на 01.10.2017'!#REF!</definedName>
    <definedName name="Z_24E5C1BC_322C_4FEF_B964_F0DCC04482C1_.wvu.FilterData" localSheetId="0" hidden="1">'на 01.10.2017'!$A$7:$H$128</definedName>
    <definedName name="Z_24E5C1BC_322C_4FEF_B964_F0DCC04482C1_.wvu.Rows" localSheetId="0" hidden="1">'на 01.10.2017'!#REF!</definedName>
    <definedName name="Z_25DD804F_4FCB_49C0_B290_F226E6C8FC4D_.wvu.FilterData" localSheetId="0" hidden="1">'на 01.10.2017'!$A$7:$L$386</definedName>
    <definedName name="Z_2647282E_5B25_4148_AAD9_72AB0A3F24C4_.wvu.FilterData" localSheetId="0" hidden="1">'на 01.10.2017'!$A$3:$M$184</definedName>
    <definedName name="Z_26E7CD7D_71FD_4075_B268_E6444384CE7D_.wvu.FilterData" localSheetId="0" hidden="1">'на 01.10.2017'!$A$7:$H$128</definedName>
    <definedName name="Z_2751B79E_F60F_449F_9B1A_ED01F0EE4A3F_.wvu.FilterData" localSheetId="0" hidden="1">'на 01.10.2017'!$A$7:$L$386</definedName>
    <definedName name="Z_28008BE5_0693_468D_890E_2AE562EDDFCA_.wvu.FilterData" localSheetId="0" hidden="1">'на 01.10.2017'!$A$7:$H$128</definedName>
    <definedName name="Z_282F013D_E5B1_4C17_8727_7949891CEFC8_.wvu.FilterData" localSheetId="0" hidden="1">'на 01.10.2017'!$A$7:$L$386</definedName>
    <definedName name="Z_2932A736_9A81_4C2B_931E_457899534006_.wvu.FilterData" localSheetId="0" hidden="1">'на 01.10.2017'!$A$7:$L$386</definedName>
    <definedName name="Z_29A3F31E_AA0E_4520_83F3_6EDE69E47FB4_.wvu.FilterData" localSheetId="0" hidden="1">'на 01.10.2017'!$A$7:$L$386</definedName>
    <definedName name="Z_2A075779_EE89_4995_9517_DAD5135FF513_.wvu.FilterData" localSheetId="0" hidden="1">'на 01.10.2017'!$A$7:$L$386</definedName>
    <definedName name="Z_2A9D3288_FE38_46DD_A0BD_6FD4437B54BF_.wvu.FilterData" localSheetId="0" hidden="1">'на 01.10.2017'!$A$7:$L$386</definedName>
    <definedName name="Z_2B4EF399_1F78_4650_9196_70339D27DB54_.wvu.FilterData" localSheetId="0" hidden="1">'на 01.10.2017'!$A$7:$L$386</definedName>
    <definedName name="Z_2B67E997_66AF_4883_9EE5_9876648FDDE9_.wvu.FilterData" localSheetId="0" hidden="1">'на 01.10.2017'!$A$7:$L$386</definedName>
    <definedName name="Z_2C029299_5EEC_4151_A9E2_241D31E08692_.wvu.FilterData" localSheetId="0" hidden="1">'на 01.10.2017'!$A$7:$L$386</definedName>
    <definedName name="Z_2C43A648_766E_499E_95B2_EA6F7EA791D4_.wvu.FilterData" localSheetId="0" hidden="1">'на 01.10.2017'!$A$7:$L$386</definedName>
    <definedName name="Z_2C47EAD7_6B0B_40AB_9599_0BF3302E35F1_.wvu.FilterData" localSheetId="0" hidden="1">'на 01.10.2017'!$A$7:$H$128</definedName>
    <definedName name="Z_2CD18B03_71F5_4B8A_8C6C_592F5A66335B_.wvu.FilterData" localSheetId="0" hidden="1">'на 01.10.2017'!$A$7:$L$386</definedName>
    <definedName name="Z_2D011736_53B8_48A8_8C2E_71DD995F6546_.wvu.FilterData" localSheetId="0" hidden="1">'на 01.10.2017'!$A$7:$L$386</definedName>
    <definedName name="Z_2D540280_F40F_4530_A32A_1FF2E78E7147_.wvu.FilterData" localSheetId="0" hidden="1">'на 01.10.2017'!$A$7:$L$386</definedName>
    <definedName name="Z_2D918A37_6905_4BEF_BC3A_DA45E968DAC3_.wvu.FilterData" localSheetId="0" hidden="1">'на 01.10.2017'!$A$7:$H$128</definedName>
    <definedName name="Z_2DF88C31_E5A0_4DFE_877D_5A31D3992603_.wvu.Rows" localSheetId="0" hidden="1">'на 01.10.2017'!#REF!,'на 01.10.2017'!#REF!,'на 01.10.2017'!#REF!,'на 01.10.2017'!#REF!,'на 01.10.2017'!#REF!,'на 01.10.2017'!#REF!,'на 01.10.2017'!#REF!,'на 01.10.2017'!#REF!,'на 01.10.2017'!#REF!,'на 01.10.2017'!#REF!,'на 01.10.2017'!#REF!</definedName>
    <definedName name="Z_2F3BAFC5_8792_4BC0_833F_5CB9ACB14A14_.wvu.FilterData" localSheetId="0" hidden="1">'на 01.10.2017'!$A$7:$H$128</definedName>
    <definedName name="Z_2F3DE7DB_1DEA_4A0C_88EC_B05C9EEC768F_.wvu.FilterData" localSheetId="0" hidden="1">'на 01.10.2017'!$A$7:$L$386</definedName>
    <definedName name="Z_2F7AC811_CA37_46E3_866E_6E10DF43054A_.wvu.FilterData" localSheetId="0" hidden="1">'на 01.10.2017'!$A$7:$L$386</definedName>
    <definedName name="Z_300D3722_BC5B_4EFC_A306_CB3461E96075_.wvu.FilterData" localSheetId="0" hidden="1">'на 01.10.2017'!$A$7:$L$386</definedName>
    <definedName name="Z_308AF0B3_EE19_4841_BBC0_915C9A7203E9_.wvu.FilterData" localSheetId="0" hidden="1">'на 01.10.2017'!$A$7:$L$386</definedName>
    <definedName name="Z_30F94082_E7C8_4DE7_AE26_19B3A4317363_.wvu.FilterData" localSheetId="0" hidden="1">'на 01.10.2017'!$A$7:$L$386</definedName>
    <definedName name="Z_315B3829_E75D_48BB_A407_88A96C0D6A4B_.wvu.FilterData" localSheetId="0" hidden="1">'на 01.10.2017'!$A$7:$L$386</definedName>
    <definedName name="Z_316B9C14_7546_49E5_A384_4190EC7682DE_.wvu.FilterData" localSheetId="0" hidden="1">'на 01.10.2017'!$A$7:$L$386</definedName>
    <definedName name="Z_31985263_3556_4B71_A26F_62706F49B320_.wvu.FilterData" localSheetId="0" hidden="1">'на 01.10.2017'!$A$7:$H$128</definedName>
    <definedName name="Z_31C5283F_7633_4B8A_ADD5_7EB245AE899F_.wvu.FilterData" localSheetId="0" hidden="1">'на 01.10.2017'!$A$7:$L$386</definedName>
    <definedName name="Z_31EABA3C_DD8D_46BF_85B1_09527EF8E816_.wvu.FilterData" localSheetId="0" hidden="1">'на 01.10.2017'!$A$7:$H$128</definedName>
    <definedName name="Z_328B1FBD_B9E0_4F8C_AA1F_438ED0F19823_.wvu.FilterData" localSheetId="0" hidden="1">'на 01.10.2017'!$A$7:$L$386</definedName>
    <definedName name="Z_33081AFE_875F_4448_8DBB_C2288E582829_.wvu.FilterData" localSheetId="0" hidden="1">'на 01.10.2017'!$A$7:$L$386</definedName>
    <definedName name="Z_34587A22_A707_48EC_A6D8_8CA0D443CB5A_.wvu.FilterData" localSheetId="0" hidden="1">'на 01.10.2017'!$A$7:$L$386</definedName>
    <definedName name="Z_34E97F8E_B808_4C29_AFA8_24160BA8B576_.wvu.FilterData" localSheetId="0" hidden="1">'на 01.10.2017'!$A$7:$H$128</definedName>
    <definedName name="Z_354643EC_374D_4252_A3BA_624B9338CCF6_.wvu.FilterData" localSheetId="0" hidden="1">'на 01.10.2017'!$A$7:$L$386</definedName>
    <definedName name="Z_356902C5_CBA1_407E_849C_39B6CAAFCD34_.wvu.FilterData" localSheetId="0" hidden="1">'на 01.10.2017'!$A$7:$L$386</definedName>
    <definedName name="Z_3597F15D_13FB_47E4_B2D7_0713796F1B32_.wvu.FilterData" localSheetId="0" hidden="1">'на 01.10.2017'!$A$7:$H$128</definedName>
    <definedName name="Z_36279478_DEDD_46A7_8B6D_9500CB65A35C_.wvu.FilterData" localSheetId="0" hidden="1">'на 01.10.2017'!$A$7:$H$128</definedName>
    <definedName name="Z_36282042_958F_4D98_9515_9E9271F26AA2_.wvu.FilterData" localSheetId="0" hidden="1">'на 01.10.2017'!$A$7:$H$128</definedName>
    <definedName name="Z_36AEB3FF_FCBC_4E21_8EFE_F20781816ED3_.wvu.FilterData" localSheetId="0" hidden="1">'на 01.10.2017'!$A$7:$H$128</definedName>
    <definedName name="Z_371CA4AD_891B_4B1D_9403_45AB26546607_.wvu.FilterData" localSheetId="0" hidden="1">'на 01.10.2017'!$A$7:$L$386</definedName>
    <definedName name="Z_37F8CE32_8CE8_4D95_9C0E_63112E6EFFE9_.wvu.Cols" localSheetId="0" hidden="1">'на 01.10.2017'!#REF!</definedName>
    <definedName name="Z_37F8CE32_8CE8_4D95_9C0E_63112E6EFFE9_.wvu.FilterData" localSheetId="0" hidden="1">'на 01.10.2017'!$A$7:$H$128</definedName>
    <definedName name="Z_37F8CE32_8CE8_4D95_9C0E_63112E6EFFE9_.wvu.PrintArea" localSheetId="0" hidden="1">'на 01.10.2017'!$A$1:$L$128</definedName>
    <definedName name="Z_37F8CE32_8CE8_4D95_9C0E_63112E6EFFE9_.wvu.PrintTitles" localSheetId="0" hidden="1">'на 01.10.2017'!$5:$8</definedName>
    <definedName name="Z_37F8CE32_8CE8_4D95_9C0E_63112E6EFFE9_.wvu.Rows" localSheetId="0" hidden="1">'на 01.10.2017'!#REF!,'на 01.10.2017'!#REF!,'на 01.10.2017'!#REF!,'на 01.10.2017'!#REF!,'на 01.10.2017'!#REF!,'на 01.10.2017'!#REF!,'на 01.10.2017'!#REF!,'на 01.10.2017'!#REF!,'на 01.10.2017'!#REF!,'на 01.10.2017'!#REF!,'на 01.10.2017'!#REF!,'на 01.10.2017'!#REF!,'на 01.10.2017'!#REF!,'на 01.10.2017'!#REF!,'на 01.10.2017'!#REF!,'на 01.10.2017'!#REF!,'на 01.10.2017'!#REF!</definedName>
    <definedName name="Z_386EE007_6994_4AA6_8824_D461BF01F1EA_.wvu.FilterData" localSheetId="0" hidden="1">'на 01.10.2017'!$A$7:$L$386</definedName>
    <definedName name="Z_39897EE2_53F6_432A_9A7F_7DBB2FBB08E4_.wvu.FilterData" localSheetId="0" hidden="1">'на 01.10.2017'!$A$7:$L$386</definedName>
    <definedName name="Z_3A08D49D_7322_4FD5_90D4_F8436B9BCFE3_.wvu.FilterData" localSheetId="0" hidden="1">'на 01.10.2017'!$A$7:$L$386</definedName>
    <definedName name="Z_3A152827_EFCD_4FCD_A4F0_81C604FF3F88_.wvu.FilterData" localSheetId="0" hidden="1">'на 01.10.2017'!$A$7:$L$386</definedName>
    <definedName name="Z_3A3DB971_386F_40FA_8DD4_4A74AFE3B4C9_.wvu.FilterData" localSheetId="0" hidden="1">'на 01.10.2017'!$A$7:$L$386</definedName>
    <definedName name="Z_3AAEA08B_779A_471D_BFA0_0D98BF9A4FAD_.wvu.FilterData" localSheetId="0" hidden="1">'на 01.10.2017'!$A$7:$H$128</definedName>
    <definedName name="Z_3C664174_3E98_4762_A560_3810A313981F_.wvu.FilterData" localSheetId="0" hidden="1">'на 01.10.2017'!$A$7:$L$386</definedName>
    <definedName name="Z_3C9F72CF_10C2_48CF_BBB6_A2B9A1393F37_.wvu.FilterData" localSheetId="0" hidden="1">'на 01.10.2017'!$A$7:$H$128</definedName>
    <definedName name="Z_3CBCA6B7_5D7C_44A4_844A_26E2A61FDE86_.wvu.FilterData" localSheetId="0" hidden="1">'на 01.10.2017'!$A$7:$L$386</definedName>
    <definedName name="Z_3D1280C8_646B_4BB2_862F_8A8207220C6A_.wvu.FilterData" localSheetId="0" hidden="1">'на 01.10.2017'!$A$7:$H$128</definedName>
    <definedName name="Z_3D4245D9_9AB3_43FE_97D0_205A6EA7E6E4_.wvu.FilterData" localSheetId="0" hidden="1">'на 01.10.2017'!$A$7:$L$386</definedName>
    <definedName name="Z_3D5A28D4_CB7B_405C_9FFF_EB22C14AB77F_.wvu.FilterData" localSheetId="0" hidden="1">'на 01.10.2017'!$A$7:$L$386</definedName>
    <definedName name="Z_3D6E136A_63AE_4912_A965_BD438229D989_.wvu.FilterData" localSheetId="0" hidden="1">'на 01.10.2017'!$A$7:$L$386</definedName>
    <definedName name="Z_3DB4F6FC_CE58_4083_A6ED_88DCB901BB99_.wvu.FilterData" localSheetId="0" hidden="1">'на 01.10.2017'!$A$7:$H$128</definedName>
    <definedName name="Z_3E14FD86_95B1_4D0E_A8F6_A4FFDE0E3FF0_.wvu.FilterData" localSheetId="0" hidden="1">'на 01.10.2017'!$A$7:$L$386</definedName>
    <definedName name="Z_3E7BBA27_FCB5_4D66_864C_8656009B9E88_.wvu.FilterData" localSheetId="0" hidden="1">'на 01.10.2017'!$A$3:$M$184</definedName>
    <definedName name="Z_3EEA7E1A_5F2B_4408_A34C_1F0223B5B245_.wvu.FilterData" localSheetId="0" hidden="1">'на 01.10.2017'!$A$7:$L$386</definedName>
    <definedName name="Z_3EEA7E1A_5F2B_4408_A34C_1F0223B5B245_.wvu.PrintArea" localSheetId="0" hidden="1">'на 01.10.2017'!$A$1:$L$185</definedName>
    <definedName name="Z_3EEA7E1A_5F2B_4408_A34C_1F0223B5B245_.wvu.PrintTitles" localSheetId="0" hidden="1">'на 01.10.2017'!$5:$8</definedName>
    <definedName name="Z_3F0F098D_D998_48FD_BB26_7A5537CB4DC9_.wvu.FilterData" localSheetId="0" hidden="1">'на 01.10.2017'!$A$7:$L$386</definedName>
    <definedName name="Z_3F4E18FA_E0CE_43C2_A7F4_5CAE036892ED_.wvu.FilterData" localSheetId="0" hidden="1">'на 01.10.2017'!$A$7:$L$386</definedName>
    <definedName name="Z_3F839701_87D5_496C_AD9C_2B5AE5742513_.wvu.FilterData" localSheetId="0" hidden="1">'на 01.10.2017'!$A$7:$L$386</definedName>
    <definedName name="Z_3FE8ACF3_2097_4BA9_8230_2DBD30F09632_.wvu.FilterData" localSheetId="0" hidden="1">'на 01.10.2017'!$A$7:$L$386</definedName>
    <definedName name="Z_3FEDCFF8_5450_469D_9A9E_38AB8819A083_.wvu.FilterData" localSheetId="0" hidden="1">'на 01.10.2017'!$A$7:$L$386</definedName>
    <definedName name="Z_402DFE3F_A5E1_41E8_BB4F_E3062FAE22D8_.wvu.FilterData" localSheetId="0" hidden="1">'на 01.10.2017'!$A$7:$L$386</definedName>
    <definedName name="Z_403313B7_B74E_4D03_8AB9_B2A52A5BA330_.wvu.FilterData" localSheetId="0" hidden="1">'на 01.10.2017'!$A$7:$H$128</definedName>
    <definedName name="Z_4055661A_C391_44E3_B71B_DF824D593415_.wvu.FilterData" localSheetId="0" hidden="1">'на 01.10.2017'!$A$7:$H$128</definedName>
    <definedName name="Z_413E8ADC_60FE_4AEB_A365_51405ED7DAEF_.wvu.FilterData" localSheetId="0" hidden="1">'на 01.10.2017'!$A$7:$L$386</definedName>
    <definedName name="Z_415B8653_FE9C_472E_85AE_9CFA9B00FD5E_.wvu.FilterData" localSheetId="0" hidden="1">'на 01.10.2017'!$A$7:$H$128</definedName>
    <definedName name="Z_418F9F46_9018_4AFC_A504_8CA60A905B83_.wvu.FilterData" localSheetId="0" hidden="1">'на 01.10.2017'!$A$7:$L$386</definedName>
    <definedName name="Z_41C6EAF5_F389_4A73_A5DF_3E2ABACB9DC1_.wvu.FilterData" localSheetId="0" hidden="1">'на 01.10.2017'!$A$7:$L$386</definedName>
    <definedName name="Z_422AF1DB_ADD9_4056_90D1_EF57FA0619FA_.wvu.FilterData" localSheetId="0" hidden="1">'на 01.10.2017'!$A$7:$L$386</definedName>
    <definedName name="Z_42BF13A9_20A4_4030_912B_F63923E11DBF_.wvu.FilterData" localSheetId="0" hidden="1">'на 01.10.2017'!$A$7:$L$386</definedName>
    <definedName name="Z_4388DD05_A74C_4C1C_A344_6EEDB2F4B1B0_.wvu.FilterData" localSheetId="0" hidden="1">'на 01.10.2017'!$A$7:$H$128</definedName>
    <definedName name="Z_43F7D742_5383_4CCE_A058_3A12F3676DF6_.wvu.FilterData" localSheetId="0" hidden="1">'на 01.10.2017'!$A$7:$L$386</definedName>
    <definedName name="Z_445590C0_7350_4A17_AB85_F8DCF9494ECC_.wvu.FilterData" localSheetId="0" hidden="1">'на 01.10.2017'!$A$7:$H$128</definedName>
    <definedName name="Z_448249C8_AE56_4244_9A71_332B9BB563B1_.wvu.FilterData" localSheetId="0" hidden="1">'на 01.10.2017'!$A$7:$L$386</definedName>
    <definedName name="Z_45D27932_FD3D_46DE_B431_4E5606457D7F_.wvu.FilterData" localSheetId="0" hidden="1">'на 01.10.2017'!$A$7:$H$128</definedName>
    <definedName name="Z_45DE1976_7F07_4EB4_8A9C_FB72D060BEFA_.wvu.Cols" localSheetId="0" hidden="1">'на 01.10.2017'!$I:$I</definedName>
    <definedName name="Z_45DE1976_7F07_4EB4_8A9C_FB72D060BEFA_.wvu.FilterData" localSheetId="0" hidden="1">'на 01.10.2017'!$A$7:$L$386</definedName>
    <definedName name="Z_45DE1976_7F07_4EB4_8A9C_FB72D060BEFA_.wvu.PrintArea" localSheetId="0" hidden="1">'на 01.10.2017'!$A$1:$L$183</definedName>
    <definedName name="Z_45DE1976_7F07_4EB4_8A9C_FB72D060BEFA_.wvu.PrintTitles" localSheetId="0" hidden="1">'на 01.10.2017'!$5:$8</definedName>
    <definedName name="Z_463F3E4B_81D6_4261_A251_5FB4227E67B1_.wvu.FilterData" localSheetId="0" hidden="1">'на 01.10.2017'!$A$7:$L$386</definedName>
    <definedName name="Z_4765959C_9F0B_44DF_B00A_10C6BB8CF204_.wvu.FilterData" localSheetId="0" hidden="1">'на 01.10.2017'!$A$7:$L$386</definedName>
    <definedName name="Z_47CE02E9_7BC4_47FC_9B44_1B5CC8466C98_.wvu.FilterData" localSheetId="0" hidden="1">'на 01.10.2017'!$A$7:$L$386</definedName>
    <definedName name="Z_47DE35B6_B347_4C65_8E49_C2008CA773EB_.wvu.FilterData" localSheetId="0" hidden="1">'на 01.10.2017'!$A$7:$H$128</definedName>
    <definedName name="Z_47E54F1A_929E_4350_846F_D427E0D466DD_.wvu.FilterData" localSheetId="0" hidden="1">'на 01.10.2017'!$A$7:$L$386</definedName>
    <definedName name="Z_486156AC_4370_4C02_BA8A_CB9B49D1A8EC_.wvu.FilterData" localSheetId="0" hidden="1">'на 01.10.2017'!$A$7:$L$386</definedName>
    <definedName name="Z_490A2F1C_31D3_46A4_90C2_4FE00A2A3110_.wvu.FilterData" localSheetId="0" hidden="1">'на 01.10.2017'!$A$7:$L$386</definedName>
    <definedName name="Z_495CB41C_9D74_45FB_9A3C_30411D304A3A_.wvu.FilterData" localSheetId="0" hidden="1">'на 01.10.2017'!$A$7:$L$386</definedName>
    <definedName name="Z_49C7329D_3247_4713_BC9A_64F0EE2B0B3C_.wvu.FilterData" localSheetId="0" hidden="1">'на 01.10.2017'!$A$7:$L$386</definedName>
    <definedName name="Z_49E10B09_97E3_41C9_892E_7D9C5DFF5740_.wvu.FilterData" localSheetId="0" hidden="1">'на 01.10.2017'!$A$7:$L$386</definedName>
    <definedName name="Z_4AF0FF7E_D940_4246_AB71_AC8FEDA2EF24_.wvu.FilterData" localSheetId="0" hidden="1">'на 01.10.2017'!$A$7:$L$386</definedName>
    <definedName name="Z_4BB7905C_0E11_42F1_848D_90186131796A_.wvu.FilterData" localSheetId="0" hidden="1">'на 01.10.2017'!$A$7:$H$128</definedName>
    <definedName name="Z_4C1FE39D_945F_4F14_94DF_F69B283DCD9F_.wvu.FilterData" localSheetId="0" hidden="1">'на 01.10.2017'!$A$7:$H$128</definedName>
    <definedName name="Z_4CEB490B_58FB_4CA0_AAF2_63178FECD849_.wvu.FilterData" localSheetId="0" hidden="1">'на 01.10.2017'!$A$7:$L$386</definedName>
    <definedName name="Z_4DC9D79A_8761_4284_BFE5_DFE7738AB4F8_.wvu.FilterData" localSheetId="0" hidden="1">'на 01.10.2017'!$A$7:$L$386</definedName>
    <definedName name="Z_4DF21929_63B0_45D6_9063_EE3D75E46DF0_.wvu.FilterData" localSheetId="0" hidden="1">'на 01.10.2017'!$A$7:$L$386</definedName>
    <definedName name="Z_4E70B456_53A6_4A9B_B0D8_E54D21A50BAA_.wvu.FilterData" localSheetId="0" hidden="1">'на 01.10.2017'!$A$7:$L$386</definedName>
    <definedName name="Z_4EB9A2EB_6EC6_4AFE_AFFA_537868B4F130_.wvu.FilterData" localSheetId="0" hidden="1">'на 01.10.2017'!$A$7:$L$386</definedName>
    <definedName name="Z_4EF3C623_C372_46C1_AA60_4AC85C37C9F2_.wvu.FilterData" localSheetId="0" hidden="1">'на 01.10.2017'!$A$7:$L$386</definedName>
    <definedName name="Z_4FA4A69A_6589_44A8_8710_9041295BCBA3_.wvu.FilterData" localSheetId="0" hidden="1">'на 01.10.2017'!$A$7:$L$386</definedName>
    <definedName name="Z_4FE18469_4F1B_4C4F_94F8_2337C288BBDA_.wvu.FilterData" localSheetId="0" hidden="1">'на 01.10.2017'!$A$7:$L$386</definedName>
    <definedName name="Z_5039ACE2_215B_49F3_AC23_F5E171EB2E04_.wvu.FilterData" localSheetId="0" hidden="1">'на 01.10.2017'!$A$7:$L$386</definedName>
    <definedName name="Z_512708F0_FC6D_4404_BE68_DA23201791B7_.wvu.FilterData" localSheetId="0" hidden="1">'на 01.10.2017'!$A$7:$L$386</definedName>
    <definedName name="Z_51BD5A76_12FD_4D74_BB88_134070337907_.wvu.FilterData" localSheetId="0" hidden="1">'на 01.10.2017'!$A$7:$L$386</definedName>
    <definedName name="Z_52C40832_4D48_45A4_B802_95C62DCB5A61_.wvu.FilterData" localSheetId="0" hidden="1">'на 01.10.2017'!$A$7:$H$128</definedName>
    <definedName name="Z_539CB3DF_9B66_4BE7_9074_8CE0405EB8A6_.wvu.Cols" localSheetId="0" hidden="1">'на 01.10.2017'!#REF!,'на 01.10.2017'!#REF!</definedName>
    <definedName name="Z_539CB3DF_9B66_4BE7_9074_8CE0405EB8A6_.wvu.FilterData" localSheetId="0" hidden="1">'на 01.10.2017'!$A$7:$L$386</definedName>
    <definedName name="Z_539CB3DF_9B66_4BE7_9074_8CE0405EB8A6_.wvu.PrintArea" localSheetId="0" hidden="1">'на 01.10.2017'!$A$1:$L$179</definedName>
    <definedName name="Z_539CB3DF_9B66_4BE7_9074_8CE0405EB8A6_.wvu.PrintTitles" localSheetId="0" hidden="1">'на 01.10.2017'!$5:$8</definedName>
    <definedName name="Z_543FDC9E_DC95_4C7A_84E4_76AA766A82EF_.wvu.FilterData" localSheetId="0" hidden="1">'на 01.10.2017'!$A$7:$L$386</definedName>
    <definedName name="Z_55266A36_B6A9_42E1_8467_17D14F12BABD_.wvu.FilterData" localSheetId="0" hidden="1">'на 01.10.2017'!$A$7:$H$128</definedName>
    <definedName name="Z_55F24CBB_212F_42F4_BB98_92561BDA95C3_.wvu.FilterData" localSheetId="0" hidden="1">'на 01.10.2017'!$A$7:$L$386</definedName>
    <definedName name="Z_564F82E8_8306_4799_B1F9_06B1FD1FB16E_.wvu.FilterData" localSheetId="0" hidden="1">'на 01.10.2017'!$A$3:$M$184</definedName>
    <definedName name="Z_565A1A16_6A4F_4794_B3C1_1808DC7E86C0_.wvu.FilterData" localSheetId="0" hidden="1">'на 01.10.2017'!$A$7:$H$128</definedName>
    <definedName name="Z_568C3823_FEE7_49C8_B4CF_3D48541DA65C_.wvu.FilterData" localSheetId="0" hidden="1">'на 01.10.2017'!$A$7:$H$128</definedName>
    <definedName name="Z_5696C387_34DF_4BED_BB60_2D85436D9DA8_.wvu.FilterData" localSheetId="0" hidden="1">'на 01.10.2017'!$A$7:$L$386</definedName>
    <definedName name="Z_56C18D87_C587_43F7_9147_D7827AADF66D_.wvu.FilterData" localSheetId="0" hidden="1">'на 01.10.2017'!$A$7:$H$128</definedName>
    <definedName name="Z_5729DC83_8713_4B21_9D2C_8A74D021747E_.wvu.FilterData" localSheetId="0" hidden="1">'на 01.10.2017'!$A$7:$H$128</definedName>
    <definedName name="Z_5730431A_42FA_4886_8F76_DA9C1179F65B_.wvu.FilterData" localSheetId="0" hidden="1">'на 01.10.2017'!$A$7:$L$386</definedName>
    <definedName name="Z_58270B81_2C5A_44D4_84D8_B29B6BA03243_.wvu.FilterData" localSheetId="0" hidden="1">'на 01.10.2017'!$A$7:$H$128</definedName>
    <definedName name="Z_5834E280_FA37_4F43_B5D8_B8D5A97A4524_.wvu.FilterData" localSheetId="0" hidden="1">'на 01.10.2017'!$A$7:$L$386</definedName>
    <definedName name="Z_58BFA8D4_CF88_4C84_B35F_981C21093C49_.wvu.FilterData" localSheetId="0" hidden="1">'на 01.10.2017'!$A$7:$L$386</definedName>
    <definedName name="Z_58EAD7A7_C312_4E53_9D90_6DB268F00AAE_.wvu.FilterData" localSheetId="0" hidden="1">'на 01.10.2017'!$A$7:$L$386</definedName>
    <definedName name="Z_59074C03_1A19_4344_8FE1_916D5A98CD29_.wvu.FilterData" localSheetId="0" hidden="1">'на 01.10.2017'!$A$7:$L$386</definedName>
    <definedName name="Z_59F91900_CAE9_4608_97BE_FBC0993C389F_.wvu.FilterData" localSheetId="0" hidden="1">'на 01.10.2017'!$A$7:$H$128</definedName>
    <definedName name="Z_5AC843E8_BE7D_4B69_82E5_622B40389D76_.wvu.FilterData" localSheetId="0" hidden="1">'на 01.10.2017'!$A$7:$L$386</definedName>
    <definedName name="Z_5B201F9D_0EC3_499C_A33C_1C4C3BFDAC63_.wvu.FilterData" localSheetId="0" hidden="1">'на 01.10.2017'!$A$7:$L$386</definedName>
    <definedName name="Z_5B6D98E6_8929_4747_9889_173EDC254AC0_.wvu.FilterData" localSheetId="0" hidden="1">'на 01.10.2017'!$A$7:$L$386</definedName>
    <definedName name="Z_5B8F35C7_BACE_46B7_A289_D37993E37EE6_.wvu.FilterData" localSheetId="0" hidden="1">'на 01.10.2017'!$A$7:$L$386</definedName>
    <definedName name="Z_5C13A1A0_C535_4639_90BE_9B5D72B8AEDB_.wvu.FilterData" localSheetId="0" hidden="1">'на 01.10.2017'!$A$7:$H$128</definedName>
    <definedName name="Z_5C253E80_F3BD_4FE4_AB93_2FEE92134E33_.wvu.FilterData" localSheetId="0" hidden="1">'на 01.10.2017'!$A$7:$L$386</definedName>
    <definedName name="Z_5C519772_2A20_4B5B_841B_37C4DE3DF25F_.wvu.FilterData" localSheetId="0" hidden="1">'на 01.10.2017'!$A$7:$L$386</definedName>
    <definedName name="Z_5CDE7466_9008_4EE8_8F19_E26D937B15F6_.wvu.FilterData" localSheetId="0" hidden="1">'на 01.10.2017'!$A$7:$H$128</definedName>
    <definedName name="Z_5E8319AA_70BE_4A15_908D_5BB7BC61D3F7_.wvu.FilterData" localSheetId="0" hidden="1">'на 01.10.2017'!$A$7:$L$386</definedName>
    <definedName name="Z_5EB104F4_627D_44E7_960F_6C67063C7D09_.wvu.FilterData" localSheetId="0" hidden="1">'на 01.10.2017'!$A$7:$L$386</definedName>
    <definedName name="Z_5EB1B5BB_79BE_4318_9140_3FA31802D519_.wvu.FilterData" localSheetId="0" hidden="1">'на 01.10.2017'!$A$7:$L$386</definedName>
    <definedName name="Z_5EB1B5BB_79BE_4318_9140_3FA31802D519_.wvu.PrintArea" localSheetId="0" hidden="1">'на 01.10.2017'!$A$1:$L$179</definedName>
    <definedName name="Z_5EB1B5BB_79BE_4318_9140_3FA31802D519_.wvu.PrintTitles" localSheetId="0" hidden="1">'на 01.10.2017'!$5:$8</definedName>
    <definedName name="Z_5FB953A5_71FF_4056_AF98_C9D06FF0EDF3_.wvu.Cols" localSheetId="0" hidden="1">'на 01.10.2017'!#REF!,'на 01.10.2017'!#REF!</definedName>
    <definedName name="Z_5FB953A5_71FF_4056_AF98_C9D06FF0EDF3_.wvu.FilterData" localSheetId="0" hidden="1">'на 01.10.2017'!$A$7:$L$386</definedName>
    <definedName name="Z_5FB953A5_71FF_4056_AF98_C9D06FF0EDF3_.wvu.PrintArea" localSheetId="0" hidden="1">'на 01.10.2017'!$A$1:$L$179</definedName>
    <definedName name="Z_5FB953A5_71FF_4056_AF98_C9D06FF0EDF3_.wvu.PrintTitles" localSheetId="0" hidden="1">'на 01.10.2017'!$5:$8</definedName>
    <definedName name="Z_60155C64_695E_458C_BBFE_B89C53118803_.wvu.FilterData" localSheetId="0" hidden="1">'на 01.10.2017'!$A$7:$L$386</definedName>
    <definedName name="Z_60657231_C99E_4191_A90E_C546FB588843_.wvu.FilterData" localSheetId="0" hidden="1">'на 01.10.2017'!$A$7:$H$128</definedName>
    <definedName name="Z_60B33E92_3815_4061_91AA_8E38B8895054_.wvu.FilterData" localSheetId="0" hidden="1">'на 01.10.2017'!$A$7:$H$128</definedName>
    <definedName name="Z_61D3C2BE_E5C3_4670_8A8C_5EA015D7BE13_.wvu.FilterData" localSheetId="0" hidden="1">'на 01.10.2017'!$A$7:$L$386</definedName>
    <definedName name="Z_6246324E_D224_4FAC_8C67_F9370E7D77EB_.wvu.FilterData" localSheetId="0" hidden="1">'на 01.10.2017'!$A$7:$L$386</definedName>
    <definedName name="Z_62534477_13C5_437C_87A9_3525FC60CE4D_.wvu.FilterData" localSheetId="0" hidden="1">'на 01.10.2017'!$A$7:$L$386</definedName>
    <definedName name="Z_62691467_BD46_47AE_A6DF_52CBD0D9817B_.wvu.FilterData" localSheetId="0" hidden="1">'на 01.10.2017'!$A$7:$H$128</definedName>
    <definedName name="Z_62C4D5B7_88F6_4885_99F7_CBFA0AACC2D9_.wvu.FilterData" localSheetId="0" hidden="1">'на 01.10.2017'!$A$7:$L$386</definedName>
    <definedName name="Z_62E7809F_D5DF_4BC1_AEFF_718779E2F7F6_.wvu.FilterData" localSheetId="0" hidden="1">'на 01.10.2017'!$A$7:$L$386</definedName>
    <definedName name="Z_62F2B5AA_C3D1_4669_A4A0_184285923B8F_.wvu.FilterData" localSheetId="0" hidden="1">'на 01.10.2017'!$A$7:$L$386</definedName>
    <definedName name="Z_63720CAA_47FE_4977_B082_29E1534276C7_.wvu.FilterData" localSheetId="0" hidden="1">'на 01.10.2017'!$A$7:$L$386</definedName>
    <definedName name="Z_638AAAE8_8FF2_44D0_A160_BB2A9AEB5B72_.wvu.FilterData" localSheetId="0" hidden="1">'на 01.10.2017'!$A$7:$H$128</definedName>
    <definedName name="Z_63D45DC6_0D62_438A_9069_0A4378090381_.wvu.FilterData" localSheetId="0" hidden="1">'на 01.10.2017'!$A$7:$H$128</definedName>
    <definedName name="Z_648AB040_BD0E_49A1_BA40_87D3D9C0BA55_.wvu.FilterData" localSheetId="0" hidden="1">'на 01.10.2017'!$A$7:$L$386</definedName>
    <definedName name="Z_649E5CE3_4976_49D9_83DA_4E57FFC714BF_.wvu.Cols" localSheetId="0" hidden="1">'на 01.10.2017'!$I:$I</definedName>
    <definedName name="Z_649E5CE3_4976_49D9_83DA_4E57FFC714BF_.wvu.FilterData" localSheetId="0" hidden="1">'на 01.10.2017'!$A$7:$L$386</definedName>
    <definedName name="Z_649E5CE3_4976_49D9_83DA_4E57FFC714BF_.wvu.PrintArea" localSheetId="0" hidden="1">'на 01.10.2017'!$A$1:$L$183</definedName>
    <definedName name="Z_649E5CE3_4976_49D9_83DA_4E57FFC714BF_.wvu.PrintTitles" localSheetId="0" hidden="1">'на 01.10.2017'!$5:$8</definedName>
    <definedName name="Z_64C01F03_E840_4B6E_960F_5E13E0981676_.wvu.FilterData" localSheetId="0" hidden="1">'на 01.10.2017'!$A$7:$L$386</definedName>
    <definedName name="Z_65F8B16B_220F_4FC8_86A4_6BDB56CB5C59_.wvu.FilterData" localSheetId="0" hidden="1">'на 01.10.2017'!$A$3:$M$184</definedName>
    <definedName name="Z_6654CD2E_14AE_4299_8801_306919BA9D32_.wvu.FilterData" localSheetId="0" hidden="1">'на 01.10.2017'!$A$7:$L$386</definedName>
    <definedName name="Z_66550ABE_0FE4_4071_B1FA_6163FA599414_.wvu.FilterData" localSheetId="0" hidden="1">'на 01.10.2017'!$A$7:$L$386</definedName>
    <definedName name="Z_6656F77C_55F8_4E1C_A222_2E884838D2F2_.wvu.FilterData" localSheetId="0" hidden="1">'на 01.10.2017'!$A$7:$L$386</definedName>
    <definedName name="Z_66EE8E68_84F1_44B5_B60B_7ED67214A421_.wvu.FilterData" localSheetId="0" hidden="1">'на 01.10.2017'!$A$7:$L$386</definedName>
    <definedName name="Z_67A1158E_8E10_4053_B044_B8AB7C784C01_.wvu.FilterData" localSheetId="0" hidden="1">'на 01.10.2017'!$A$7:$L$386</definedName>
    <definedName name="Z_67ADFAE6_A9AF_44D7_8539_93CD0F6B7849_.wvu.Cols" localSheetId="0" hidden="1">'на 01.10.2017'!$I:$I</definedName>
    <definedName name="Z_67ADFAE6_A9AF_44D7_8539_93CD0F6B7849_.wvu.FilterData" localSheetId="0" hidden="1">'на 01.10.2017'!$A$7:$L$386</definedName>
    <definedName name="Z_67ADFAE6_A9AF_44D7_8539_93CD0F6B7849_.wvu.PrintArea" localSheetId="0" hidden="1">'на 01.10.2017'!$A$1:$L$183</definedName>
    <definedName name="Z_67ADFAE6_A9AF_44D7_8539_93CD0F6B7849_.wvu.PrintTitles" localSheetId="0" hidden="1">'на 01.10.2017'!$5:$8</definedName>
    <definedName name="Z_68543727_5837_47F3_A17E_A06AE03143F0_.wvu.FilterData" localSheetId="0" hidden="1">'на 01.10.2017'!$A$7:$L$386</definedName>
    <definedName name="Z_6901CD30_42B7_4EC1_AF54_8AB710BFE495_.wvu.FilterData" localSheetId="0" hidden="1">'на 01.10.2017'!$A$7:$L$386</definedName>
    <definedName name="Z_69321B6F_CF2A_4DAB_82CF_8CAAD629F257_.wvu.FilterData" localSheetId="0" hidden="1">'на 01.10.2017'!$A$7:$L$386</definedName>
    <definedName name="Z_6B30174D_06F6_400C_8FE4_A489A229C982_.wvu.FilterData" localSheetId="0" hidden="1">'на 01.10.2017'!$A$7:$L$386</definedName>
    <definedName name="Z_6B9F1A4E_485B_421D_A44C_0AAE5901E28D_.wvu.FilterData" localSheetId="0" hidden="1">'на 01.10.2017'!$A$7:$L$386</definedName>
    <definedName name="Z_6BE4E62B_4F97_4F96_9638_8ADCE8F932B1_.wvu.FilterData" localSheetId="0" hidden="1">'на 01.10.2017'!$A$7:$H$128</definedName>
    <definedName name="Z_6BE735CC_AF2E_4F67_B22D_A8AB001D3353_.wvu.FilterData" localSheetId="0" hidden="1">'на 01.10.2017'!$A$7:$H$128</definedName>
    <definedName name="Z_6CF84B0C_144A_4CF4_A34E_B9147B738037_.wvu.FilterData" localSheetId="0" hidden="1">'на 01.10.2017'!$A$7:$H$128</definedName>
    <definedName name="Z_6D091BF8_3118_4C66_BFCF_A396B92963B0_.wvu.FilterData" localSheetId="0" hidden="1">'на 01.10.2017'!$A$7:$L$386</definedName>
    <definedName name="Z_6D692D1F_2186_4B62_878B_AABF13F25116_.wvu.FilterData" localSheetId="0" hidden="1">'на 01.10.2017'!$A$7:$L$386</definedName>
    <definedName name="Z_6E1926CF_4906_4A55_811C_617ED8BB98BA_.wvu.FilterData" localSheetId="0" hidden="1">'на 01.10.2017'!$A$7:$L$386</definedName>
    <definedName name="Z_6E2D6686_B9FD_4BBA_8CD4_95C6386F5509_.wvu.FilterData" localSheetId="0" hidden="1">'на 01.10.2017'!$A$7:$H$128</definedName>
    <definedName name="Z_6ECBF068_1C02_4E6C_B4E6_EB2B6EC464BD_.wvu.FilterData" localSheetId="0" hidden="1">'на 01.10.2017'!$A$7:$L$386</definedName>
    <definedName name="Z_6F1223ED_6D7E_4BDC_97BD_57C6B16DF50B_.wvu.FilterData" localSheetId="0" hidden="1">'на 01.10.2017'!$A$7:$L$386</definedName>
    <definedName name="Z_6F188E27_E72B_48C9_888E_3A4AAF082D5A_.wvu.FilterData" localSheetId="0" hidden="1">'на 01.10.2017'!$A$7:$L$386</definedName>
    <definedName name="Z_6F60BF81_D1A9_4E04_93E7_3EE7124B8D23_.wvu.FilterData" localSheetId="0" hidden="1">'на 01.10.2017'!$A$7:$H$128</definedName>
    <definedName name="Z_701E5EC3_E633_4389_A70E_4DD82E713CE4_.wvu.FilterData" localSheetId="0" hidden="1">'на 01.10.2017'!$A$7:$L$386</definedName>
    <definedName name="Z_70567FCD_AD22_4F19_9380_E5332B152F74_.wvu.FilterData" localSheetId="0" hidden="1">'на 01.10.2017'!$A$7:$L$386</definedName>
    <definedName name="Z_706D67E7_3361_40B2_829D_8844AB8060E2_.wvu.FilterData" localSheetId="0" hidden="1">'на 01.10.2017'!$A$7:$H$128</definedName>
    <definedName name="Z_70F1B7E8_7988_4C81_9922_ABE1AE06A197_.wvu.FilterData" localSheetId="0" hidden="1">'на 01.10.2017'!$A$7:$L$386</definedName>
    <definedName name="Z_7246383F_5A7C_4469_ABE5_F3DE99D7B98C_.wvu.FilterData" localSheetId="0" hidden="1">'на 01.10.2017'!$A$7:$H$128</definedName>
    <definedName name="Z_728B417D_5E48_46CF_86FE_9C0FFD136F19_.wvu.FilterData" localSheetId="0" hidden="1">'на 01.10.2017'!$A$7:$L$386</definedName>
    <definedName name="Z_72971C39_5C91_4008_BD77_2DC24FDFDCB6_.wvu.FilterData" localSheetId="0" hidden="1">'на 01.10.2017'!$A$7:$L$386</definedName>
    <definedName name="Z_72BCCF18_7B1D_4731_977C_FF5C187A4C82_.wvu.FilterData" localSheetId="0" hidden="1">'на 01.10.2017'!$A$7:$L$386</definedName>
    <definedName name="Z_72C0943B_A5D5_4B80_AD54_166C5CDC74DE_.wvu.FilterData" localSheetId="0" hidden="1">'на 01.10.2017'!$A$3:$M$184</definedName>
    <definedName name="Z_72C0943B_A5D5_4B80_AD54_166C5CDC74DE_.wvu.PrintArea" localSheetId="0" hidden="1">'на 01.10.2017'!$A$1:$L$185</definedName>
    <definedName name="Z_72C0943B_A5D5_4B80_AD54_166C5CDC74DE_.wvu.PrintTitles" localSheetId="0" hidden="1">'на 01.10.2017'!$5:$8</definedName>
    <definedName name="Z_7351B774_7780_442A_903E_647131A150ED_.wvu.FilterData" localSheetId="0" hidden="1">'на 01.10.2017'!$A$7:$L$386</definedName>
    <definedName name="Z_741C3AAD_37E5_4231_B8F1_6F6ABAB5BA70_.wvu.FilterData" localSheetId="0" hidden="1">'на 01.10.2017'!$A$3:$M$184</definedName>
    <definedName name="Z_742C8CE1_B323_4B6C_901C_E2B713ADDB04_.wvu.FilterData" localSheetId="0" hidden="1">'на 01.10.2017'!$A$7:$H$128</definedName>
    <definedName name="Z_74F25527_9FBE_45D8_B38D_2B215FE8DD1E_.wvu.FilterData" localSheetId="0" hidden="1">'на 01.10.2017'!$A$7:$L$386</definedName>
    <definedName name="Z_762066AC_D656_4392_845D_8C6157B76764_.wvu.FilterData" localSheetId="0" hidden="1">'на 01.10.2017'!$A$7:$H$128</definedName>
    <definedName name="Z_7654DBDC_86A8_4903_B5DC_30516E94F2C0_.wvu.FilterData" localSheetId="0" hidden="1">'на 01.10.2017'!$A$7:$L$386</definedName>
    <definedName name="Z_77081AB2_288F_4D22_9FAD_2429DAF1E510_.wvu.FilterData" localSheetId="0" hidden="1">'на 01.10.2017'!$A$7:$L$386</definedName>
    <definedName name="Z_777611BF_FE54_48A9_A8A8_0C82A3AE3A94_.wvu.FilterData" localSheetId="0" hidden="1">'на 01.10.2017'!$A$7:$L$386</definedName>
    <definedName name="Z_799DB00F_141C_483B_A462_359C05A36D93_.wvu.FilterData" localSheetId="0" hidden="1">'на 01.10.2017'!$A$7:$H$128</definedName>
    <definedName name="Z_79E4D554_5B2C_41A7_B934_B430838AA03E_.wvu.FilterData" localSheetId="0" hidden="1">'на 01.10.2017'!$A$7:$L$386</definedName>
    <definedName name="Z_7A01CF94_90AE_4821_93EE_D3FE8D12D8D5_.wvu.FilterData" localSheetId="0" hidden="1">'на 01.10.2017'!$A$7:$L$386</definedName>
    <definedName name="Z_7A09065A_45D5_4C53_B9DD_121DF6719D64_.wvu.FilterData" localSheetId="0" hidden="1">'на 01.10.2017'!$A$7:$H$128</definedName>
    <definedName name="Z_7A71A7FF_8800_4D00_AEC1_1B599D526CDE_.wvu.FilterData" localSheetId="0" hidden="1">'на 01.10.2017'!$A$7:$L$386</definedName>
    <definedName name="Z_7AE14342_BF53_4FA2_8C85_1038D8BA9596_.wvu.FilterData" localSheetId="0" hidden="1">'на 01.10.2017'!$A$7:$H$128</definedName>
    <definedName name="Z_7B245AB0_C2AF_4822_BFC4_2399F85856C1_.wvu.Cols" localSheetId="0" hidden="1">'на 01.10.2017'!#REF!,'на 01.10.2017'!#REF!</definedName>
    <definedName name="Z_7B245AB0_C2AF_4822_BFC4_2399F85856C1_.wvu.FilterData" localSheetId="0" hidden="1">'на 01.10.2017'!$A$7:$L$386</definedName>
    <definedName name="Z_7B245AB0_C2AF_4822_BFC4_2399F85856C1_.wvu.PrintArea" localSheetId="0" hidden="1">'на 01.10.2017'!$A$1:$L$179</definedName>
    <definedName name="Z_7B245AB0_C2AF_4822_BFC4_2399F85856C1_.wvu.PrintTitles" localSheetId="0" hidden="1">'на 01.10.2017'!$5:$8</definedName>
    <definedName name="Z_7BA445E6_50A0_4F67_81F2_B2945A5BFD3F_.wvu.FilterData" localSheetId="0" hidden="1">'на 01.10.2017'!$A$7:$L$386</definedName>
    <definedName name="Z_7BC27702_AD83_4B6E_860E_D694439F877D_.wvu.FilterData" localSheetId="0" hidden="1">'на 01.10.2017'!$A$7:$H$128</definedName>
    <definedName name="Z_7CB2D520_A8A5_4D6C_BE39_64C505DBAE2C_.wvu.FilterData" localSheetId="0" hidden="1">'на 01.10.2017'!$A$7:$L$386</definedName>
    <definedName name="Z_7DB24378_D193_4D04_9739_831C8625EEAE_.wvu.FilterData" localSheetId="0" hidden="1">'на 01.10.2017'!$A$7:$L$61</definedName>
    <definedName name="Z_7E10B4A2_86C5_49FE_B735_A2A4A6EBA352_.wvu.FilterData" localSheetId="0" hidden="1">'на 01.10.2017'!$A$7:$L$386</definedName>
    <definedName name="Z_7E77AE50_A8E9_48E1_BD6F_0651484E1DB4_.wvu.FilterData" localSheetId="0" hidden="1">'на 01.10.2017'!$A$7:$L$386</definedName>
    <definedName name="Z_7EA33A1B_0947_4DD9_ACB5_FE84B029B96C_.wvu.FilterData" localSheetId="0" hidden="1">'на 01.10.2017'!$A$7:$L$386</definedName>
    <definedName name="Z_81403331_C5EB_4760_B273_D3D9C8D43951_.wvu.FilterData" localSheetId="0" hidden="1">'на 01.10.2017'!$A$7:$H$128</definedName>
    <definedName name="Z_81BE03B7_DE2F_4E82_8496_CAF917D1CC3F_.wvu.FilterData" localSheetId="0" hidden="1">'на 01.10.2017'!$A$7:$L$386</definedName>
    <definedName name="Z_8220CA38_66F1_4F9F_A7AE_CF3DF89B0B66_.wvu.FilterData" localSheetId="0" hidden="1">'на 01.10.2017'!$A$7:$L$386</definedName>
    <definedName name="Z_8280D1E0_5055_49CD_A383_D6B2F2EBD512_.wvu.FilterData" localSheetId="0" hidden="1">'на 01.10.2017'!$A$7:$H$128</definedName>
    <definedName name="Z_829F5F3F_AACC_4AF4_A7EF_0FD75747C358_.wvu.FilterData" localSheetId="0" hidden="1">'на 01.10.2017'!$A$7:$L$386</definedName>
    <definedName name="Z_840133FA_9546_4ED0_AA3E_E87F8F80931F_.wvu.FilterData" localSheetId="0" hidden="1">'на 01.10.2017'!$A$7:$L$386</definedName>
    <definedName name="Z_8462E4B7_FF49_4401_9CB1_027D70C3D86B_.wvu.FilterData" localSheetId="0" hidden="1">'на 01.10.2017'!$A$7:$H$128</definedName>
    <definedName name="Z_8518EF96_21CF_4CEA_B17C_8AA8E48B82CF_.wvu.FilterData" localSheetId="0" hidden="1">'на 01.10.2017'!$A$7:$L$386</definedName>
    <definedName name="Z_85336449_1C25_4AF7_89BA_281D7385CDF9_.wvu.FilterData" localSheetId="0" hidden="1">'на 01.10.2017'!$A$7:$L$386</definedName>
    <definedName name="Z_85610BEE_6BD4_4AC9_9284_0AD9E6A15466_.wvu.FilterData" localSheetId="0" hidden="1">'на 01.10.2017'!$A$7:$L$386</definedName>
    <definedName name="Z_85621B9F_ABEF_4928_B406_5F6003CD3FC1_.wvu.FilterData" localSheetId="0" hidden="1">'на 01.10.2017'!$A$7:$L$386</definedName>
    <definedName name="Z_8649CC96_F63A_4F83_8C89_AA8F47AC05F3_.wvu.FilterData" localSheetId="0" hidden="1">'на 01.10.2017'!$A$7:$H$128</definedName>
    <definedName name="Z_866666B3_A778_4059_8EF6_136684A0F698_.wvu.FilterData" localSheetId="0" hidden="1">'на 01.10.2017'!$A$7:$L$386</definedName>
    <definedName name="Z_868403B4_F60C_4700_B312_EDA79B4B2FC0_.wvu.FilterData" localSheetId="0" hidden="1">'на 01.10.2017'!$A$7:$L$386</definedName>
    <definedName name="Z_8789C1A0_51C5_46EF_B1F1_B319BE008AC1_.wvu.FilterData" localSheetId="0" hidden="1">'на 01.10.2017'!$A$7:$L$386</definedName>
    <definedName name="Z_87AE545F_036F_4E8B_9D04_AE59AB8BAC14_.wvu.FilterData" localSheetId="0" hidden="1">'на 01.10.2017'!$A$7:$H$128</definedName>
    <definedName name="Z_87D86486_B5EF_4463_9350_9D1E042A42DF_.wvu.FilterData" localSheetId="0" hidden="1">'на 01.10.2017'!$A$7:$L$386</definedName>
    <definedName name="Z_883D51B0_0A2B_40BD_A4BD_D3780EBDA8D9_.wvu.FilterData" localSheetId="0" hidden="1">'на 01.10.2017'!$A$7:$L$386</definedName>
    <definedName name="Z_8878B53B_0E8A_4A11_8A26_C2AC9BB8A4A9_.wvu.FilterData" localSheetId="0" hidden="1">'на 01.10.2017'!$A$7:$H$128</definedName>
    <definedName name="Z_888B8943_9277_42CB_A862_699801009D7B_.wvu.FilterData" localSheetId="0" hidden="1">'на 01.10.2017'!$A$7:$L$386</definedName>
    <definedName name="Z_89F2DB1B_0F19_4230_A501_8A6666788E86_.wvu.FilterData" localSheetId="0" hidden="1">'на 01.10.2017'!$A$7:$L$386</definedName>
    <definedName name="Z_8A4ABF0A_262D_4454_86FE_CA0ADCDF3E94_.wvu.FilterData" localSheetId="0" hidden="1">'на 01.10.2017'!$A$7:$L$386</definedName>
    <definedName name="Z_8BA7C340_DD6D_4BDE_939B_41C98A02B423_.wvu.FilterData" localSheetId="0" hidden="1">'на 01.10.2017'!$A$7:$L$386</definedName>
    <definedName name="Z_8BB118EA_41BC_4E46_8EA1_4268AA5B6DB1_.wvu.FilterData" localSheetId="0" hidden="1">'на 01.10.2017'!$A$7:$L$386</definedName>
    <definedName name="Z_8C04CD6E_A1CC_4EF8_8DD5_B859F52073A0_.wvu.FilterData" localSheetId="0" hidden="1">'на 01.10.2017'!$A$7:$L$386</definedName>
    <definedName name="Z_8C654415_86D2_479D_A511_8A4B3774E375_.wvu.FilterData" localSheetId="0" hidden="1">'на 01.10.2017'!$A$7:$H$128</definedName>
    <definedName name="Z_8CAD663B_CD5E_4846_B4FD_69BCB6D1EB12_.wvu.FilterData" localSheetId="0" hidden="1">'на 01.10.2017'!$A$7:$H$128</definedName>
    <definedName name="Z_8CB267BE_E783_4914_8FFF_50D79F1D75CF_.wvu.FilterData" localSheetId="0" hidden="1">'на 01.10.2017'!$A$7:$H$128</definedName>
    <definedName name="Z_8D0153EB_A3EC_4213_A12B_74D6D827770F_.wvu.FilterData" localSheetId="0" hidden="1">'на 01.10.2017'!$A$7:$L$386</definedName>
    <definedName name="Z_8D7BE686_9FAF_4C26_8FD5_5395E55E0797_.wvu.FilterData" localSheetId="0" hidden="1">'на 01.10.2017'!$A$7:$H$128</definedName>
    <definedName name="Z_8D8D2F4C_3B7E_4C1F_A367_4BA418733E1A_.wvu.FilterData" localSheetId="0" hidden="1">'на 01.10.2017'!$A$7:$H$128</definedName>
    <definedName name="Z_8DFDD887_4859_4275_91A7_634544543F21_.wvu.FilterData" localSheetId="0" hidden="1">'на 01.10.2017'!$A$7:$L$386</definedName>
    <definedName name="Z_8E62A2BE_7CE7_496E_AC79_F133ABDC98BF_.wvu.FilterData" localSheetId="0" hidden="1">'на 01.10.2017'!$A$7:$H$128</definedName>
    <definedName name="Z_8EEB3EFB_2D0D_474D_A904_853356F13984_.wvu.FilterData" localSheetId="0" hidden="1">'на 01.10.2017'!$A$7:$L$386</definedName>
    <definedName name="Z_8F2A8A22_72A2_4B00_8248_255CA52D5828_.wvu.FilterData" localSheetId="0" hidden="1">'на 01.10.2017'!$A$7:$L$386</definedName>
    <definedName name="Z_9089CAE7_C9D5_4B44_BF40_622C1D4BEC1A_.wvu.FilterData" localSheetId="0" hidden="1">'на 01.10.2017'!$A$7:$L$386</definedName>
    <definedName name="Z_90B62036_E8E2_47F2_BA67_9490969E5E89_.wvu.FilterData" localSheetId="0" hidden="1">'на 01.10.2017'!$A$7:$L$386</definedName>
    <definedName name="Z_91482E4A_EB85_41D6_AA9F_21521D0F577E_.wvu.FilterData" localSheetId="0" hidden="1">'на 01.10.2017'!$A$7:$L$386</definedName>
    <definedName name="Z_91A44DD7_EFA1_45BC_BF8A_C6EBAED142C3_.wvu.FilterData" localSheetId="0" hidden="1">'на 01.10.2017'!$A$7:$L$386</definedName>
    <definedName name="Z_92A69ACC_08E1_4049_9A4E_909BE09E8D3F_.wvu.FilterData" localSheetId="0" hidden="1">'на 01.10.2017'!$A$7:$L$386</definedName>
    <definedName name="Z_92A7494D_B642_4D2E_8A98_FA3ADD190BCE_.wvu.FilterData" localSheetId="0" hidden="1">'на 01.10.2017'!$A$7:$L$386</definedName>
    <definedName name="Z_92A89EF4_8A4E_4790_B0CC_01892B6039EB_.wvu.FilterData" localSheetId="0" hidden="1">'на 01.10.2017'!$A$7:$L$386</definedName>
    <definedName name="Z_92E38377_38CC_496E_BBD8_5394F7550FE3_.wvu.FilterData" localSheetId="0" hidden="1">'на 01.10.2017'!$A$7:$L$386</definedName>
    <definedName name="Z_93030161_EBD2_4C55_BB01_67290B2149A7_.wvu.FilterData" localSheetId="0" hidden="1">'на 01.10.2017'!$A$7:$L$386</definedName>
    <definedName name="Z_935DFEC4_8817_4BB5_A846_9674D5A05EE9_.wvu.FilterData" localSheetId="0" hidden="1">'на 01.10.2017'!$A$7:$H$128</definedName>
    <definedName name="Z_938F43B0_CEED_4632_948B_C835F76DFE4A_.wvu.FilterData" localSheetId="0" hidden="1">'на 01.10.2017'!$A$7:$L$386</definedName>
    <definedName name="Z_944D1186_FA84_48E6_9A44_19022D55084A_.wvu.FilterData" localSheetId="0" hidden="1">'на 01.10.2017'!$A$7:$L$386</definedName>
    <definedName name="Z_94E3B816_367C_44F4_94FC_13D42F694C13_.wvu.FilterData" localSheetId="0" hidden="1">'на 01.10.2017'!$A$7:$L$386</definedName>
    <definedName name="Z_95B5A563_A81C_425C_AC80_18232E0FA0F2_.wvu.FilterData" localSheetId="0" hidden="1">'на 01.10.2017'!$A$7:$H$128</definedName>
    <definedName name="Z_96167660_EA8B_4F7D_87A1_785E97B459B3_.wvu.FilterData" localSheetId="0" hidden="1">'на 01.10.2017'!$A$7:$H$128</definedName>
    <definedName name="Z_96879477_4713_4ABC_982A_7EB1C07B4DED_.wvu.FilterData" localSheetId="0" hidden="1">'на 01.10.2017'!$A$7:$H$128</definedName>
    <definedName name="Z_969E164A_AA47_4A3D_AECC_F3C5A8BBA40A_.wvu.FilterData" localSheetId="0" hidden="1">'на 01.10.2017'!$A$7:$L$386</definedName>
    <definedName name="Z_9780079B_2369_4362_9878_DE63286783A8_.wvu.FilterData" localSheetId="0" hidden="1">'на 01.10.2017'!$A$7:$L$386</definedName>
    <definedName name="Z_97B55429_A18E_43B5_9AF8_FE73FCDE4BBB_.wvu.FilterData" localSheetId="0" hidden="1">'на 01.10.2017'!$A$7:$L$386</definedName>
    <definedName name="Z_97E2C09C_6040_4BDA_B6A0_AF60F993AC48_.wvu.FilterData" localSheetId="0" hidden="1">'на 01.10.2017'!$A$7:$L$386</definedName>
    <definedName name="Z_97F74FDF_2C27_4D85_A3A7_1EF51A8A2DFF_.wvu.FilterData" localSheetId="0" hidden="1">'на 01.10.2017'!$A$7:$H$128</definedName>
    <definedName name="Z_987C1B6D_28A7_49CB_BBF0_6C3FFB9FC1C5_.wvu.FilterData" localSheetId="0" hidden="1">'на 01.10.2017'!$A$7:$L$386</definedName>
    <definedName name="Z_998B8119_4FF3_4A16_838D_539C6AE34D55_.wvu.Cols" localSheetId="0" hidden="1">'на 01.10.2017'!#REF!,'на 01.10.2017'!#REF!</definedName>
    <definedName name="Z_998B8119_4FF3_4A16_838D_539C6AE34D55_.wvu.FilterData" localSheetId="0" hidden="1">'на 01.10.2017'!$A$7:$L$386</definedName>
    <definedName name="Z_998B8119_4FF3_4A16_838D_539C6AE34D55_.wvu.PrintArea" localSheetId="0" hidden="1">'на 01.10.2017'!$A$1:$L$179</definedName>
    <definedName name="Z_998B8119_4FF3_4A16_838D_539C6AE34D55_.wvu.PrintTitles" localSheetId="0" hidden="1">'на 01.10.2017'!$5:$8</definedName>
    <definedName name="Z_998B8119_4FF3_4A16_838D_539C6AE34D55_.wvu.Rows" localSheetId="0" hidden="1">'на 01.10.2017'!#REF!</definedName>
    <definedName name="Z_99950613_28E7_4EC2_B918_559A2757B0A9_.wvu.FilterData" localSheetId="0" hidden="1">'на 01.10.2017'!$A$7:$L$386</definedName>
    <definedName name="Z_99950613_28E7_4EC2_B918_559A2757B0A9_.wvu.PrintArea" localSheetId="0" hidden="1">'на 01.10.2017'!$A$1:$L$183</definedName>
    <definedName name="Z_99950613_28E7_4EC2_B918_559A2757B0A9_.wvu.PrintTitles" localSheetId="0" hidden="1">'на 01.10.2017'!$5:$8</definedName>
    <definedName name="Z_9A28E7E9_55CD_40D9_9E29_E07B8DD3C238_.wvu.FilterData" localSheetId="0" hidden="1">'на 01.10.2017'!$A$7:$L$386</definedName>
    <definedName name="Z_9A769443_7DFA_43D5_AB26_6F2EEF53DAF1_.wvu.FilterData" localSheetId="0" hidden="1">'на 01.10.2017'!$A$7:$H$128</definedName>
    <definedName name="Z_9C310551_EC8B_4B87_B5AF_39FC532C6FE3_.wvu.FilterData" localSheetId="0" hidden="1">'на 01.10.2017'!$A$7:$H$128</definedName>
    <definedName name="Z_9C38FBC7_6E93_40A5_BD30_7720FC92D0D4_.wvu.FilterData" localSheetId="0" hidden="1">'на 01.10.2017'!$A$7:$L$386</definedName>
    <definedName name="Z_9CB26755_9CF3_42C9_A567_6FF9CCE0F397_.wvu.FilterData" localSheetId="0" hidden="1">'на 01.10.2017'!$A$7:$L$386</definedName>
    <definedName name="Z_9D24C81C_5B18_4B40_BF88_7236C9CAE366_.wvu.FilterData" localSheetId="0" hidden="1">'на 01.10.2017'!$A$7:$H$128</definedName>
    <definedName name="Z_9E1D944D_E62F_4660_B928_F956F86CCB3D_.wvu.FilterData" localSheetId="0" hidden="1">'на 01.10.2017'!$A$7:$L$386</definedName>
    <definedName name="Z_9E720D93_31F0_4636_BA00_6CE6F83F3651_.wvu.FilterData" localSheetId="0" hidden="1">'на 01.10.2017'!$A$7:$L$386</definedName>
    <definedName name="Z_9E943B7D_D4C7_443F_BC4C_8AB90546D8A5_.wvu.Cols" localSheetId="0" hidden="1">'на 01.10.2017'!#REF!,'на 01.10.2017'!#REF!</definedName>
    <definedName name="Z_9E943B7D_D4C7_443F_BC4C_8AB90546D8A5_.wvu.FilterData" localSheetId="0" hidden="1">'на 01.10.2017'!$A$3:$L$61</definedName>
    <definedName name="Z_9E943B7D_D4C7_443F_BC4C_8AB90546D8A5_.wvu.PrintTitles" localSheetId="0" hidden="1">'на 01.10.2017'!$5:$8</definedName>
    <definedName name="Z_9E943B7D_D4C7_443F_BC4C_8AB90546D8A5_.wvu.Rows" localSheetId="0" hidden="1">'на 01.10.2017'!#REF!,'на 01.10.2017'!#REF!,'на 01.10.2017'!#REF!,'на 01.10.2017'!#REF!,'на 01.10.2017'!#REF!,'на 01.10.2017'!#REF!,'на 01.10.2017'!#REF!,'на 01.10.2017'!#REF!,'на 01.10.2017'!#REF!,'на 01.10.2017'!#REF!,'на 01.10.2017'!#REF!,'на 01.10.2017'!#REF!,'на 01.10.2017'!#REF!,'на 01.10.2017'!#REF!,'на 01.10.2017'!#REF!,'на 01.10.2017'!#REF!,'на 01.10.2017'!#REF!,'на 01.10.2017'!#REF!,'на 01.10.2017'!#REF!,'на 01.10.2017'!#REF!</definedName>
    <definedName name="Z_9EC99D85_9CBB_4D41_A0AC_5A782960B43C_.wvu.FilterData" localSheetId="0" hidden="1">'на 01.10.2017'!$A$7:$H$128</definedName>
    <definedName name="Z_9F469FEB_94D1_4BA9_BDF6_0A94C53541EA_.wvu.FilterData" localSheetId="0" hidden="1">'на 01.10.2017'!$A$7:$L$386</definedName>
    <definedName name="Z_9FA29541_62F4_4CED_BF33_19F6BA57578F_.wvu.Cols" localSheetId="0" hidden="1">'на 01.10.2017'!#REF!,'на 01.10.2017'!#REF!</definedName>
    <definedName name="Z_9FA29541_62F4_4CED_BF33_19F6BA57578F_.wvu.FilterData" localSheetId="0" hidden="1">'на 01.10.2017'!$A$7:$L$386</definedName>
    <definedName name="Z_9FA29541_62F4_4CED_BF33_19F6BA57578F_.wvu.PrintArea" localSheetId="0" hidden="1">'на 01.10.2017'!$A$1:$L$179</definedName>
    <definedName name="Z_9FA29541_62F4_4CED_BF33_19F6BA57578F_.wvu.PrintTitles" localSheetId="0" hidden="1">'на 01.10.2017'!$5:$8</definedName>
    <definedName name="Z_A08B7B60_BE09_484D_B75E_15D9DE206B17_.wvu.FilterData" localSheetId="0" hidden="1">'на 01.10.2017'!$A$7:$L$386</definedName>
    <definedName name="Z_A0963EEC_5578_46DF_B7B0_2B9F8CADC5B9_.wvu.FilterData" localSheetId="0" hidden="1">'на 01.10.2017'!$A$7:$L$386</definedName>
    <definedName name="Z_A0A3CD9B_2436_40D7_91DB_589A95FBBF00_.wvu.Cols" localSheetId="0" hidden="1">'на 01.10.2017'!$I:$I</definedName>
    <definedName name="Z_A0A3CD9B_2436_40D7_91DB_589A95FBBF00_.wvu.FilterData" localSheetId="0" hidden="1">'на 01.10.2017'!$A$7:$L$386</definedName>
    <definedName name="Z_A0A3CD9B_2436_40D7_91DB_589A95FBBF00_.wvu.PrintArea" localSheetId="0" hidden="1">'на 01.10.2017'!$A$1:$L$183</definedName>
    <definedName name="Z_A0A3CD9B_2436_40D7_91DB_589A95FBBF00_.wvu.PrintTitles" localSheetId="0" hidden="1">'на 01.10.2017'!$5:$8</definedName>
    <definedName name="Z_A0EB0A04_1124_498B_8C4B_C1E25B53C1A8_.wvu.FilterData" localSheetId="0" hidden="1">'на 01.10.2017'!$A$7:$H$128</definedName>
    <definedName name="Z_A113B19A_DB2C_4585_AED7_B7EF9F05E57E_.wvu.FilterData" localSheetId="0" hidden="1">'на 01.10.2017'!$A$7:$L$386</definedName>
    <definedName name="Z_A2611F3A_C06C_4662_B39E_6F08BA7C9B14_.wvu.FilterData" localSheetId="0" hidden="1">'на 01.10.2017'!$A$7:$H$128</definedName>
    <definedName name="Z_A28DA500_33FC_4913_B21A_3E2D7ED7A130_.wvu.FilterData" localSheetId="0" hidden="1">'на 01.10.2017'!$A$7:$H$128</definedName>
    <definedName name="Z_A38250FB_559C_49CE_918A_6673F9586B86_.wvu.FilterData" localSheetId="0" hidden="1">'на 01.10.2017'!$A$7:$L$386</definedName>
    <definedName name="Z_A62258B9_7768_4C4F_AFFC_537782E81CFF_.wvu.FilterData" localSheetId="0" hidden="1">'на 01.10.2017'!$A$7:$H$128</definedName>
    <definedName name="Z_A65D4FF6_26A1_47FE_AF98_41E05002FB1E_.wvu.FilterData" localSheetId="0" hidden="1">'на 01.10.2017'!$A$7:$H$128</definedName>
    <definedName name="Z_A6816A2A_A381_4629_A196_A2D2CBED046E_.wvu.FilterData" localSheetId="0" hidden="1">'на 01.10.2017'!$A$7:$L$386</definedName>
    <definedName name="Z_A6B98527_7CBF_4E4D_BDEA_9334A3EB779F_.wvu.Cols" localSheetId="0" hidden="1">'на 01.10.2017'!#REF!,'на 01.10.2017'!#REF!,'на 01.10.2017'!$M:$BP</definedName>
    <definedName name="Z_A6B98527_7CBF_4E4D_BDEA_9334A3EB779F_.wvu.FilterData" localSheetId="0" hidden="1">'на 01.10.2017'!$A$7:$L$386</definedName>
    <definedName name="Z_A6B98527_7CBF_4E4D_BDEA_9334A3EB779F_.wvu.PrintArea" localSheetId="0" hidden="1">'на 01.10.2017'!$A$1:$BP$179</definedName>
    <definedName name="Z_A6B98527_7CBF_4E4D_BDEA_9334A3EB779F_.wvu.PrintTitles" localSheetId="0" hidden="1">'на 01.10.2017'!$5:$7</definedName>
    <definedName name="Z_A98C96B5_CE3A_4FF9_B3E5_0DBB66ADC5BB_.wvu.FilterData" localSheetId="0" hidden="1">'на 01.10.2017'!$A$7:$H$128</definedName>
    <definedName name="Z_A9BB2943_E4B1_4809_A926_69F8C50E1CF2_.wvu.FilterData" localSheetId="0" hidden="1">'на 01.10.2017'!$A$7:$L$386</definedName>
    <definedName name="Z_AA4C7BF5_07E0_4095_B165_D2AF600190FA_.wvu.FilterData" localSheetId="0" hidden="1">'на 01.10.2017'!$A$7:$H$128</definedName>
    <definedName name="Z_AAC4B5AB_1913_4D9C_A1FF_BD9345E009EB_.wvu.FilterData" localSheetId="0" hidden="1">'на 01.10.2017'!$A$7:$H$128</definedName>
    <definedName name="Z_AB20AEF7_931C_411F_91E6_F461408B5AE6_.wvu.FilterData" localSheetId="0" hidden="1">'на 01.10.2017'!$A$7:$L$386</definedName>
    <definedName name="Z_ABA75302_0F6D_4886_9D81_1818E8870CAA_.wvu.FilterData" localSheetId="0" hidden="1">'на 01.10.2017'!$A$3:$M$184</definedName>
    <definedName name="Z_ABAF42E6_6CD6_46B1_A0C6_0099C207BC1C_.wvu.FilterData" localSheetId="0" hidden="1">'на 01.10.2017'!$A$7:$L$386</definedName>
    <definedName name="Z_ABF07E15_3FB5_46FA_8B18_72FA32E3F1DA_.wvu.FilterData" localSheetId="0" hidden="1">'на 01.10.2017'!$A$7:$L$386</definedName>
    <definedName name="Z_ACFE2E5A_B4BC_4793_B103_05F97C227772_.wvu.FilterData" localSheetId="0" hidden="1">'на 01.10.2017'!$A$7:$L$386</definedName>
    <definedName name="Z_AD079EA2_4E18_46EE_8E20_0C7923C917D2_.wvu.FilterData" localSheetId="0" hidden="1">'на 01.10.2017'!$A$7:$L$386</definedName>
    <definedName name="Z_ADE318A0_9CB5_431A_AF2B_D561B19631D9_.wvu.FilterData" localSheetId="0" hidden="1">'на 01.10.2017'!$A$7:$L$386</definedName>
    <definedName name="Z_AF01D870_77CB_46A2_A95B_3A27FF42EAA8_.wvu.FilterData" localSheetId="0" hidden="1">'на 01.10.2017'!$A$7:$H$128</definedName>
    <definedName name="Z_AF1AEFF5_9892_4FCB_BD3E_6CF1CEE1B71B_.wvu.FilterData" localSheetId="0" hidden="1">'на 01.10.2017'!$A$7:$L$386</definedName>
    <definedName name="Z_AFABF6AA_2F6E_48B0_98F8_213EA30990B1_.wvu.FilterData" localSheetId="0" hidden="1">'на 01.10.2017'!$A$7:$L$386</definedName>
    <definedName name="Z_AFC26506_1EE1_430F_B247_3257CE41958A_.wvu.FilterData" localSheetId="0" hidden="1">'на 01.10.2017'!$A$7:$L$386</definedName>
    <definedName name="Z_B00B4D71_156E_4DD9_93CC_1F392CBA035F_.wvu.FilterData" localSheetId="0" hidden="1">'на 01.10.2017'!$A$7:$L$386</definedName>
    <definedName name="Z_B0B61858_D248_4F0B_95EB_A53482FBF19B_.wvu.FilterData" localSheetId="0" hidden="1">'на 01.10.2017'!$A$7:$L$386</definedName>
    <definedName name="Z_B0BB7BD4_E507_4D19_A9BF_6595068A89B5_.wvu.FilterData" localSheetId="0" hidden="1">'на 01.10.2017'!$A$7:$L$386</definedName>
    <definedName name="Z_B180D137_9F25_4AD4_9057_37928F1867A8_.wvu.FilterData" localSheetId="0" hidden="1">'на 01.10.2017'!$A$7:$H$128</definedName>
    <definedName name="Z_B246A3A0_6AE0_4610_AE7A_F7490C26DBCA_.wvu.FilterData" localSheetId="0" hidden="1">'на 01.10.2017'!$A$7:$L$386</definedName>
    <definedName name="Z_B2D38EAC_E767_43A7_B7A2_621639FE347D_.wvu.FilterData" localSheetId="0" hidden="1">'на 01.10.2017'!$A$7:$H$128</definedName>
    <definedName name="Z_B3114865_FFF9_40B7_B9E6_C3642102DCF9_.wvu.FilterData" localSheetId="0" hidden="1">'на 01.10.2017'!$A$7:$L$386</definedName>
    <definedName name="Z_B3339176_D3D0_4D7A_8AAB_C0B71F942A93_.wvu.FilterData" localSheetId="0" hidden="1">'на 01.10.2017'!$A$7:$H$128</definedName>
    <definedName name="Z_B45FAC42_679D_43AB_B511_9E5492CAC2DB_.wvu.FilterData" localSheetId="0" hidden="1">'на 01.10.2017'!$A$7:$H$128</definedName>
    <definedName name="Z_B499C08D_A2E7_417F_A9B7_BFCE2B66534F_.wvu.FilterData" localSheetId="0" hidden="1">'на 01.10.2017'!$A$7:$L$386</definedName>
    <definedName name="Z_B543C7D0_E350_4DA4_A835_ADCB64A4D66D_.wvu.FilterData" localSheetId="0" hidden="1">'на 01.10.2017'!$A$7:$L$386</definedName>
    <definedName name="Z_B5533D56_E1AE_4DE7_8436_EF9CA55A4943_.wvu.FilterData" localSheetId="0" hidden="1">'на 01.10.2017'!$A$7:$L$386</definedName>
    <definedName name="Z_B56BEF44_39DC_4F5B_A5E5_157C237832AF_.wvu.FilterData" localSheetId="0" hidden="1">'на 01.10.2017'!$A$7:$H$128</definedName>
    <definedName name="Z_B5A6FE62_B66C_45B1_AF17_B7686B0B3A3F_.wvu.FilterData" localSheetId="0" hidden="1">'на 01.10.2017'!$A$7:$L$386</definedName>
    <definedName name="Z_B603D180_E09A_4B9C_810F_9423EBA4A0EA_.wvu.FilterData" localSheetId="0" hidden="1">'на 01.10.2017'!$A$7:$L$386</definedName>
    <definedName name="Z_B698776A_6A96_445D_9813_F5440DD90495_.wvu.FilterData" localSheetId="0" hidden="1">'на 01.10.2017'!$A$7:$L$386</definedName>
    <definedName name="Z_B6F11AB1_40C8_4880_BE42_1C35664CF325_.wvu.FilterData" localSheetId="0" hidden="1">'на 01.10.2017'!$A$7:$L$386</definedName>
    <definedName name="Z_B7A22467_168B_475A_AC6B_F744F4990F6A_.wvu.FilterData" localSheetId="0" hidden="1">'на 01.10.2017'!$A$7:$L$386</definedName>
    <definedName name="Z_B7A4DC29_6CA3_48BD_BD2B_5EA61D250392_.wvu.FilterData" localSheetId="0" hidden="1">'на 01.10.2017'!$A$7:$H$128</definedName>
    <definedName name="Z_B7F67755_3086_43A6_86E7_370F80E61BD0_.wvu.FilterData" localSheetId="0" hidden="1">'на 01.10.2017'!$A$7:$H$128</definedName>
    <definedName name="Z_B8283716_285A_45D5_8283_DCA7A3C9CFC7_.wvu.FilterData" localSheetId="0" hidden="1">'на 01.10.2017'!$A$7:$L$386</definedName>
    <definedName name="Z_B858041A_E0C9_4C5A_A736_A0DA4684B712_.wvu.FilterData" localSheetId="0" hidden="1">'на 01.10.2017'!$A$7:$L$386</definedName>
    <definedName name="Z_B8EDA240_D337_4165_927F_4408D011F4B1_.wvu.FilterData" localSheetId="0" hidden="1">'на 01.10.2017'!$A$7:$L$386</definedName>
    <definedName name="Z_B9FDB936_DEDC_405B_AC55_3262523808BE_.wvu.FilterData" localSheetId="0" hidden="1">'на 01.10.2017'!$A$7:$L$386</definedName>
    <definedName name="Z_BAB4825B_2E54_4A6C_A72D_1F8E7B4FEFFB_.wvu.FilterData" localSheetId="0" hidden="1">'на 01.10.2017'!$A$7:$L$386</definedName>
    <definedName name="Z_BAFB3A8F_5ACD_4C4A_A33C_831C754D88C0_.wvu.FilterData" localSheetId="0" hidden="1">'на 01.10.2017'!$A$7:$L$386</definedName>
    <definedName name="Z_BC09D690_D177_4FC8_AE1F_8F0F0D5C6ECD_.wvu.FilterData" localSheetId="0" hidden="1">'на 01.10.2017'!$A$7:$L$386</definedName>
    <definedName name="Z_BC6910FC_42F8_457B_8F8D_9BC0111CE283_.wvu.FilterData" localSheetId="0" hidden="1">'на 01.10.2017'!$A$7:$L$386</definedName>
    <definedName name="Z_BD707806_8F10_492F_81AE_A7900A187828_.wvu.FilterData" localSheetId="0" hidden="1">'на 01.10.2017'!$A$3:$M$184</definedName>
    <definedName name="Z_BDD573CF_BFE0_4002_B5F7_E438A5DAD635_.wvu.FilterData" localSheetId="0" hidden="1">'на 01.10.2017'!$A$7:$L$386</definedName>
    <definedName name="Z_BE442298_736F_47F5_9592_76FFCCDA59DB_.wvu.FilterData" localSheetId="0" hidden="1">'на 01.10.2017'!$A$7:$H$128</definedName>
    <definedName name="Z_BE97AC31_BFEB_4520_BC44_68B0C987C70A_.wvu.FilterData" localSheetId="0" hidden="1">'на 01.10.2017'!$A$7:$L$386</definedName>
    <definedName name="Z_BEA0FDBA_BB07_4C19_8BBD_5E57EE395C09_.wvu.Cols" localSheetId="0" hidden="1">'на 01.10.2017'!$I:$I</definedName>
    <definedName name="Z_BEA0FDBA_BB07_4C19_8BBD_5E57EE395C09_.wvu.FilterData" localSheetId="0" hidden="1">'на 01.10.2017'!$A$7:$L$386</definedName>
    <definedName name="Z_BEA0FDBA_BB07_4C19_8BBD_5E57EE395C09_.wvu.PrintArea" localSheetId="0" hidden="1">'на 01.10.2017'!$A$1:$L$183</definedName>
    <definedName name="Z_BEA0FDBA_BB07_4C19_8BBD_5E57EE395C09_.wvu.PrintTitles" localSheetId="0" hidden="1">'на 01.10.2017'!$5:$8</definedName>
    <definedName name="Z_BF22223F_B516_45E8_9C4B_DD4CB4CE2C48_.wvu.FilterData" localSheetId="0" hidden="1">'на 01.10.2017'!$A$7:$L$386</definedName>
    <definedName name="Z_BF65F093_304D_44F0_BF26_E5F8F9093CF5_.wvu.FilterData" localSheetId="0" hidden="1">'на 01.10.2017'!$A$7:$L$61</definedName>
    <definedName name="Z_C02D2AC3_00AB_4B4C_8299_349FC338B994_.wvu.FilterData" localSheetId="0" hidden="1">'на 01.10.2017'!$A$7:$L$386</definedName>
    <definedName name="Z_C0ED18A2_48B4_4C82_979B_4B80DB79BC08_.wvu.FilterData" localSheetId="0" hidden="1">'на 01.10.2017'!$A$7:$L$386</definedName>
    <definedName name="Z_C140C6EF_B272_4886_8555_3A3DB8A6C4A0_.wvu.FilterData" localSheetId="0" hidden="1">'на 01.10.2017'!$A$7:$L$386</definedName>
    <definedName name="Z_C14C28B9_3A8B_4F55_AC1E_B6D3DA6398D5_.wvu.FilterData" localSheetId="0" hidden="1">'на 01.10.2017'!$A$7:$L$386</definedName>
    <definedName name="Z_C276A679_E43E_444B_B0E9_B307A301A03A_.wvu.FilterData" localSheetId="0" hidden="1">'на 01.10.2017'!$A$7:$L$386</definedName>
    <definedName name="Z_C2E7FF11_4F7B_4EA9_AD45_A8385AC4BC24_.wvu.FilterData" localSheetId="0" hidden="1">'на 01.10.2017'!$A$7:$H$128</definedName>
    <definedName name="Z_C3E7B974_7E68_49C9_8A66_DEBBC3D71CB8_.wvu.FilterData" localSheetId="0" hidden="1">'на 01.10.2017'!$A$7:$H$128</definedName>
    <definedName name="Z_C3E97E4D_03A9_422E_8E65_116E90E7DE0A_.wvu.FilterData" localSheetId="0" hidden="1">'на 01.10.2017'!$A$7:$L$386</definedName>
    <definedName name="Z_C47D5376_4107_461D_B353_0F0CCA5A27B8_.wvu.FilterData" localSheetId="0" hidden="1">'на 01.10.2017'!$A$7:$H$128</definedName>
    <definedName name="Z_C4A81194_E272_4927_9E06_D47C43E50753_.wvu.FilterData" localSheetId="0" hidden="1">'на 01.10.2017'!$A$7:$L$386</definedName>
    <definedName name="Z_C55D9313_9108_41CA_AD0E_FE2F7292C638_.wvu.FilterData" localSheetId="0" hidden="1">'на 01.10.2017'!$A$7:$H$128</definedName>
    <definedName name="Z_C5D84F85_3611_4C2A_903D_ECFF3A3DA3D9_.wvu.FilterData" localSheetId="0" hidden="1">'на 01.10.2017'!$A$7:$H$128</definedName>
    <definedName name="Z_C636DE0B_BC5D_45AA_89BD_B628CA1FE119_.wvu.FilterData" localSheetId="0" hidden="1">'на 01.10.2017'!$A$7:$L$386</definedName>
    <definedName name="Z_C70C85CF_5ADB_4631_87C7_BA23E9BE3196_.wvu.FilterData" localSheetId="0" hidden="1">'на 01.10.2017'!$A$7:$L$386</definedName>
    <definedName name="Z_C74598AC_1D4B_466D_8455_294C1A2E69BB_.wvu.FilterData" localSheetId="0" hidden="1">'на 01.10.2017'!$A$7:$H$128</definedName>
    <definedName name="Z_C7DB809B_EB90_4CA8_929B_8A5AA3E83B84_.wvu.FilterData" localSheetId="0" hidden="1">'на 01.10.2017'!$A$7:$L$386</definedName>
    <definedName name="Z_C8C7D91A_0101_429D_A7C4_25C2A366909A_.wvu.Cols" localSheetId="0" hidden="1">'на 01.10.2017'!#REF!,'на 01.10.2017'!#REF!</definedName>
    <definedName name="Z_C8C7D91A_0101_429D_A7C4_25C2A366909A_.wvu.FilterData" localSheetId="0" hidden="1">'на 01.10.2017'!$A$7:$L$61</definedName>
    <definedName name="Z_C8C7D91A_0101_429D_A7C4_25C2A366909A_.wvu.Rows" localSheetId="0" hidden="1">'на 01.10.2017'!#REF!,'на 01.10.2017'!#REF!,'на 01.10.2017'!#REF!,'на 01.10.2017'!#REF!,'на 01.10.2017'!#REF!,'на 01.10.2017'!#REF!,'на 01.10.2017'!#REF!,'на 01.10.2017'!#REF!,'на 01.10.2017'!#REF!,'на 01.10.2017'!#REF!</definedName>
    <definedName name="Z_C9081176_529C_43E8_8E20_8AC24E7C2D35_.wvu.FilterData" localSheetId="0" hidden="1">'на 01.10.2017'!$A$7:$L$386</definedName>
    <definedName name="Z_C94FB5D5_E515_4327_B4DC_AC3D7C1A6363_.wvu.FilterData" localSheetId="0" hidden="1">'на 01.10.2017'!$A$7:$L$386</definedName>
    <definedName name="Z_C97ACF3E_ACD3_4C9D_94FA_EA6F3D46505E_.wvu.FilterData" localSheetId="0" hidden="1">'на 01.10.2017'!$A$7:$L$386</definedName>
    <definedName name="Z_C98B4A4E_FC1F_45B3_ABB0_7DC9BD4B8057_.wvu.FilterData" localSheetId="0" hidden="1">'на 01.10.2017'!$A$7:$H$128</definedName>
    <definedName name="Z_CA384592_0CFD_4322_A4EB_34EC04693944_.wvu.FilterData" localSheetId="0" hidden="1">'на 01.10.2017'!$A$7:$L$386</definedName>
    <definedName name="Z_CA384592_0CFD_4322_A4EB_34EC04693944_.wvu.PrintArea" localSheetId="0" hidden="1">'на 01.10.2017'!$A$1:$L$181</definedName>
    <definedName name="Z_CA384592_0CFD_4322_A4EB_34EC04693944_.wvu.PrintTitles" localSheetId="0" hidden="1">'на 01.10.2017'!$5:$8</definedName>
    <definedName name="Z_CAAD7F8A_A328_4C0A_9ECF_2AD83A08D699_.wvu.FilterData" localSheetId="0" hidden="1">'на 01.10.2017'!$A$7:$H$128</definedName>
    <definedName name="Z_CB1A56DC_A135_41E6_8A02_AE4E518C879F_.wvu.FilterData" localSheetId="0" hidden="1">'на 01.10.2017'!$A$7:$L$386</definedName>
    <definedName name="Z_CB4880DD_CE83_4DFC_BBA7_70687256D5A4_.wvu.FilterData" localSheetId="0" hidden="1">'на 01.10.2017'!$A$7:$H$128</definedName>
    <definedName name="Z_CBDBA949_FA00_4560_8001_BD00E63FCCA4_.wvu.FilterData" localSheetId="0" hidden="1">'на 01.10.2017'!$A$7:$L$386</definedName>
    <definedName name="Z_CBF12BD1_A071_4448_8003_32E74F40E3E3_.wvu.FilterData" localSheetId="0" hidden="1">'на 01.10.2017'!$A$7:$H$128</definedName>
    <definedName name="Z_CBF9D894_3FD2_4B68_BAC8_643DB23851C0_.wvu.FilterData" localSheetId="0" hidden="1">'на 01.10.2017'!$A$7:$H$128</definedName>
    <definedName name="Z_CBF9D894_3FD2_4B68_BAC8_643DB23851C0_.wvu.Rows" localSheetId="0" hidden="1">'на 01.10.2017'!#REF!,'на 01.10.2017'!#REF!,'на 01.10.2017'!#REF!,'на 01.10.2017'!#REF!</definedName>
    <definedName name="Z_CCC17219_B1A3_4C6B_B903_0E4550432FD0_.wvu.FilterData" localSheetId="0" hidden="1">'на 01.10.2017'!$A$7:$H$128</definedName>
    <definedName name="Z_CCF533A2_322B_40E2_88B2_065E6D1D35B4_.wvu.Cols" localSheetId="0" hidden="1">'на 01.10.2017'!$I:$I</definedName>
    <definedName name="Z_CCF533A2_322B_40E2_88B2_065E6D1D35B4_.wvu.FilterData" localSheetId="0" hidden="1">'на 01.10.2017'!$A$7:$L$386</definedName>
    <definedName name="Z_CCF533A2_322B_40E2_88B2_065E6D1D35B4_.wvu.PrintArea" localSheetId="0" hidden="1">'на 01.10.2017'!$A$1:$L$183</definedName>
    <definedName name="Z_CCF533A2_322B_40E2_88B2_065E6D1D35B4_.wvu.PrintTitles" localSheetId="0" hidden="1">'на 01.10.2017'!$5:$8</definedName>
    <definedName name="Z_CD10AFE5_EACD_43E3_B0AD_1FCFF7EEADC3_.wvu.FilterData" localSheetId="0" hidden="1">'на 01.10.2017'!$A$7:$L$386</definedName>
    <definedName name="Z_CEF22FD3_C3E9_4C31_B864_568CAC74A486_.wvu.FilterData" localSheetId="0" hidden="1">'на 01.10.2017'!$A$7:$L$386</definedName>
    <definedName name="Z_CFEB7053_3C1D_451D_9A86_5940DFCF964A_.wvu.FilterData" localSheetId="0" hidden="1">'на 01.10.2017'!$A$7:$L$386</definedName>
    <definedName name="Z_D165341F_496A_48CE_829A_555B16787041_.wvu.FilterData" localSheetId="0" hidden="1">'на 01.10.2017'!$A$7:$L$386</definedName>
    <definedName name="Z_D20DFCFE_63F9_4265_B37B_4F36C46DF159_.wvu.Cols" localSheetId="0" hidden="1">'на 01.10.2017'!#REF!,'на 01.10.2017'!#REF!</definedName>
    <definedName name="Z_D20DFCFE_63F9_4265_B37B_4F36C46DF159_.wvu.FilterData" localSheetId="0" hidden="1">'на 01.10.2017'!$A$7:$L$386</definedName>
    <definedName name="Z_D20DFCFE_63F9_4265_B37B_4F36C46DF159_.wvu.PrintArea" localSheetId="0" hidden="1">'на 01.10.2017'!$A$1:$L$179</definedName>
    <definedName name="Z_D20DFCFE_63F9_4265_B37B_4F36C46DF159_.wvu.PrintTitles" localSheetId="0" hidden="1">'на 01.10.2017'!$5:$8</definedName>
    <definedName name="Z_D20DFCFE_63F9_4265_B37B_4F36C46DF159_.wvu.Rows" localSheetId="0" hidden="1">'на 01.10.2017'!#REF!,'на 01.10.2017'!#REF!,'на 01.10.2017'!#REF!,'на 01.10.2017'!#REF!,'на 01.10.2017'!#REF!</definedName>
    <definedName name="Z_D2422493_0DF6_4923_AFF9_1CE532FC9E0E_.wvu.FilterData" localSheetId="0" hidden="1">'на 01.10.2017'!$A$7:$L$386</definedName>
    <definedName name="Z_D26EAC32_42CC_46AF_8D27_8094727B2B8E_.wvu.FilterData" localSheetId="0" hidden="1">'на 01.10.2017'!$A$7:$L$386</definedName>
    <definedName name="Z_D298563F_7459_410D_A6E1_6B1CDFA6DAA7_.wvu.FilterData" localSheetId="0" hidden="1">'на 01.10.2017'!$A$7:$L$386</definedName>
    <definedName name="Z_D2D627FD_8F1D_4B0C_A4A1_1A515A2831A8_.wvu.FilterData" localSheetId="0" hidden="1">'на 01.10.2017'!$A$7:$L$386</definedName>
    <definedName name="Z_D343F548_3DE6_4716_9B8B_0FF1DF1B1DE3_.wvu.FilterData" localSheetId="0" hidden="1">'на 01.10.2017'!$A$7:$H$128</definedName>
    <definedName name="Z_D3607008_88A4_4735_BF9B_0D60A732D98C_.wvu.FilterData" localSheetId="0" hidden="1">'на 01.10.2017'!$A$7:$L$386</definedName>
    <definedName name="Z_D3C3EFC2_493C_4B9B_BC16_8147B08F8F65_.wvu.FilterData" localSheetId="0" hidden="1">'на 01.10.2017'!$A$7:$H$128</definedName>
    <definedName name="Z_D3D848E7_EB88_4E73_985E_C45B9AE68145_.wvu.FilterData" localSheetId="0" hidden="1">'на 01.10.2017'!$A$7:$L$386</definedName>
    <definedName name="Z_D3E86F4B_12A8_47CC_AEBE_74534991E315_.wvu.FilterData" localSheetId="0" hidden="1">'на 01.10.2017'!$A$7:$L$386</definedName>
    <definedName name="Z_D3F31BC4_4CDA_431B_BA5F_ADE76A923760_.wvu.FilterData" localSheetId="0" hidden="1">'на 01.10.2017'!$A$7:$H$128</definedName>
    <definedName name="Z_D45ABB34_16CC_462D_8459_2034D47F465D_.wvu.FilterData" localSheetId="0" hidden="1">'на 01.10.2017'!$A$7:$H$128</definedName>
    <definedName name="Z_D479007E_A9E8_4307_A3E8_18A2BB5C55F2_.wvu.FilterData" localSheetId="0" hidden="1">'на 01.10.2017'!$A$7:$L$386</definedName>
    <definedName name="Z_D48CEF89_B01B_4E1D_92B4_235EA4A40F11_.wvu.FilterData" localSheetId="0" hidden="1">'на 01.10.2017'!$A$7:$L$386</definedName>
    <definedName name="Z_D4B24D18_8D1D_47A1_AE9B_21E3F9EF98EE_.wvu.FilterData" localSheetId="0" hidden="1">'на 01.10.2017'!$A$7:$L$386</definedName>
    <definedName name="Z_D4E20E73_FD07_4BE4_B8FA_FE6B214643C4_.wvu.FilterData" localSheetId="0" hidden="1">'на 01.10.2017'!$A$7:$L$386</definedName>
    <definedName name="Z_D5317C3A_3EDA_404B_818D_EAF558810951_.wvu.FilterData" localSheetId="0" hidden="1">'на 01.10.2017'!$A$7:$H$128</definedName>
    <definedName name="Z_D537FB3B_712D_486A_BA32_4F73BEB2AA19_.wvu.FilterData" localSheetId="0" hidden="1">'на 01.10.2017'!$A$7:$H$128</definedName>
    <definedName name="Z_D6730C21_0555_4F4D_B589_9DE5CFF9C442_.wvu.FilterData" localSheetId="0" hidden="1">'на 01.10.2017'!$A$7:$H$128</definedName>
    <definedName name="Z_D7BC8E82_4392_4806_9DAE_D94253790B9C_.wvu.Cols" localSheetId="0" hidden="1">'на 01.10.2017'!#REF!,'на 01.10.2017'!#REF!,'на 01.10.2017'!$M:$BP</definedName>
    <definedName name="Z_D7BC8E82_4392_4806_9DAE_D94253790B9C_.wvu.FilterData" localSheetId="0" hidden="1">'на 01.10.2017'!$A$7:$L$386</definedName>
    <definedName name="Z_D7BC8E82_4392_4806_9DAE_D94253790B9C_.wvu.PrintArea" localSheetId="0" hidden="1">'на 01.10.2017'!$A$1:$BP$179</definedName>
    <definedName name="Z_D7BC8E82_4392_4806_9DAE_D94253790B9C_.wvu.PrintTitles" localSheetId="0" hidden="1">'на 01.10.2017'!$5:$7</definedName>
    <definedName name="Z_D7DA24ED_ABB7_4D6E_ACD6_4B88F5184AF8_.wvu.FilterData" localSheetId="0" hidden="1">'на 01.10.2017'!$A$7:$L$386</definedName>
    <definedName name="Z_D8418465_ECB6_40A4_8538_9D6D02B4E5CE_.wvu.FilterData" localSheetId="0" hidden="1">'на 01.10.2017'!$A$7:$H$128</definedName>
    <definedName name="Z_D8836A46_4276_4875_86A1_BB0E2B53006C_.wvu.FilterData" localSheetId="0" hidden="1">'на 01.10.2017'!$A$7:$H$128</definedName>
    <definedName name="Z_D8EBE17E_7A1A_4392_901C_A4C8DD4BAF28_.wvu.FilterData" localSheetId="0" hidden="1">'на 01.10.2017'!$A$7:$H$128</definedName>
    <definedName name="Z_D917D9C8_DA24_43F6_B702_2D065DC4F3EA_.wvu.FilterData" localSheetId="0" hidden="1">'на 01.10.2017'!$A$7:$L$386</definedName>
    <definedName name="Z_D921BCFE_106A_48C3_8051_F877509D5A90_.wvu.FilterData" localSheetId="0" hidden="1">'на 01.10.2017'!$A$7:$L$386</definedName>
    <definedName name="Z_D930048B_C8C6_498D_B7FD_C4CFAF447C25_.wvu.FilterData" localSheetId="0" hidden="1">'на 01.10.2017'!$A$7:$L$386</definedName>
    <definedName name="Z_D93C7415_B321_4E66_84AD_0490D011FDE7_.wvu.FilterData" localSheetId="0" hidden="1">'на 01.10.2017'!$A$7:$L$386</definedName>
    <definedName name="Z_D952F92C_16FA_49C0_ACE1_EEFE2012130A_.wvu.FilterData" localSheetId="0" hidden="1">'на 01.10.2017'!$A$7:$L$386</definedName>
    <definedName name="Z_D954D534_B88D_4A21_85D6_C0757B597D1E_.wvu.FilterData" localSheetId="0" hidden="1">'на 01.10.2017'!$A$7:$L$386</definedName>
    <definedName name="Z_D95852A1_B0FC_4AC5_B62B_5CCBE05B0D15_.wvu.FilterData" localSheetId="0" hidden="1">'на 01.10.2017'!$A$7:$L$386</definedName>
    <definedName name="Z_D97BC9A1_860C_45CB_8FAD_B69CEE39193C_.wvu.FilterData" localSheetId="0" hidden="1">'на 01.10.2017'!$A$7:$H$128</definedName>
    <definedName name="Z_D981844C_3450_4227_997A_DB8016618FC0_.wvu.FilterData" localSheetId="0" hidden="1">'на 01.10.2017'!$A$7:$L$386</definedName>
    <definedName name="Z_DA3033F1_502F_4BCA_B468_CBA3E20E7254_.wvu.FilterData" localSheetId="0" hidden="1">'на 01.10.2017'!$A$7:$L$386</definedName>
    <definedName name="Z_DA5DFA2D_C1AA_42F5_8828_D1905F1C9BD0_.wvu.FilterData" localSheetId="0" hidden="1">'на 01.10.2017'!$A$7:$L$386</definedName>
    <definedName name="Z_DB55315D_56C8_4F2C_9317_AA25AA5EAC9E_.wvu.FilterData" localSheetId="0" hidden="1">'на 01.10.2017'!$A$7:$L$386</definedName>
    <definedName name="Z_DBB88EE7_5C30_443C_A427_07BA2C7C58DA_.wvu.FilterData" localSheetId="0" hidden="1">'на 01.10.2017'!$A$7:$L$386</definedName>
    <definedName name="Z_DBF40914_927D_466F_8B6B_F333D1AFC9B0_.wvu.FilterData" localSheetId="0" hidden="1">'на 01.10.2017'!$A$7:$L$386</definedName>
    <definedName name="Z_DC263B7F_7E05_4E66_AE9F_05D6DDE635B1_.wvu.FilterData" localSheetId="0" hidden="1">'на 01.10.2017'!$A$7:$H$128</definedName>
    <definedName name="Z_DC796824_ECED_4590_A3E8_8D5A3534C637_.wvu.FilterData" localSheetId="0" hidden="1">'на 01.10.2017'!$A$7:$H$128</definedName>
    <definedName name="Z_DCC1B134_1BA2_418E_B1D0_0938D8743370_.wvu.FilterData" localSheetId="0" hidden="1">'на 01.10.2017'!$A$7:$H$128</definedName>
    <definedName name="Z_DD479BCC_48E3_497E_81BC_9A58CD7AC8EF_.wvu.FilterData" localSheetId="0" hidden="1">'на 01.10.2017'!$A$7:$L$386</definedName>
    <definedName name="Z_DDA68DE5_EF86_4A52_97CD_589088C5FE7A_.wvu.FilterData" localSheetId="0" hidden="1">'на 01.10.2017'!$A$7:$H$128</definedName>
    <definedName name="Z_DE210091_3D77_4964_B6B2_443A728CBE9E_.wvu.FilterData" localSheetId="0" hidden="1">'на 01.10.2017'!$A$7:$L$386</definedName>
    <definedName name="Z_DE2C3999_6F3E_4D24_86CF_8803BF5FAA48_.wvu.FilterData" localSheetId="0" hidden="1">'на 01.10.2017'!$A$7:$L$61</definedName>
    <definedName name="Z_DEA6EDB2_F27D_4C8F_B061_FD80BEC5543F_.wvu.FilterData" localSheetId="0" hidden="1">'на 01.10.2017'!$A$7:$H$128</definedName>
    <definedName name="Z_DECE3245_1BE4_4A3F_B644_E8DE80612C1E_.wvu.FilterData" localSheetId="0" hidden="1">'на 01.10.2017'!$A$7:$L$386</definedName>
    <definedName name="Z_DF6B7D46_D8DB_447A_83A4_53EE18358CF2_.wvu.FilterData" localSheetId="0" hidden="1">'на 01.10.2017'!$A$7:$L$386</definedName>
    <definedName name="Z_DFB08918_D5A4_4224_AEA5_63620C0D53DD_.wvu.FilterData" localSheetId="0" hidden="1">'на 01.10.2017'!$A$7:$L$386</definedName>
    <definedName name="Z_E0B34E03_0754_4713_9A98_5ACEE69C9E71_.wvu.FilterData" localSheetId="0" hidden="1">'на 01.10.2017'!$A$7:$H$128</definedName>
    <definedName name="Z_E1E7843B_3EC3_4FFF_9B1C_53E7DE6A4004_.wvu.FilterData" localSheetId="0" hidden="1">'на 01.10.2017'!$A$7:$H$128</definedName>
    <definedName name="Z_E25FE844_1AD8_4E16_B2DB_9033A702F13A_.wvu.FilterData" localSheetId="0" hidden="1">'на 01.10.2017'!$A$7:$H$128</definedName>
    <definedName name="Z_E2861A4E_263A_4BE6_9223_2DA352B0AD2D_.wvu.FilterData" localSheetId="0" hidden="1">'на 01.10.2017'!$A$7:$H$128</definedName>
    <definedName name="Z_E2FB76DF_1C94_4620_8087_FEE12FDAA3D2_.wvu.FilterData" localSheetId="0" hidden="1">'на 01.10.2017'!$A$7:$H$128</definedName>
    <definedName name="Z_E3C6ECC1_0F12_435D_9B36_B23F6133337F_.wvu.FilterData" localSheetId="0" hidden="1">'на 01.10.2017'!$A$7:$H$128</definedName>
    <definedName name="Z_E437F2F2_3B79_49F0_9901_D31498A163D7_.wvu.FilterData" localSheetId="0" hidden="1">'на 01.10.2017'!$A$7:$L$386</definedName>
    <definedName name="Z_E531BAEE_E556_4AEF_B35B_C675BD99939C_.wvu.FilterData" localSheetId="0" hidden="1">'на 01.10.2017'!$A$7:$L$386</definedName>
    <definedName name="Z_E5EC7523_F88D_4AD4_9A8D_84C16AB7BFC1_.wvu.FilterData" localSheetId="0" hidden="1">'на 01.10.2017'!$A$7:$L$386</definedName>
    <definedName name="Z_E6B0F607_AC37_4539_B427_EA5DBDA71490_.wvu.FilterData" localSheetId="0" hidden="1">'на 01.10.2017'!$A$7:$L$386</definedName>
    <definedName name="Z_E6F2229B_648C_45EB_AFDD_48E1933E9057_.wvu.FilterData" localSheetId="0" hidden="1">'на 01.10.2017'!$A$7:$L$386</definedName>
    <definedName name="Z_E79ABD49_719F_4887_A43D_3DE66BF8AD95_.wvu.FilterData" localSheetId="0" hidden="1">'на 01.10.2017'!$A$7:$L$386</definedName>
    <definedName name="Z_E85A9955_A3DD_46D7_A4A3_9B67A0E2B00C_.wvu.FilterData" localSheetId="0" hidden="1">'на 01.10.2017'!$A$7:$L$386</definedName>
    <definedName name="Z_E85CF805_B7EC_4B8E_BF6B_2D35F453C813_.wvu.FilterData" localSheetId="0" hidden="1">'на 01.10.2017'!$A$7:$L$386</definedName>
    <definedName name="Z_E88E1D11_18C0_4724_9D4F_2C85DDF57564_.wvu.FilterData" localSheetId="0" hidden="1">'на 01.10.2017'!$A$7:$H$128</definedName>
    <definedName name="Z_E9A4F66F_BB40_4C19_8750_6E61AF1D74A1_.wvu.FilterData" localSheetId="0" hidden="1">'на 01.10.2017'!$A$7:$L$386</definedName>
    <definedName name="Z_EA234825_5817_4C50_AC45_83D70F061045_.wvu.FilterData" localSheetId="0" hidden="1">'на 01.10.2017'!$A$7:$L$386</definedName>
    <definedName name="Z_EA26BD39_D295_43F0_9554_645E38E73803_.wvu.FilterData" localSheetId="0" hidden="1">'на 01.10.2017'!$A$7:$L$386</definedName>
    <definedName name="Z_EA769D6D_3269_481D_9974_BC10C6C55FF6_.wvu.FilterData" localSheetId="0" hidden="1">'на 01.10.2017'!$A$7:$H$128</definedName>
    <definedName name="Z_EB2D8BE6_72BC_4D23_BEC7_DBF109493B0C_.wvu.FilterData" localSheetId="0" hidden="1">'на 01.10.2017'!$A$7:$L$386</definedName>
    <definedName name="Z_EBCDBD63_50FE_4D52_B280_2A723FA77236_.wvu.FilterData" localSheetId="0" hidden="1">'на 01.10.2017'!$A$7:$H$128</definedName>
    <definedName name="Z_EC6B58CC_C695_4EAF_B026_DA7CE6279D7A_.wvu.FilterData" localSheetId="0" hidden="1">'на 01.10.2017'!$A$7:$L$386</definedName>
    <definedName name="Z_EC741CE0_C720_481D_9CFE_596247B0CF36_.wvu.FilterData" localSheetId="0" hidden="1">'на 01.10.2017'!$A$7:$L$386</definedName>
    <definedName name="Z_EC7DFC56_670B_4634_9C36_1A0E9779A8AB_.wvu.FilterData" localSheetId="0" hidden="1">'на 01.10.2017'!$A$7:$L$386</definedName>
    <definedName name="Z_ED74FBD3_DF35_4798_8C2A_7ADA46D140AA_.wvu.FilterData" localSheetId="0" hidden="1">'на 01.10.2017'!$A$7:$H$128</definedName>
    <definedName name="Z_EF1610FE_843B_4864_9DAD_05F697DD47DC_.wvu.FilterData" localSheetId="0" hidden="1">'на 01.10.2017'!$A$7:$L$386</definedName>
    <definedName name="Z_EFFADE78_6F23_4B5D_AE74_3E82BA29B398_.wvu.FilterData" localSheetId="0" hidden="1">'на 01.10.2017'!$A$7:$H$128</definedName>
    <definedName name="Z_F0EB967D_F079_4FD4_AD5F_5BA84E405B49_.wvu.FilterData" localSheetId="0" hidden="1">'на 01.10.2017'!$A$7:$L$386</definedName>
    <definedName name="Z_F140A98E_30AA_4FD0_8B93_08F8951EDE5E_.wvu.FilterData" localSheetId="0" hidden="1">'на 01.10.2017'!$A$7:$H$128</definedName>
    <definedName name="Z_F2110B0B_AAE7_42F0_B553_C360E9249AD4_.wvu.Cols" localSheetId="0" hidden="1">'на 01.10.2017'!#REF!,'на 01.10.2017'!#REF!,'на 01.10.2017'!$M:$BP</definedName>
    <definedName name="Z_F2110B0B_AAE7_42F0_B553_C360E9249AD4_.wvu.FilterData" localSheetId="0" hidden="1">'на 01.10.2017'!$A$7:$L$386</definedName>
    <definedName name="Z_F2110B0B_AAE7_42F0_B553_C360E9249AD4_.wvu.PrintArea" localSheetId="0" hidden="1">'на 01.10.2017'!$A$1:$BP$179</definedName>
    <definedName name="Z_F2110B0B_AAE7_42F0_B553_C360E9249AD4_.wvu.PrintTitles" localSheetId="0" hidden="1">'на 01.10.2017'!$5:$7</definedName>
    <definedName name="Z_F30FADD4_07E9_4B4F_B53A_86E542EF0570_.wvu.FilterData" localSheetId="0" hidden="1">'на 01.10.2017'!$A$7:$L$386</definedName>
    <definedName name="Z_F34EC6B1_390D_4B75_852C_F8775ACC3B29_.wvu.FilterData" localSheetId="0" hidden="1">'на 01.10.2017'!$A$7:$L$386</definedName>
    <definedName name="Z_F3E148B1_ED1B_4330_84E7_EFC4722C807A_.wvu.FilterData" localSheetId="0" hidden="1">'на 01.10.2017'!$A$7:$L$386</definedName>
    <definedName name="Z_F3F1BB49_52AF_48BB_95BC_060170851629_.wvu.FilterData" localSheetId="0" hidden="1">'на 01.10.2017'!$A$7:$L$386</definedName>
    <definedName name="Z_F413BB5D_EA53_42FB_84EF_A630DFA6E3CE_.wvu.FilterData" localSheetId="0" hidden="1">'на 01.10.2017'!$A$7:$L$386</definedName>
    <definedName name="Z_F4D51502_0CCD_4E1C_8387_D94D30666E39_.wvu.FilterData" localSheetId="0" hidden="1">'на 01.10.2017'!$A$7:$L$386</definedName>
    <definedName name="Z_F5904F57_BE1E_4C1A_B9F2_3334C6090028_.wvu.FilterData" localSheetId="0" hidden="1">'на 01.10.2017'!$A$7:$L$386</definedName>
    <definedName name="Z_F5F50589_1DF0_4A91_A5AE_A081904AF6B0_.wvu.FilterData" localSheetId="0" hidden="1">'на 01.10.2017'!$A$7:$L$386</definedName>
    <definedName name="Z_F675BEC0_5D51_42CD_8359_31DF2F226166_.wvu.FilterData" localSheetId="0" hidden="1">'на 01.10.2017'!$A$7:$L$386</definedName>
    <definedName name="Z_F7FC106B_79FE_40D3_AA43_206A7284AC4B_.wvu.FilterData" localSheetId="0" hidden="1">'на 01.10.2017'!$A$7:$L$386</definedName>
    <definedName name="Z_F8CD48ED_A67F_492E_A417_09D352E93E12_.wvu.FilterData" localSheetId="0" hidden="1">'на 01.10.2017'!$A$7:$H$128</definedName>
    <definedName name="Z_F8E4304E_2CC4_4F73_A08A_BA6FE8EB77EF_.wvu.FilterData" localSheetId="0" hidden="1">'на 01.10.2017'!$A$7:$L$386</definedName>
    <definedName name="Z_F9AF50D2_05C8_4D13_9F15_43FAA7F1CB7A_.wvu.FilterData" localSheetId="0" hidden="1">'на 01.10.2017'!$A$7:$L$386</definedName>
    <definedName name="Z_F9F96D65_7E5D_4EDB_B47B_CD800EE8793F_.wvu.FilterData" localSheetId="0" hidden="1">'на 01.10.2017'!$A$7:$H$128</definedName>
    <definedName name="Z_FA263ADC_F7F9_4F21_8D0A_B162CFE58321_.wvu.FilterData" localSheetId="0" hidden="1">'на 01.10.2017'!$A$7:$L$386</definedName>
    <definedName name="Z_FA47CA05_CCF1_4EDC_AAF6_26967695B1D8_.wvu.FilterData" localSheetId="0" hidden="1">'на 01.10.2017'!$A$7:$L$386</definedName>
    <definedName name="Z_FAEA1540_FB92_4A7F_8E18_381E2C6FAF74_.wvu.FilterData" localSheetId="0" hidden="1">'на 01.10.2017'!$A$7:$H$128</definedName>
    <definedName name="Z_FB2B2898_07E8_4F64_9660_A5CFE0C3B2A1_.wvu.FilterData" localSheetId="0" hidden="1">'на 01.10.2017'!$A$7:$L$386</definedName>
    <definedName name="Z_FBEEEF36_B47B_4551_8D8A_904E9E1222D4_.wvu.FilterData" localSheetId="0" hidden="1">'на 01.10.2017'!$A$7:$H$128</definedName>
    <definedName name="Z_FC5D3D29_E6B6_4724_B01C_EFC5C58D36F7_.wvu.FilterData" localSheetId="0" hidden="1">'на 01.10.2017'!$A$7:$L$386</definedName>
    <definedName name="Z_FC921717_EFFF_4C5F_AE15_5DB48A6B2DDC_.wvu.FilterData" localSheetId="0" hidden="1">'на 01.10.2017'!$A$7:$L$386</definedName>
    <definedName name="Z_FCFEE462_86B3_4D22_A291_C53135F468F2_.wvu.FilterData" localSheetId="0" hidden="1">'на 01.10.2017'!$A$7:$L$386</definedName>
    <definedName name="Z_FD01F790_1BBF_4238_916B_FA56833C331E_.wvu.FilterData" localSheetId="0" hidden="1">'на 01.10.2017'!$A$7:$L$386</definedName>
    <definedName name="Z_FD0E1B66_1ED2_4768_AEAA_4813773FCD1B_.wvu.FilterData" localSheetId="0" hidden="1">'на 01.10.2017'!$A$7:$H$128</definedName>
    <definedName name="Z_FD5CEF9A_4499_4018_A32D_B5C5AF11D935_.wvu.FilterData" localSheetId="0" hidden="1">'на 01.10.2017'!$A$7:$L$386</definedName>
    <definedName name="Z_FD66CF31_1A62_4649_ABF8_67009C9EEFA8_.wvu.FilterData" localSheetId="0" hidden="1">'на 01.10.2017'!$A$7:$L$386</definedName>
    <definedName name="Z_FE9D531A_F987_4486_AC6F_37568587E0CC_.wvu.FilterData" localSheetId="0" hidden="1">'на 01.10.2017'!$A$7:$L$386</definedName>
    <definedName name="Z_FEE18FC2_E5D2_4C59_B7D0_FDF82F2008D4_.wvu.FilterData" localSheetId="0" hidden="1">'на 01.10.2017'!$A$7:$L$386</definedName>
    <definedName name="Z_FEFFCD5F_F237_4316_B50A_6C71D0FF3363_.wvu.FilterData" localSheetId="0" hidden="1">'на 01.10.2017'!$A$7:$L$386</definedName>
    <definedName name="Z_FF7CC20D_CA9E_46D2_A113_9EB09E8A7DF6_.wvu.FilterData" localSheetId="0" hidden="1">'на 01.10.2017'!$A$7:$H$128</definedName>
    <definedName name="Z_FF9EFDBE_F5FD_432E_96BA_C22D4E9B91D4_.wvu.FilterData" localSheetId="0" hidden="1">'на 01.10.2017'!$A$7:$L$386</definedName>
    <definedName name="Z_FFBF84C0_8EC1_41E5_A130_1EB26E22D86E_.wvu.FilterData" localSheetId="0" hidden="1">'на 01.10.2017'!$A$7:$L$386</definedName>
    <definedName name="_xlnm.Print_Titles" localSheetId="0">'на 01.10.2017'!$5:$8</definedName>
    <definedName name="_xlnm.Print_Area" localSheetId="0">'на 01.10.2017'!$A$1:$L$183</definedName>
  </definedNames>
  <calcPr calcId="144525" fullPrecision="0"/>
  <customWorkbookViews>
    <customWorkbookView name="Вершинина Мария Игоревна - Личное представление" guid="{A0A3CD9B-2436-40D7-91DB-589A95FBBF00}" mergeInterval="0" personalView="1" maximized="1" windowWidth="1276" windowHeight="779" tabRatio="518" activeSheetId="1"/>
    <customWorkbookView name="Шулепова Ольга Анатольевна - Личное представление" guid="{67ADFAE6-A9AF-44D7-8539-93CD0F6B7849}" mergeInterval="0" personalView="1" maximized="1" windowWidth="1276" windowHeight="739" tabRatio="518" activeSheetId="1"/>
    <customWorkbookView name="Астахова Анна Владимировна - Личное представление" guid="{13BE7114-35DF-4699-8779-61985C68F6C3}" mergeInterval="0" personalView="1" maximized="1" xWindow="-8" yWindow="-8" windowWidth="1296" windowHeight="1000" tabRatio="518" activeSheetId="1"/>
    <customWorkbookView name="Крыжановская Анна Александровна - Личное представление" guid="{3EEA7E1A-5F2B-4408-A34C-1F0223B5B245}" mergeInterval="0" personalView="1" maximized="1" xWindow="-8" yWindow="-8" windowWidth="1296" windowHeight="1000" tabRatio="518" activeSheetId="1"/>
    <customWorkbookView name="Залецкая Ольга Геннадьевна - Личное представление" guid="{D95852A1-B0FC-4AC5-B62B-5CCBE05B0D15}" mergeInterval="0" personalView="1" maximized="1" windowWidth="1276" windowHeight="799" tabRatio="518" activeSheetId="1"/>
    <customWorkbookView name="Сырвачева Виктория Алексеевна - Личное представление" guid="{72C0943B-A5D5-4B80-AD54-166C5CDC74DE}" mergeInterval="0" personalView="1" maximized="1" xWindow="-8" yWindow="-8" windowWidth="1296" windowHeight="1000" tabRatio="518" activeSheetId="1"/>
    <customWorkbookView name="Маслова Алина Рамазановна - Личное представление" guid="{99950613-28E7-4EC2-B918-559A2757B0A9}" mergeInterval="0" personalView="1" maximized="1" xWindow="-8" yWindow="-8" windowWidth="1936" windowHeight="1056"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 name="Козлова Анастасия Сергеевна - Личное представление" guid="{0CCCFAED-79CE-4449-BC23-D60C794B65C2}" mergeInterval="0" personalView="1" maximized="1" windowWidth="1276" windowHeight="759" tabRatio="518" activeSheetId="1"/>
    <customWorkbookView name="Корунова Олеся Юрьевна - Личное представление" guid="{5EB1B5BB-79BE-4318-9140-3FA31802D519}" mergeInterval="0" personalView="1" maximized="1" xWindow="-8" yWindow="-8" windowWidth="1296" windowHeight="1000"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Денисова Евгения Юрьевна - Личное представление" guid="{9FA29541-62F4-4CED-BF33-19F6BA57578F}" mergeInterval="0" personalView="1" maximized="1" windowWidth="1276" windowHeight="759" tabRatio="518" activeSheetId="1"/>
    <customWorkbookView name="kou - Личное представление" guid="{998B8119-4FF3-4A16-838D-539C6AE34D55}" mergeInterval="0" personalView="1" maximized="1" windowWidth="1148" windowHeight="645" tabRatio="518" activeSheetId="1"/>
    <customWorkbookView name="pav - Личное представление" guid="{539CB3DF-9B66-4BE7-9074-8CE0405EB8A6}" mergeInterval="0" personalView="1" maximized="1" xWindow="1" yWindow="1" windowWidth="1276" windowHeight="794" tabRatio="518" activeSheetId="1"/>
    <customWorkbookView name="User - Личное представление" guid="{D20DFCFE-63F9-4265-B37B-4F36C46DF159}" mergeInterval="0" personalView="1" maximized="1" xWindow="-8" yWindow="-8" windowWidth="1296" windowHeight="1000" tabRatio="518" activeSheetId="1"/>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Анастасия Вячеславовна - Личное представление" guid="{F2110B0B-AAE7-42F0-B553-C360E9249AD4}" mergeInterval="0" personalView="1" maximized="1" windowWidth="1276" windowHeight="779" tabRatio="501"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Admin - Личное представление" guid="{2DF88C31-E5A0-4DFE-877D-5A31D3992603}" mergeInterval="0" personalView="1" maximized="1" windowWidth="1276" windowHeight="719" tabRatio="772" activeSheetId="1"/>
    <customWorkbookView name="Елена - Личное представление" guid="{24E5C1BC-322C-4FEF-B964-F0DCC04482C1}" mergeInterval="0" personalView="1" maximized="1" xWindow="1" yWindow="1" windowWidth="1024" windowHeight="547" tabRatio="896" activeSheetId="1"/>
    <customWorkbookView name="BLACKGIRL - Личное представление" guid="{37F8CE32-8CE8-4D95-9C0E-63112E6EFFE9}" mergeInterval="0" personalView="1" maximized="1" windowWidth="1020" windowHeight="576" tabRatio="441" activeSheetId="3"/>
    <customWorkbookView name="1 - Личное представление" guid="{CBF9D894-3FD2-4B68-BAC8-643DB23851C0}" mergeInterval="0" personalView="1" maximized="1" xWindow="1" yWindow="1" windowWidth="1733" windowHeight="798" tabRatio="772" activeSheetId="1"/>
    <customWorkbookView name="Пользователь - Личное представление" guid="{C8C7D91A-0101-429D-A7C4-25C2A366909A}" mergeInterval="0" personalView="1" maximized="1" windowWidth="1264" windowHeight="759" tabRatio="51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Коптеева Елена Анатольевна - Личное представление" guid="{2F7AC811-CA37-46E3-866E-6E10DF43054A}" mergeInterval="0" personalView="1" maximized="1" windowWidth="1276" windowHeight="799" tabRatio="698" activeSheetId="1"/>
    <customWorkbookView name="kaa - Личное представление" guid="{7B245AB0-C2AF-4822-BFC4-2399F85856C1}" mergeInterval="0" personalView="1" maximized="1" xWindow="1" yWindow="1" windowWidth="1280" windowHeight="803" tabRatio="518" activeSheetId="1"/>
    <customWorkbookView name="Маганёва Екатерина Николаевна - Личное представление" guid="{CA384592-0CFD-4322-A4EB-34EC04693944}" mergeInterval="0" personalView="1" maximized="1" xWindow="-8" yWindow="-8" windowWidth="1296" windowHeight="1000" tabRatio="355" activeSheetId="1"/>
    <customWorkbookView name="Минакова Оксана Сергеевна - Личное представление" guid="{45DE1976-7F07-4EB4-8A9C-FB72D060BEFA}" mergeInterval="0" personalView="1" maximized="1" xWindow="-8" yWindow="-8" windowWidth="1296" windowHeight="1000" tabRatio="518" activeSheetId="1"/>
    <customWorkbookView name="Перевощикова Анна Васильевна - Личное представление" guid="{CCF533A2-322B-40E2-88B2-065E6D1D35B4}" mergeInterval="0" personalView="1" maximized="1" xWindow="-8" yWindow="-8" windowWidth="1296" windowHeight="1000" tabRatio="440" activeSheetId="1"/>
    <customWorkbookView name="Рогожина Ольга Сергеевна - Личное представление" guid="{BEA0FDBA-BB07-4C19-8BBD-5E57EE395C09}" mergeInterval="0" personalView="1" maximized="1" windowWidth="1276" windowHeight="735" tabRatio="518" activeSheetId="1"/>
  </customWorkbookViews>
  <fileRecoveryPr autoRecover="0"/>
</workbook>
</file>

<file path=xl/calcChain.xml><?xml version="1.0" encoding="utf-8"?>
<calcChain xmlns="http://schemas.openxmlformats.org/spreadsheetml/2006/main">
  <c r="J131" i="1" l="1"/>
  <c r="J132" i="1"/>
  <c r="J133" i="1"/>
  <c r="C158" i="1" l="1"/>
  <c r="E140" i="1" l="1"/>
  <c r="G141" i="1"/>
  <c r="J33" i="1" l="1"/>
  <c r="J45" i="1" l="1"/>
  <c r="J172" i="1"/>
  <c r="J46" i="1"/>
  <c r="J26" i="1" l="1"/>
  <c r="E33" i="1" l="1"/>
  <c r="G26" i="1"/>
  <c r="E26" i="1" s="1"/>
  <c r="D26" i="1"/>
  <c r="C26" i="1"/>
  <c r="H27" i="1"/>
  <c r="E27" i="1"/>
  <c r="F27" i="1" s="1"/>
  <c r="K17" i="1" l="1"/>
  <c r="H151" i="1" l="1"/>
  <c r="G95" i="1" l="1"/>
  <c r="G96" i="1"/>
  <c r="E96" i="1"/>
  <c r="G105" i="1"/>
  <c r="F101" i="1"/>
  <c r="F100" i="1"/>
  <c r="H101" i="1"/>
  <c r="H100" i="1"/>
  <c r="I13" i="1" l="1"/>
  <c r="J139" i="1" l="1"/>
  <c r="E40" i="1"/>
  <c r="J32" i="1"/>
  <c r="I140" i="1" l="1"/>
  <c r="E158" i="1" l="1"/>
  <c r="J51" i="1" l="1"/>
  <c r="E172" i="1"/>
  <c r="F151" i="1"/>
  <c r="E46" i="1" l="1"/>
  <c r="J165" i="1" l="1"/>
  <c r="J164" i="1"/>
  <c r="J25" i="1" l="1"/>
  <c r="K25" i="1" l="1"/>
  <c r="H131" i="1"/>
  <c r="H132" i="1"/>
  <c r="D129" i="1"/>
  <c r="E57" i="1"/>
  <c r="J158" i="1" l="1"/>
  <c r="E141" i="1" l="1"/>
  <c r="C140" i="1"/>
  <c r="D140" i="1" l="1"/>
  <c r="D141" i="1" s="1"/>
  <c r="C141" i="1"/>
  <c r="J141" i="1" l="1"/>
  <c r="J140" i="1" s="1"/>
  <c r="C37" i="1"/>
  <c r="D46" i="1"/>
  <c r="C46" i="1"/>
  <c r="C45" i="1" l="1"/>
  <c r="C132" i="1" l="1"/>
  <c r="E135" i="1"/>
  <c r="I43" i="1" l="1"/>
  <c r="D45" i="1" l="1"/>
  <c r="C95" i="1" l="1"/>
  <c r="J157" i="1"/>
  <c r="J151" i="1"/>
  <c r="F138" i="1"/>
  <c r="H138" i="1"/>
  <c r="E133" i="1" l="1"/>
  <c r="J57" i="1" l="1"/>
  <c r="J29" i="1"/>
  <c r="J38" i="1"/>
  <c r="D37" i="1"/>
  <c r="K57" i="1" l="1"/>
  <c r="C43" i="1"/>
  <c r="K32" i="1" l="1"/>
  <c r="I139" i="1" l="1"/>
  <c r="I136" i="1" l="1"/>
  <c r="I10" i="1"/>
  <c r="G37" i="1" l="1"/>
  <c r="E37" i="1"/>
  <c r="G29" i="1"/>
  <c r="I29" i="1" l="1"/>
  <c r="I25" i="1"/>
  <c r="I21" i="1" s="1"/>
  <c r="K46" i="1" l="1"/>
  <c r="I14" i="1" l="1"/>
  <c r="I12" i="1"/>
  <c r="I11" i="1"/>
  <c r="I9" i="1" l="1"/>
  <c r="H181" i="1"/>
  <c r="H180" i="1"/>
  <c r="F180" i="1"/>
  <c r="F45" i="1" l="1"/>
  <c r="D159" i="1" l="1"/>
  <c r="D158" i="1" l="1"/>
  <c r="J95" i="1"/>
  <c r="C94" i="1"/>
  <c r="D155" i="1" l="1"/>
  <c r="C29" i="1"/>
  <c r="K19" i="1" l="1"/>
  <c r="J123" i="1"/>
  <c r="K15" i="1" l="1"/>
  <c r="K141" i="1" l="1"/>
  <c r="K181" i="1" l="1"/>
  <c r="K180" i="1"/>
  <c r="C179" i="1"/>
  <c r="J179" i="1"/>
  <c r="G179" i="1"/>
  <c r="E179" i="1"/>
  <c r="D179" i="1"/>
  <c r="K183" i="1"/>
  <c r="K182" i="1"/>
  <c r="F181" i="1"/>
  <c r="F179" i="1" l="1"/>
  <c r="H179" i="1"/>
  <c r="K179" i="1"/>
  <c r="C21" i="1" l="1"/>
  <c r="H102" i="1" l="1"/>
  <c r="J70" i="1"/>
  <c r="G74" i="1"/>
  <c r="J74" i="1"/>
  <c r="K74" i="1"/>
  <c r="J37" i="1" l="1"/>
  <c r="K45" i="1"/>
  <c r="H45" i="1"/>
  <c r="H46" i="1"/>
  <c r="J171" i="1"/>
  <c r="K171" i="1" l="1"/>
  <c r="E34" i="1" l="1"/>
  <c r="E29" i="1" s="1"/>
  <c r="D149" i="1"/>
  <c r="E149" i="1"/>
  <c r="G149" i="1"/>
  <c r="J149" i="1"/>
  <c r="C149" i="1"/>
  <c r="K152" i="1"/>
  <c r="K153" i="1"/>
  <c r="K154" i="1"/>
  <c r="K151" i="1"/>
  <c r="H149" i="1" l="1"/>
  <c r="F149" i="1"/>
  <c r="K149" i="1"/>
  <c r="K157" i="1" l="1"/>
  <c r="K47" i="1"/>
  <c r="H24" i="1"/>
  <c r="F24" i="1"/>
  <c r="K39" i="1" l="1"/>
  <c r="K138" i="1" l="1"/>
  <c r="K140" i="1" l="1"/>
  <c r="D43" i="1" l="1"/>
  <c r="G111" i="1"/>
  <c r="C111" i="1"/>
  <c r="H33" i="1" l="1"/>
  <c r="K67" i="1"/>
  <c r="G67" i="1"/>
  <c r="G13" i="1" s="1"/>
  <c r="K90" i="1"/>
  <c r="H90" i="1"/>
  <c r="F90" i="1"/>
  <c r="K89" i="1"/>
  <c r="H89" i="1"/>
  <c r="F89" i="1"/>
  <c r="K88" i="1"/>
  <c r="J87" i="1"/>
  <c r="G87" i="1"/>
  <c r="E87" i="1"/>
  <c r="D87" i="1"/>
  <c r="C87" i="1"/>
  <c r="E86" i="1"/>
  <c r="E74" i="1" s="1"/>
  <c r="D86" i="1"/>
  <c r="C86" i="1"/>
  <c r="C74" i="1" s="1"/>
  <c r="J85" i="1"/>
  <c r="G85" i="1"/>
  <c r="G73" i="1" s="1"/>
  <c r="E85" i="1"/>
  <c r="D85" i="1"/>
  <c r="C85" i="1"/>
  <c r="J84" i="1"/>
  <c r="J72" i="1" s="1"/>
  <c r="G84" i="1"/>
  <c r="G72" i="1" s="1"/>
  <c r="E84" i="1"/>
  <c r="E72" i="1" s="1"/>
  <c r="E66" i="1" s="1"/>
  <c r="D84" i="1"/>
  <c r="D72" i="1" s="1"/>
  <c r="C84" i="1"/>
  <c r="C72" i="1" s="1"/>
  <c r="J83" i="1"/>
  <c r="J71" i="1" s="1"/>
  <c r="E83" i="1"/>
  <c r="E71" i="1" s="1"/>
  <c r="D83" i="1"/>
  <c r="D71" i="1" s="1"/>
  <c r="C83" i="1"/>
  <c r="C71" i="1" s="1"/>
  <c r="E82" i="1"/>
  <c r="E70" i="1" s="1"/>
  <c r="D82" i="1"/>
  <c r="C82" i="1"/>
  <c r="C70" i="1" s="1"/>
  <c r="C64" i="1" s="1"/>
  <c r="C10" i="1" s="1"/>
  <c r="K78" i="1"/>
  <c r="H78" i="1"/>
  <c r="F78" i="1"/>
  <c r="K77" i="1"/>
  <c r="H77" i="1"/>
  <c r="F77" i="1"/>
  <c r="K76" i="1"/>
  <c r="J75" i="1"/>
  <c r="G75" i="1"/>
  <c r="E75" i="1"/>
  <c r="D75" i="1"/>
  <c r="C75" i="1"/>
  <c r="J68" i="1"/>
  <c r="C69" i="1" l="1"/>
  <c r="D74" i="1"/>
  <c r="J73" i="1"/>
  <c r="K82" i="1"/>
  <c r="D70" i="1"/>
  <c r="H26" i="1"/>
  <c r="K83" i="1"/>
  <c r="J81" i="1"/>
  <c r="K85" i="1"/>
  <c r="D81" i="1"/>
  <c r="E81" i="1"/>
  <c r="K75" i="1"/>
  <c r="C81" i="1"/>
  <c r="K84" i="1"/>
  <c r="F75" i="1"/>
  <c r="F83" i="1"/>
  <c r="F84" i="1"/>
  <c r="H75" i="1"/>
  <c r="H84" i="1"/>
  <c r="K87" i="1"/>
  <c r="G83" i="1"/>
  <c r="G71" i="1" s="1"/>
  <c r="F87" i="1"/>
  <c r="H87" i="1"/>
  <c r="K72" i="1" l="1"/>
  <c r="K71" i="1"/>
  <c r="C65" i="1"/>
  <c r="J67" i="1"/>
  <c r="J69" i="1"/>
  <c r="K70" i="1"/>
  <c r="D69" i="1"/>
  <c r="K81" i="1"/>
  <c r="F81" i="1"/>
  <c r="F72" i="1"/>
  <c r="F71" i="1"/>
  <c r="E69" i="1"/>
  <c r="H83" i="1"/>
  <c r="G81" i="1"/>
  <c r="H81" i="1" s="1"/>
  <c r="H72" i="1"/>
  <c r="K27" i="1"/>
  <c r="K69" i="1" l="1"/>
  <c r="F69" i="1"/>
  <c r="H71" i="1"/>
  <c r="G69" i="1"/>
  <c r="H69" i="1" s="1"/>
  <c r="K139" i="1"/>
  <c r="F32" i="1" l="1"/>
  <c r="G94" i="1"/>
  <c r="G64" i="1" s="1"/>
  <c r="G10" i="1" s="1"/>
  <c r="K33" i="1" l="1"/>
  <c r="F33" i="1"/>
  <c r="G99" i="1"/>
  <c r="J43" i="1" l="1"/>
  <c r="J21" i="1"/>
  <c r="G21" i="1"/>
  <c r="K43" i="1" l="1"/>
  <c r="D21" i="1"/>
  <c r="E159" i="1"/>
  <c r="H157" i="1"/>
  <c r="F157" i="1"/>
  <c r="H158" i="1" l="1"/>
  <c r="H21" i="1"/>
  <c r="J159" i="1"/>
  <c r="J13" i="1" l="1"/>
  <c r="K158" i="1"/>
  <c r="F158" i="1"/>
  <c r="K159" i="1"/>
  <c r="J155" i="1"/>
  <c r="G14" i="1" l="1"/>
  <c r="F26" i="1" l="1"/>
  <c r="C136" i="1" l="1"/>
  <c r="J162" i="1"/>
  <c r="E165" i="1"/>
  <c r="G43" i="1" l="1"/>
  <c r="F46" i="1"/>
  <c r="E43" i="1"/>
  <c r="E58" i="1" l="1"/>
  <c r="E21" i="1" l="1"/>
  <c r="F21" i="1" l="1"/>
  <c r="K164" i="1" l="1"/>
  <c r="K165" i="1"/>
  <c r="H56" i="1"/>
  <c r="G117" i="1" l="1"/>
  <c r="K44" i="1" l="1"/>
  <c r="K26" i="1"/>
  <c r="K51" i="1"/>
  <c r="K54" i="1"/>
  <c r="K102" i="1" l="1"/>
  <c r="K34" i="1"/>
  <c r="J49" i="1"/>
  <c r="G155" i="1" l="1"/>
  <c r="K118" i="1" l="1"/>
  <c r="J117" i="1"/>
  <c r="K126" i="1"/>
  <c r="K125" i="1"/>
  <c r="K124" i="1"/>
  <c r="K120" i="1"/>
  <c r="K119" i="1"/>
  <c r="K114" i="1"/>
  <c r="K113" i="1"/>
  <c r="K112" i="1"/>
  <c r="K108" i="1"/>
  <c r="K107" i="1"/>
  <c r="K106" i="1"/>
  <c r="K101" i="1"/>
  <c r="K100" i="1"/>
  <c r="K99" i="1" l="1"/>
  <c r="K105" i="1"/>
  <c r="K123" i="1"/>
  <c r="K117" i="1"/>
  <c r="K111" i="1"/>
  <c r="J96" i="1" l="1"/>
  <c r="J66" i="1" s="1"/>
  <c r="J12" i="1" s="1"/>
  <c r="J65" i="1"/>
  <c r="J11" i="1" s="1"/>
  <c r="J94" i="1"/>
  <c r="J64" i="1" s="1"/>
  <c r="J10" i="1" s="1"/>
  <c r="J111" i="1"/>
  <c r="J63" i="1" l="1"/>
  <c r="J93" i="1"/>
  <c r="H141" i="1" l="1"/>
  <c r="F141" i="1"/>
  <c r="K166" i="1" l="1"/>
  <c r="H165" i="1"/>
  <c r="K40" i="1"/>
  <c r="K37" i="1" s="1"/>
  <c r="G169" i="1" l="1"/>
  <c r="J169" i="1" l="1"/>
  <c r="D55" i="1"/>
  <c r="J14" i="1" l="1"/>
  <c r="E169" i="1"/>
  <c r="D169" i="1"/>
  <c r="C169" i="1"/>
  <c r="K132" i="1"/>
  <c r="F169" i="1" l="1"/>
  <c r="H169" i="1"/>
  <c r="J99" i="1"/>
  <c r="H40" i="1"/>
  <c r="F40" i="1"/>
  <c r="H39" i="1"/>
  <c r="F39" i="1"/>
  <c r="J105" i="1"/>
  <c r="H51" i="1"/>
  <c r="G49" i="1"/>
  <c r="D49" i="1"/>
  <c r="C49" i="1"/>
  <c r="F165" i="1"/>
  <c r="F51" i="1"/>
  <c r="K50" i="1"/>
  <c r="K172" i="1"/>
  <c r="F172" i="1"/>
  <c r="F171" i="1"/>
  <c r="H172" i="1"/>
  <c r="H171" i="1"/>
  <c r="K174" i="1"/>
  <c r="K173" i="1"/>
  <c r="K170" i="1"/>
  <c r="K49" i="1" l="1"/>
  <c r="K169" i="1"/>
  <c r="E49" i="1"/>
  <c r="F37" i="1"/>
  <c r="H37" i="1"/>
  <c r="H49" i="1"/>
  <c r="F49" i="1" l="1"/>
  <c r="F43" i="1"/>
  <c r="H43" i="1"/>
  <c r="H25" i="1"/>
  <c r="H135" i="1"/>
  <c r="F135" i="1"/>
  <c r="C129" i="1"/>
  <c r="K135" i="1"/>
  <c r="K14" i="1" s="1"/>
  <c r="K134" i="1"/>
  <c r="K13" i="1" s="1"/>
  <c r="K131" i="1"/>
  <c r="J129" i="1"/>
  <c r="J55" i="1"/>
  <c r="F140" i="1"/>
  <c r="F139" i="1"/>
  <c r="H140" i="1"/>
  <c r="H139" i="1"/>
  <c r="J136" i="1"/>
  <c r="G136" i="1"/>
  <c r="E136" i="1"/>
  <c r="D136" i="1"/>
  <c r="F25" i="1"/>
  <c r="G129" i="1" l="1"/>
  <c r="H136" i="1"/>
  <c r="H133" i="1"/>
  <c r="K133" i="1"/>
  <c r="F133" i="1"/>
  <c r="F136" i="1"/>
  <c r="K136" i="1"/>
  <c r="D29" i="1"/>
  <c r="H32" i="1"/>
  <c r="H29" i="1" l="1"/>
  <c r="F29" i="1"/>
  <c r="K21" i="1"/>
  <c r="K129" i="1"/>
  <c r="H129" i="1"/>
  <c r="K29" i="1"/>
  <c r="E155" i="1" l="1"/>
  <c r="C155" i="1"/>
  <c r="G55" i="1"/>
  <c r="H155" i="1" l="1"/>
  <c r="F155" i="1"/>
  <c r="K155" i="1"/>
  <c r="K163" i="1"/>
  <c r="D162" i="1"/>
  <c r="E162" i="1"/>
  <c r="G162" i="1"/>
  <c r="C162" i="1"/>
  <c r="H164" i="1"/>
  <c r="F164" i="1"/>
  <c r="K162" i="1" l="1"/>
  <c r="F132" i="1"/>
  <c r="E129" i="1"/>
  <c r="H162" i="1"/>
  <c r="F162" i="1"/>
  <c r="H124" i="1"/>
  <c r="F124" i="1"/>
  <c r="G123" i="1"/>
  <c r="E123" i="1"/>
  <c r="D123" i="1"/>
  <c r="C123" i="1"/>
  <c r="H119" i="1"/>
  <c r="H118" i="1"/>
  <c r="D117" i="1"/>
  <c r="C117" i="1"/>
  <c r="H112" i="1"/>
  <c r="F112" i="1"/>
  <c r="E111" i="1"/>
  <c r="D111" i="1"/>
  <c r="H107" i="1"/>
  <c r="F107" i="1"/>
  <c r="E105" i="1"/>
  <c r="D105" i="1"/>
  <c r="C105" i="1"/>
  <c r="F102" i="1"/>
  <c r="E99" i="1"/>
  <c r="D99" i="1"/>
  <c r="C99" i="1"/>
  <c r="E98" i="1"/>
  <c r="D98" i="1"/>
  <c r="C98" i="1"/>
  <c r="C68" i="1" s="1"/>
  <c r="E97" i="1"/>
  <c r="D97" i="1"/>
  <c r="C97" i="1"/>
  <c r="C67" i="1" s="1"/>
  <c r="C13" i="1" s="1"/>
  <c r="G66" i="1"/>
  <c r="G12" i="1" s="1"/>
  <c r="D96" i="1"/>
  <c r="C96" i="1"/>
  <c r="C66" i="1" s="1"/>
  <c r="C12" i="1" s="1"/>
  <c r="G65" i="1"/>
  <c r="G11" i="1" s="1"/>
  <c r="D95" i="1"/>
  <c r="C11" i="1"/>
  <c r="D94" i="1"/>
  <c r="D66" i="1" l="1"/>
  <c r="D65" i="1"/>
  <c r="D64" i="1"/>
  <c r="E68" i="1"/>
  <c r="E95" i="1"/>
  <c r="F129" i="1"/>
  <c r="E12" i="1"/>
  <c r="E67" i="1"/>
  <c r="E13" i="1" s="1"/>
  <c r="E94" i="1"/>
  <c r="F94" i="1" s="1"/>
  <c r="D68" i="1"/>
  <c r="D67" i="1"/>
  <c r="C63" i="1"/>
  <c r="K94" i="1"/>
  <c r="K64" i="1" s="1"/>
  <c r="K96" i="1"/>
  <c r="K66" i="1" s="1"/>
  <c r="K95" i="1"/>
  <c r="C93" i="1"/>
  <c r="F99" i="1"/>
  <c r="F111" i="1"/>
  <c r="H96" i="1"/>
  <c r="G93" i="1"/>
  <c r="C14" i="1"/>
  <c r="D93" i="1"/>
  <c r="E117" i="1"/>
  <c r="F123" i="1"/>
  <c r="H95" i="1"/>
  <c r="F96" i="1"/>
  <c r="H99" i="1"/>
  <c r="H94" i="1"/>
  <c r="F105" i="1"/>
  <c r="F118" i="1"/>
  <c r="F119" i="1"/>
  <c r="H105" i="1"/>
  <c r="H111" i="1"/>
  <c r="H117" i="1"/>
  <c r="H123" i="1"/>
  <c r="D13" i="1" l="1"/>
  <c r="H13" i="1" s="1"/>
  <c r="D10" i="1"/>
  <c r="D11" i="1"/>
  <c r="K65" i="1"/>
  <c r="K11" i="1" s="1"/>
  <c r="D63" i="1"/>
  <c r="D12" i="1"/>
  <c r="C9" i="1"/>
  <c r="E93" i="1"/>
  <c r="F93" i="1" s="1"/>
  <c r="E14" i="1"/>
  <c r="E65" i="1"/>
  <c r="E11" i="1" s="1"/>
  <c r="F117" i="1"/>
  <c r="E64" i="1"/>
  <c r="E10" i="1" s="1"/>
  <c r="K93" i="1"/>
  <c r="D14" i="1"/>
  <c r="F95" i="1"/>
  <c r="J9" i="1"/>
  <c r="H93" i="1"/>
  <c r="D9" i="1" l="1"/>
  <c r="H14" i="1"/>
  <c r="F11" i="1"/>
  <c r="H11" i="1"/>
  <c r="E63" i="1"/>
  <c r="F63" i="1" s="1"/>
  <c r="F14" i="1"/>
  <c r="F65" i="1"/>
  <c r="F64" i="1"/>
  <c r="H64" i="1"/>
  <c r="H10" i="1" s="1"/>
  <c r="G63" i="1"/>
  <c r="H63" i="1" s="1"/>
  <c r="H65" i="1"/>
  <c r="G9" i="1"/>
  <c r="H66" i="1"/>
  <c r="F66" i="1"/>
  <c r="K63" i="1" l="1"/>
  <c r="F13" i="1"/>
  <c r="E9" i="1"/>
  <c r="H12" i="1"/>
  <c r="F12" i="1"/>
  <c r="H9" i="1" l="1"/>
  <c r="F9" i="1"/>
  <c r="K58" i="1"/>
  <c r="K12" i="1" s="1"/>
  <c r="K56" i="1"/>
  <c r="K10" i="1" s="1"/>
  <c r="H58" i="1"/>
  <c r="H57" i="1"/>
  <c r="F58" i="1"/>
  <c r="F57" i="1"/>
  <c r="F56" i="1"/>
  <c r="F10" i="1" s="1"/>
  <c r="E55" i="1"/>
  <c r="C55" i="1"/>
  <c r="H17" i="1"/>
  <c r="J15" i="1"/>
  <c r="G15" i="1"/>
  <c r="D15" i="1"/>
  <c r="E15" i="1"/>
  <c r="C15" i="1"/>
  <c r="F17" i="1"/>
  <c r="K55" i="1" l="1"/>
  <c r="F15" i="1"/>
  <c r="H15" i="1"/>
  <c r="H55" i="1"/>
  <c r="F55" i="1"/>
  <c r="K9" i="1" l="1"/>
</calcChain>
</file>

<file path=xl/comments1.xml><?xml version="1.0" encoding="utf-8"?>
<comments xmlns="http://schemas.openxmlformats.org/spreadsheetml/2006/main">
  <authors>
    <author>Вершинина Мария Игоревна</author>
  </authors>
  <commentList>
    <comment ref="B105" authorId="0" guid="{9A0292DC-4677-4997-B7F5-F561FCC54B78}">
      <text>
        <r>
          <rPr>
            <b/>
            <sz val="9"/>
            <color indexed="81"/>
            <rFont val="Tahoma"/>
            <family val="2"/>
            <charset val="204"/>
          </rPr>
          <t>Вершинина Мария Игоревна:</t>
        </r>
        <r>
          <rPr>
            <sz val="9"/>
            <color indexed="81"/>
            <rFont val="Tahoma"/>
            <family val="2"/>
            <charset val="204"/>
          </rPr>
          <t xml:space="preserve">
2135
</t>
        </r>
      </text>
    </comment>
  </commentList>
</comments>
</file>

<file path=xl/sharedStrings.xml><?xml version="1.0" encoding="utf-8"?>
<sst xmlns="http://schemas.openxmlformats.org/spreadsheetml/2006/main" count="255" uniqueCount="122">
  <si>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</si>
  <si>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</si>
  <si>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</si>
  <si>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</si>
  <si>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</si>
  <si>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</si>
  <si>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</si>
  <si>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</si>
  <si>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</si>
  <si>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</si>
  <si>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6.</t>
  </si>
  <si>
    <t xml:space="preserve">бюджет МО </t>
  </si>
  <si>
    <t>% к уточненному плану</t>
  </si>
  <si>
    <t>бюджет МО сверх соглашения</t>
  </si>
  <si>
    <t>2.</t>
  </si>
  <si>
    <t>3.</t>
  </si>
  <si>
    <t>бюджет ХМАО-Югры</t>
  </si>
  <si>
    <t>8.</t>
  </si>
  <si>
    <t>9.</t>
  </si>
  <si>
    <t>10.</t>
  </si>
  <si>
    <t>11.</t>
  </si>
  <si>
    <t>12.</t>
  </si>
  <si>
    <t>13.</t>
  </si>
  <si>
    <t>14.</t>
  </si>
  <si>
    <t>15.</t>
  </si>
  <si>
    <t>16.</t>
  </si>
  <si>
    <t>17.</t>
  </si>
  <si>
    <t>18.</t>
  </si>
  <si>
    <t>19.</t>
  </si>
  <si>
    <t>22.</t>
  </si>
  <si>
    <t>21.</t>
  </si>
  <si>
    <t>20.</t>
  </si>
  <si>
    <t>Всего по программам 
Ханты-Мансийского автономного округа - Югры</t>
  </si>
  <si>
    <t>(тыс. руб.)</t>
  </si>
  <si>
    <t>1.</t>
  </si>
  <si>
    <t>4.</t>
  </si>
  <si>
    <t xml:space="preserve">7. </t>
  </si>
  <si>
    <t>24.</t>
  </si>
  <si>
    <t>23.</t>
  </si>
  <si>
    <t>Ожидаемый остаток средств на 1 января года, следующего за отчетным</t>
  </si>
  <si>
    <t>Реализация мероприятий не запланирована</t>
  </si>
  <si>
    <t>бюджет ХМАО - Югры</t>
  </si>
  <si>
    <t>Приобретение жилья (ДАиГ)</t>
  </si>
  <si>
    <t>бюджет МО</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</si>
  <si>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</si>
  <si>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Улучшение жилищных условий молодых семей в соответствии с федеральной целевой программой "Жилище" (УУиРЖ)</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</si>
  <si>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</si>
  <si>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</si>
  <si>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Улучшение жилищных условий ветеранов Великой Отечественной войны (ДАиГ)</t>
  </si>
  <si>
    <t>11.1.</t>
  </si>
  <si>
    <t>11.1.1.</t>
  </si>
  <si>
    <t>11.2.</t>
  </si>
  <si>
    <t>11.2.1.</t>
  </si>
  <si>
    <t>11.2.2.</t>
  </si>
  <si>
    <t>11.2.3.</t>
  </si>
  <si>
    <t>11.2.4.</t>
  </si>
  <si>
    <t>11.2.5.</t>
  </si>
  <si>
    <t>Подпрограмма III "Содействие развитию жилищного строительства"</t>
  </si>
  <si>
    <t>Подпрограмма  V "Обеспечение мерами государственной поддержки по улучшению жилищных условий отдельных категорий граждан"</t>
  </si>
  <si>
    <t>Пояснения, ожидаемые результаты, планируемые сроки выполнения работ, оказания услуг, причины неисполнения и так далее</t>
  </si>
  <si>
    <t xml:space="preserve">                                                                                                                                                                             </t>
  </si>
  <si>
    <t xml:space="preserve">бюджет ХМАО - Югры </t>
  </si>
  <si>
    <t xml:space="preserve">бюджет ХМАО-Югры </t>
  </si>
  <si>
    <t xml:space="preserve">федеральный бюджет </t>
  </si>
  <si>
    <t>Обеспечение жильем граждан, уволенных с военной службы и приравненных к ним лиц (УУиРЖ)</t>
  </si>
  <si>
    <r>
      <t xml:space="preserve">Финансовые затраты на реализацию программы в </t>
    </r>
    <r>
      <rPr>
        <u/>
        <sz val="18"/>
        <color theme="1"/>
        <rFont val="Times New Roman"/>
        <family val="2"/>
        <charset val="204"/>
      </rPr>
      <t>2017</t>
    </r>
    <r>
      <rPr>
        <sz val="18"/>
        <color theme="1"/>
        <rFont val="Times New Roman"/>
        <family val="2"/>
        <charset val="204"/>
      </rPr>
      <t xml:space="preserve"> году  </t>
    </r>
  </si>
  <si>
    <t xml:space="preserve">Утвержденный план 
на 2017 год </t>
  </si>
  <si>
    <t xml:space="preserve">Уточненный план 
на 2017 год </t>
  </si>
  <si>
    <t>Ожидаемое исполнение на 01.01.2018</t>
  </si>
  <si>
    <t>Улица Киртбая от  ул. 1 "З" до ул. 3 "З"(ДАиГ)</t>
  </si>
  <si>
    <t>26.</t>
  </si>
  <si>
    <t xml:space="preserve">Государственная программа «Доступная среда в Ханты-Мансийском автономном округе – Югре на 2016-2020 годы» </t>
  </si>
  <si>
    <t>Государственная программа «Развитие лесного хозяйства и лесопромышленного комплекса Ханты-Мансийского автономного округа – Югры на 2016-2020 годы»</t>
  </si>
  <si>
    <t xml:space="preserve">Государственная программа «Социально-экономическое развитие коренных малочисленных народов Севера Ханты-Мансийского автономного округа – Югры на 2016-2020 годы» </t>
  </si>
  <si>
    <t xml:space="preserve">Государственная программа «Защита населения и территорий от чрезвычайных ситуаций, обеспечение пожарной безопасности в Ханты-Мансийском автономном округе – Югре на 2016-2020 годы» </t>
  </si>
  <si>
    <t xml:space="preserve">Государственная программа «Информационное общество Ханты-Мансийского автономного округа – Югры на 2016-2020 годы» </t>
  </si>
  <si>
    <t xml:space="preserve">Государственная программа «Управление государственными финансами в Ханты-Мансийском автономном округе – Югре на 2016-2020 годы» </t>
  </si>
  <si>
    <t>Государственная программа «Развитие гражданского общества Ханты-Мансийского автономного округа – Югры на 2016-2020 годы»</t>
  </si>
  <si>
    <t xml:space="preserve">Государственная программа «Управление государственным имуществом Ханты-Мансийского автономного округа – Югры на 2016-2020 годы» </t>
  </si>
  <si>
    <t xml:space="preserve">Государственная программа «Развитие и использование минерально-сырьевой базы Ханты-Мансийского автономного округа – Югры на 2016-2020 годы»  </t>
  </si>
  <si>
    <t xml:space="preserve">Государственная программа «Оказание содействия добровольному переселению в Ханты-Мансийский автономный округ – Югру соотечественников, проживающих за рубежом, на 2016–2020 годы» </t>
  </si>
  <si>
    <t>Сетевой план- график*</t>
  </si>
  <si>
    <t>11.1.3.</t>
  </si>
  <si>
    <t>11.1.3.1.</t>
  </si>
  <si>
    <r>
      <t xml:space="preserve">Государственная программа "Развитие здравоохранения  на 2016-2020 годы" 
</t>
    </r>
    <r>
      <rPr>
        <sz val="16"/>
        <color theme="1"/>
        <rFont val="Times New Roman"/>
        <family val="1"/>
        <charset val="204"/>
      </rPr>
      <t>(1. Субвенции на организацию осуществления мероприятий по проведению дезинсекции и дератизации.)</t>
    </r>
  </si>
  <si>
    <r>
      <t>Государственная программа «Социальная поддержка жителей Ханты-Мансийского автономного округа – Югры на 2016-2020 годы» 
(</t>
    </r>
    <r>
      <rPr>
        <sz val="16"/>
        <color theme="1"/>
        <rFont val="Times New Roman"/>
        <family val="2"/>
        <charset val="204"/>
      </rPr>
      <t>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полномочий по образованию и организации деятельности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Субвенции на осуществление деятельности по опеке и попечительству;
5. Субвенции на организацию и обеспечение отдыха и оздоровление детей, в том числе в этнической среде;
6. Субвенции на обеспечение дополнительных гарантий прав на жилое помещение детей-сирот и детей, оставшихся без попечения родителей, лицам из числа детей-сирот и детей, оставшихся без попечения родителей, усыновителям, приемным родителям; 
7.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t>
    </r>
  </si>
  <si>
    <r>
      <t>Государственная программа "Развитие физической культуры и спорта в Ханты-Мансийском автономном округе — Югре на 2016 — 2020 годы"
(</t>
    </r>
    <r>
      <rPr>
        <sz val="16"/>
        <color theme="1"/>
        <rFont val="Times New Roman"/>
        <family val="1"/>
        <charset val="204"/>
      </rPr>
      <t>1</t>
    </r>
    <r>
      <rPr>
        <b/>
        <sz val="16"/>
        <color theme="1"/>
        <rFont val="Times New Roman"/>
        <family val="2"/>
        <charset val="204"/>
      </rPr>
      <t xml:space="preserve">. </t>
    </r>
    <r>
      <rPr>
        <sz val="16"/>
        <color theme="1"/>
        <rFont val="Times New Roman"/>
        <family val="1"/>
        <charset val="204"/>
      </rPr>
      <t>Субсидии на софинансирование расходов муниципальных образований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2. Субсидии на развитие материально-технической базы муниципальных учреждений спорта.
3. Иные межбюджетные трансферты, полученные от Департамента физической культуры и спорта ХМАО-Югры, на реализацию мероприятий по проведению смотров-конкурсов в сфере физической культуры и спорта.)</t>
    </r>
  </si>
  <si>
    <r>
      <t>Государственная программа «Содействие занятости населения в Ханты-Мансийском автономном округе – Югре на 2016-2020 годы» 
(</t>
    </r>
    <r>
      <rPr>
        <sz val="16"/>
        <color theme="1"/>
        <rFont val="Times New Roman"/>
        <family val="1"/>
        <charset val="204"/>
      </rPr>
      <t>1.</t>
    </r>
    <r>
      <rPr>
        <b/>
        <sz val="16"/>
        <color theme="1"/>
        <rFont val="Times New Roman"/>
        <family val="2"/>
        <charset val="204"/>
      </rPr>
      <t xml:space="preserve"> </t>
    </r>
    <r>
      <rPr>
        <sz val="16"/>
        <color theme="1"/>
        <rFont val="Times New Roman"/>
        <family val="1"/>
        <charset val="204"/>
      </rPr>
      <t>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t>
    </r>
  </si>
  <si>
    <r>
      <t>Государственная программа «Развитие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t>
    </r>
    <r>
      <rPr>
        <sz val="16"/>
        <color theme="1"/>
        <rFont val="Times New Roman"/>
        <family val="1"/>
        <charset val="204"/>
      </rPr>
      <t xml:space="preserve"> 
(1. Субвенции на повышение эффективности использования и развитие ресурсного потенциала рыбохозяйственного комплекса;
 2. субвенции по поддержку животноводства, переработку и реализацию продукции животноводства;
3. субвенции на проведение мероприятий по предупреждению и ликвидации болезней животных, их лечению, защите населения от болезней, общих для человека и животных) </t>
    </r>
  </si>
  <si>
    <r>
      <t xml:space="preserve">Государственная программа «Развитие жилищно-коммунального комплекса и повышение энергетической эффективности в Ханты-Мансийском автономном округе – Югре на 2016-2020 годы» 
</t>
    </r>
    <r>
      <rPr>
        <sz val="16"/>
        <color theme="1"/>
        <rFont val="Times New Roman"/>
        <family val="1"/>
        <charset val="204"/>
      </rPr>
      <t>(1.Субвенции на возмещение недополученных доходов организациям, осуществляющим реализацию  сжиженного газа  населению по социально-ориентированным розничным ценам; 
2. Субсидии на реконструкцию, расширение, модернизацию, строительство и капитальный ремонт объектов коммунального комплекса;
3.Субсидии на поддержку мероприятий муниципальных программ, предусматривающих финансирование инвестиционных проектов в сфере жилищно-коммунального комплекса с привлечением заемных средств, в том числе направленные на энергосбережение и повышение энергетической эффективности;
4.Субсидии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РФ (софинансирование субсидии из окружного бюджета))</t>
    </r>
  </si>
  <si>
    <r>
      <t xml:space="preserve">Государственная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ХМАО — Югре в 2016 — 2020 годах»
</t>
    </r>
    <r>
      <rPr>
        <sz val="16"/>
        <rFont val="Times New Roman"/>
        <family val="1"/>
        <charset val="204"/>
      </rPr>
      <t>(1. Субвенции на осуществление отдельных государственных полномочий по созданию административных комиссий;
2.Субсидии на создание условий для деятельности народных дружин;
3. Субсидии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4. Субсидии на обеспечение функционирования и развития систем видеонаблюдения в сфере общественного порядка;
5. 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
6.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</si>
  <si>
    <r>
      <t xml:space="preserve">Государственная программа «Обеспечение экологической безопасности Ханты-Мансийского автономного округа – Югры на 2016-2020 годы"
</t>
    </r>
    <r>
      <rPr>
        <sz val="16"/>
        <color theme="1"/>
        <rFont val="Times New Roman"/>
        <family val="1"/>
        <charset val="204"/>
      </rPr>
      <t>(Субвенции на осуществление отдельных полномочий Ханты-Мансийского автономного округа - Югры по организации деятельности по обращению с твердыми коммунальными отходами)</t>
    </r>
  </si>
  <si>
    <r>
      <t>Государственная программа «Социально-экономическое развитие, инвестиции и инновации Ханты-Мансийского автономного округа – Югры на 2016-2020 годы» 
(</t>
    </r>
    <r>
      <rPr>
        <sz val="16"/>
        <color theme="1"/>
        <rFont val="Times New Roman"/>
        <family val="1"/>
        <charset val="204"/>
      </rPr>
      <t>1. Субсидии на организацию предоставления государственных услуг в многофункциональных центрах предоставления государственных и муниципальных услуг;
2. Субсидия на поддержку малого и среднего предпринимательства;
3.Субсидии на развитие многофункциональных центров предоставления государственных и муниципальных услуг;).</t>
    </r>
  </si>
  <si>
    <r>
      <t xml:space="preserve">Государственная программа "Развитие транспортной системы Ханты-Мансийского автономного округа — Югры на 2016-2020 годы" 
</t>
    </r>
    <r>
      <rPr>
        <sz val="16"/>
        <color theme="1"/>
        <rFont val="Times New Roman"/>
        <family val="1"/>
        <charset val="204"/>
      </rPr>
      <t>(1. Субсидии на строительство (реконструкцию), капитальный ремонт и ремонт автомобильных дорог общего пользования местного значения.)</t>
    </r>
  </si>
  <si>
    <r>
      <t>Государственная программа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t>
    </r>
    <r>
      <rPr>
        <sz val="16"/>
        <color theme="1"/>
        <rFont val="Times New Roman"/>
        <family val="1"/>
        <charset val="204"/>
      </rPr>
      <t xml:space="preserve"> 
(1. Субсидии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r>
  </si>
  <si>
    <r>
      <t xml:space="preserve">Государственная программа «Развитие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r>
    <r>
      <rPr>
        <sz val="16"/>
        <color theme="1"/>
        <rFont val="Times New Roman"/>
        <family val="1"/>
        <charset val="204"/>
      </rPr>
      <t>(1.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r>
  </si>
  <si>
    <r>
      <t>Государственная программа «Развитие образования в Ханты-Мансийском автономном округе – Югре на 2016-2020 годы»
(</t>
    </r>
    <r>
      <rPr>
        <sz val="16"/>
        <color theme="1"/>
        <rFont val="Times New Roman"/>
        <family val="2"/>
        <charset val="204"/>
      </rPr>
      <t>1.</t>
    </r>
    <r>
      <rPr>
        <b/>
        <sz val="16"/>
        <color theme="1"/>
        <rFont val="Times New Roman"/>
        <family val="2"/>
        <charset val="204"/>
      </rPr>
      <t xml:space="preserve"> </t>
    </r>
    <r>
      <rPr>
        <sz val="16"/>
        <color theme="1"/>
        <rFont val="Times New Roman"/>
        <family val="2"/>
        <charset val="204"/>
      </rPr>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Субсидии на дополнительное финансовое обеспечение мероприятий по организации питания обучающихся;
5.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6. Субсидии на строительство и реконструкцию дошкольных образовательных и общеобразовательных организаций;
7. Иные межбюджетные трансферы от Департамента образования и молодежной политики ХМАО-Югры на реализацию проекта, признанного  победителем конкурсного отбора образовательных организаций, имеющих статус региональных инновационных площадок и на организацию и проведение единого государственного экзамена).</t>
    </r>
  </si>
  <si>
    <r>
      <t xml:space="preserve">Государственная программа "Обеспечение доступным и комфортным жильем жителей Ханты-Мансийского автономного округа - Югры в 2016-2020 годах"
</t>
    </r>
    <r>
      <rPr>
        <sz val="16"/>
        <color theme="1"/>
        <rFont val="Times New Roman"/>
        <family val="1"/>
        <charset val="204"/>
      </rPr>
      <t xml:space="preserve">
</t>
    </r>
  </si>
  <si>
    <t xml:space="preserve">Для формирования фонда социального использования  приобретены жилые помещения в многоквартирном жилом доме, общей площадью 15 046,40 кв.м. и 7 460,80 кв.м. согласно заключенных контрактов с ООО "УК"Центр Менеджмент" №1/2016 на сумму 392 654, 44 тыс.руб., и контракт №2/2016 на сумму 791 876, 99 тыс.руб., сроком действия до 30.03.2017. По условиям контрактов, в 2016 году произведен авансовый платеж в размере 78% стоимости контрактов а также дополнительно оплачены средства местного бюджета в сумме 41 839,46 тыс.руб. В 2017 году произведен окончательный расчет по заключенным контрактам .                                        </t>
  </si>
  <si>
    <r>
      <t>Государственная программа "Развитие культуры и туризма в Ханты-Мансийском автономном округе - Югре на 2016-2020 годы"</t>
    </r>
    <r>
      <rPr>
        <sz val="16"/>
        <rFont val="Times New Roman"/>
        <family val="1"/>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автономного округа;
3. Субсидии на поддержку отрасли культуры;
4. Иные межбюджетные трансферты  на реализацию мероприятий по развитию профессионального искусства; 
5. Иные межбюджетные трансферты на реализацию мероприятий по стимулированию культурного разнообразия.)
</t>
    </r>
  </si>
  <si>
    <t>Приобретение бумаги и конвертов осуществлено в соответствии с план-графиком.</t>
  </si>
  <si>
    <t>Информация о реализации государственных программ Ханты-Мансийского автономного округа - Югры
на территории городского округа город Сургут на 01.10.2017 года</t>
  </si>
  <si>
    <t>на 01.10.2017</t>
  </si>
  <si>
    <r>
      <rPr>
        <u/>
        <sz val="18"/>
        <rFont val="Times New Roman"/>
        <family val="1"/>
        <charset val="204"/>
      </rPr>
      <t>УБУиО:</t>
    </r>
    <r>
      <rPr>
        <sz val="18"/>
        <rFont val="Times New Roman"/>
        <family val="1"/>
        <charset val="204"/>
      </rPr>
      <t xml:space="preserve"> Бюджетные ассигнования запланированы на выплату заработной платы сотруднику в рамках реализации переданного государственного полномочия по обеспечению регулирования деятельности по обращению с отходами производства и потребления и на техническое обеспечение. 
    Реализация мероприятий  осуществляется в плановом режиме. Бюджетные ассигнования будут использованы в полном объеме до конца 2017 года. </t>
    </r>
  </si>
  <si>
    <r>
      <rPr>
        <u/>
        <sz val="18"/>
        <rFont val="Times New Roman"/>
        <family val="1"/>
        <charset val="204"/>
      </rPr>
      <t>УППЭК</t>
    </r>
    <r>
      <rPr>
        <sz val="18"/>
        <rFont val="Times New Roman"/>
        <family val="1"/>
        <charset val="204"/>
      </rPr>
      <t xml:space="preserve">: в рамках реализации государственной программы заключены муниципальные контракты на оказание услуг по санитарно-противоэпидемическим мероприятиям (акарицидная, ларвицидная обработки, барьерная дератизация) в городе Сургут на сумму 3 147,05тыс.рублей.   </t>
    </r>
    <r>
      <rPr>
        <sz val="18"/>
        <color rgb="FFFF0000"/>
        <rFont val="Times New Roman"/>
        <family val="1"/>
        <charset val="204"/>
      </rPr>
      <t xml:space="preserve">    </t>
    </r>
    <r>
      <rPr>
        <sz val="18"/>
        <rFont val="Times New Roman"/>
        <family val="1"/>
        <charset val="204"/>
      </rPr>
      <t xml:space="preserve">                                                                                                                                 
 Кроме того, в рамках реализации муниципальной программы "Охрана окружающей среды города Сургута на 2014-2030 годы" на аналогичные цели предусмотрено 3 408,26 тыс.рублей за счет средств местного бюджета. Денежные средства будут освоены в течение года. </t>
    </r>
    <r>
      <rPr>
        <sz val="18"/>
        <color rgb="FFFF0000"/>
        <rFont val="Times New Roman"/>
        <family val="2"/>
        <charset val="204"/>
      </rPr>
      <t xml:space="preserve">                                                            </t>
    </r>
  </si>
  <si>
    <t>Извещение о проведении конкурса с ограниченным участием на выполнение работ по строительству объекта опубликовано - 28.04.2017. Вскрытие конвертов планировалось 19.05.2017, рассмотрение и оценка заявок на участие в конкурсе - 31.05.2017.
Однако, в Ханты-Мансийское УФАС России поступила жалоба ООО «РЕГИОН-СТРОЙ» от 15.05.2017 №784-ж вследствие чего, процедура проведения конкурса с ограниченным участием приостановлена, в части заключения контракта до рассмотрения жалобы по существу. Рассмотрение жалобы состоялось 22.05.2017. По результатам рассмотрения жалобы, на основании предписания УФАС от 22.05.2017 № 03/КА-3307, закупка отменена. 
Извещение на закупку путем проведения электронного аукциона размещено - 21.08.2017 с НМЦК 684 918,4 тыс.руб. Аукцион проведен  11.09.2017 г.
В Ханты-Мансийское УФАС 05.09.2017 г. поступила жалоба № 1377-ж от ООО "Уральская строительно-монтажная компания". Решением УФАС № 03/КА от 12.09.2017 г. жалоба  признана  обоснованной в связи с нарушением  Закона о контрактной системе в части ст.7,ст,33.ст,64. По предписанию УФАС  протоколы отменены и в документацию  о закупке внесены изменения. 
Срок подачи заявок  продлен  до 09.10.2017 г . Дата проведения аукциона - 12.10.2017 г. Ориентировочный срок заключения контракта - 30.10.2017 г. Комиссия Управления УФАС решила передать уполномоченному должностному лицу материалы дела для рассмотрения вопроса о привлечении должностных лиц, допустивших нарушение Закона о контрактной системе к административной ответственности.
Ожидаемое освоение  лимитов текущего года - 100 % . Срок выполнения  всего комплекса  работ  с даты заключения контракта  по 30 июня 2019 г., ввод объекта  -  июль 2019 г</t>
  </si>
  <si>
    <t>По состоянию на 01.09.2017 на учете состоят 6 человек из числа ветеранов Великой Отечественной войны и лиц приравненных категорий, нуждающихся в улучшении жилищных условий. 
Средства предусмотрены:
 -  на выплату 1 субсидии на приобретение жилого помещения для участника программы. Оплата произведена;
 - на приобретение 3 жилых помещений.  Заключены муниципальные контракты по приобретению жилых помещений для участников программы: 3кв. (по 43,2 м2) - 5491,54 тыс.руб. Акты приема-передачи подписаны 25.05.2017. Выписки из ЕГРН получены, оплата произведена.
- Аукцион на приобретение 1 жилого помещения для участника программы признан несостоявшимся ввиду отсутствия заявок. Повторное размещение - октябрь 2017 года.</t>
  </si>
  <si>
    <r>
      <rPr>
        <u/>
        <sz val="18"/>
        <rFont val="Times New Roman"/>
        <family val="1"/>
        <charset val="204"/>
      </rPr>
      <t>УБУиО:</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по государственной регистрации актов гражданского состояния.                            
</t>
    </r>
    <r>
      <rPr>
        <sz val="18"/>
        <color rgb="FFFF0000"/>
        <rFont val="Times New Roman"/>
        <family val="2"/>
        <charset val="204"/>
      </rPr>
      <t xml:space="preserve">
</t>
    </r>
    <r>
      <rPr>
        <u/>
        <sz val="18"/>
        <rFont val="Times New Roman"/>
        <family val="1"/>
        <charset val="204"/>
      </rPr>
      <t xml:space="preserve">ДГХ: </t>
    </r>
    <r>
      <rPr>
        <sz val="18"/>
        <rFont val="Times New Roman"/>
        <family val="1"/>
        <charset val="204"/>
      </rPr>
      <t>Реализация мероприятия в рамках программы по содержанию объектов социальной сферы (ЗАГС) осуществляется в соответствии с условиями заключённых договоров (оплата кредиторской задолженности 2016 года за коммунальные услуги, оплата расходов на содержание 1 объекта социальной сферы).</t>
    </r>
  </si>
  <si>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rFont val="Times New Roman"/>
        <family val="1"/>
        <charset val="204"/>
      </rPr>
      <t>Департамент образования</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- 46 429 чел.
Численность учащихся частных общеобразовательных организаций на конец года - 404 чел.
Численность учащихся, получающих муниципальную услугу «Реализация дополнительных общеразвивающих программ», на конец года - 8 505 чел.
Количество образовательных учреждений, организовавших мероприятия по проведению процедур оценки качества образования, - 23 ед.  </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</si>
  <si>
    <t xml:space="preserve">     Заключено соглашение от 11.04.2017 о предоставлении субсидии в 2017 году на финансирование подпрограммы "Обеспечение жильем молодых семей" между Департаментом строительства ХМАО-Югры  и Администрацией города. На 01.10.2017 участниками мероприятия числится 52 молодые семьи. В 2017 году социальную выплату на приобретение (строительство) жилья планируется предоставить 7 молодым семьям. По состоянию на 01.10.2017 выданы свидетельства о праве на получение выплат 7 молодым семьям. Социальная выплата перечислена 1 семье.   
    </t>
  </si>
  <si>
    <t>На 01.10.2017 участниками мероприятия числится 469  человек. В 2017 году субсидию за счет средств федерального бюджета на приобретение (строительство) жилья планируется  предоставить 11 льготополучателям, из которых: 7 льготополучателям выданы гарантийные письма, из которых 2 гарантийных письма реализовано (льготополучателям перечислена субсидия в размере 1525,43 твс. руб.).</t>
  </si>
  <si>
    <t>На 01.01.2017 участником мероприятия числится один военнослужащий, уволенный в запас. По состоянию на 01.10.2017  единовременная денежная выплата по гарантийному письму перечислена на счет Продавца жилого помещения в полном объеме. Остаток средств в размере 2662,16 тыс. руб. возвращен в бюджет автономного округа связи с исполнением обязательств перед получателем выплаты в полном объеме.</t>
  </si>
  <si>
    <r>
      <rPr>
        <u/>
        <sz val="18"/>
        <rFont val="Times New Roman"/>
        <family val="1"/>
        <charset val="204"/>
      </rPr>
      <t>АГ:</t>
    </r>
    <r>
      <rPr>
        <sz val="18"/>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Заключены контраты на приобретение мебели, оборудования и программного обеспечениия. В соответствии с планом-графиком размещены закупки на приобретение оборудования и программного обеспечениия. </t>
    </r>
    <r>
      <rPr>
        <sz val="18"/>
        <color rgb="FFFF0000"/>
        <rFont val="Times New Roman"/>
        <family val="2"/>
        <charset val="204"/>
      </rPr>
      <t xml:space="preserve">
       </t>
    </r>
    <r>
      <rPr>
        <sz val="18"/>
        <rFont val="Times New Roman"/>
        <family val="1"/>
        <charset val="204"/>
      </rPr>
      <t xml:space="preserve">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муниципальной программы. Еженедельно ведется работа по информированию субъектов малого и среднего предпринимательства о формах поддержки (консультации). </t>
    </r>
    <r>
      <rPr>
        <sz val="18"/>
        <color rgb="FFFF0000"/>
        <rFont val="Times New Roman"/>
        <family val="2"/>
        <charset val="204"/>
      </rPr>
      <t xml:space="preserve">
  </t>
    </r>
    <r>
      <rPr>
        <sz val="18"/>
        <rFont val="Times New Roman"/>
        <family val="1"/>
        <charset val="204"/>
      </rPr>
      <t xml:space="preserve"> </t>
    </r>
    <r>
      <rPr>
        <u/>
        <sz val="18"/>
        <rFont val="Times New Roman"/>
        <family val="1"/>
        <charset val="204"/>
      </rPr>
      <t>ДГХ:</t>
    </r>
    <r>
      <rPr>
        <sz val="18"/>
        <rFont val="Times New Roman"/>
        <family val="1"/>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Конкурс на выполнение работ состоялся, ведется процедура заключения муниципального контракта.Заключен договор от 06.06.2017 № 46 с ООО "Глобус" на визуальное обследование и обмерные работы конструктивных элементов помещений МКУ "МФЦ г. Сургута",  на сумму 24,33 тыс.руб.
В соответствии с договором работы выполнены и оплачены. </t>
    </r>
    <r>
      <rPr>
        <sz val="18"/>
        <color rgb="FFFF0000"/>
        <rFont val="Times New Roman"/>
        <family val="2"/>
        <charset val="204"/>
      </rPr>
      <t xml:space="preserve">
</t>
    </r>
    <r>
      <rPr>
        <u/>
        <sz val="18"/>
        <rFont val="Times New Roman"/>
        <family val="1"/>
        <charset val="204"/>
      </rPr>
      <t/>
    </r>
  </si>
  <si>
    <r>
      <rPr>
        <u/>
        <sz val="18"/>
        <rFont val="Times New Roman"/>
        <family val="1"/>
        <charset val="204"/>
      </rPr>
      <t>АГ:</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поставке товара в соответствии с условиями заключаемых договоров,  в рамках переданных полномочий в сфере трудовых отношений государственного управления охраной труда.</t>
    </r>
    <r>
      <rPr>
        <sz val="18"/>
        <color rgb="FFFF0000"/>
        <rFont val="Times New Roman"/>
        <family val="2"/>
        <charset val="204"/>
      </rPr>
      <t xml:space="preserve">
</t>
    </r>
    <r>
      <rPr>
        <u/>
        <sz val="18"/>
        <rFont val="Times New Roman"/>
        <family val="1"/>
        <charset val="204"/>
      </rPr>
      <t>ДО:</t>
    </r>
    <r>
      <rPr>
        <sz val="18"/>
        <rFont val="Times New Roman"/>
        <family val="1"/>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подведомственных департаменту образования, в части следующих мероприятий:
- содействие в трудоустройстве незанятых инвалидов на оборудованные (оснащенные) для них рабочие места;
- организация проведения стажировки выпускников профессиональных образовательных организаций и образовательных организаций высшего образования до 25 лет;
- организация проведения оплачиваемых общественных работ для незанятых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8"/>
        <color rgb="FFFF0000"/>
        <rFont val="Times New Roman"/>
        <family val="2"/>
        <charset val="204"/>
      </rPr>
      <t xml:space="preserve">
</t>
    </r>
  </si>
  <si>
    <r>
      <rPr>
        <u/>
        <sz val="18"/>
        <rFont val="Times New Roman"/>
        <family val="1"/>
        <charset val="204"/>
      </rPr>
      <t>АГ:</t>
    </r>
    <r>
      <rPr>
        <sz val="18"/>
        <rFont val="Times New Roman"/>
        <family val="1"/>
        <charset val="204"/>
      </rPr>
      <t xml:space="preserve">  1.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2017 год для осуществления данного полномочия планируется провести в соответствии с план-графиком.
 </t>
    </r>
    <r>
      <rPr>
        <sz val="18"/>
        <color rgb="FFFF0000"/>
        <rFont val="Times New Roman"/>
        <family val="1"/>
        <charset val="204"/>
      </rPr>
      <t xml:space="preserve">     </t>
    </r>
    <r>
      <rPr>
        <sz val="18"/>
        <rFont val="Times New Roman"/>
        <family val="1"/>
        <charset val="204"/>
      </rPr>
      <t xml:space="preserve">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вкладыши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t>
    </r>
    <r>
      <rPr>
        <sz val="18"/>
        <color rgb="FFFF0000"/>
        <rFont val="Times New Roman"/>
        <family val="2"/>
        <charset val="204"/>
      </rPr>
      <t xml:space="preserve">
</t>
    </r>
    <r>
      <rPr>
        <u/>
        <sz val="18"/>
        <rFont val="Times New Roman"/>
        <family val="1"/>
        <charset val="204"/>
      </rPr>
      <t>ДО:</t>
    </r>
    <r>
      <rPr>
        <sz val="18"/>
        <rFont val="Times New Roman"/>
        <family val="1"/>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
</t>
    </r>
    <r>
      <rPr>
        <u/>
        <sz val="18"/>
        <color theme="1"/>
        <rFont val="Times New Roman"/>
        <family val="2"/>
        <charset val="204"/>
      </rPr>
      <t/>
    </r>
  </si>
  <si>
    <r>
      <rPr>
        <u/>
        <sz val="18"/>
        <rFont val="Times New Roman"/>
        <family val="1"/>
        <charset val="204"/>
      </rPr>
      <t>УБУиО</t>
    </r>
    <r>
      <rPr>
        <sz val="18"/>
        <rFont val="Times New Roman"/>
        <family val="1"/>
        <charset val="204"/>
      </rPr>
      <t>: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АГ (ДК): Реализация программы осуществляется в плановом режиме, освоение средств планируется до конца 2017 года:                                                                                                                                                              Численность детей по подпрограмме «Организация отдыха детей в каникулярное время» в оздоровительных лагерях с дневным пребыванием детей - 1076 чел.</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rFont val="Times New Roman"/>
        <family val="1"/>
        <charset val="204"/>
      </rPr>
      <t>ДО:</t>
    </r>
    <r>
      <rPr>
        <sz val="18"/>
        <rFont val="Times New Roman"/>
        <family val="1"/>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</si>
  <si>
    <r>
      <rPr>
        <u/>
        <sz val="18"/>
        <rFont val="Times New Roman"/>
        <family val="1"/>
        <charset val="204"/>
      </rPr>
      <t>ДГХ</t>
    </r>
    <r>
      <rPr>
        <sz val="18"/>
        <rFont val="Times New Roman"/>
        <family val="1"/>
        <charset val="204"/>
      </rPr>
      <t xml:space="preserve">:  Заключено соглашение с   Департаментом дорожного хозяйства и транспорта ХМАО - Югры  от 29.03.2017 № 13 о предоставлении в 2017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Заключены договоры на сумму 461 658,69 тыс.рублей. Планируется выполнить ремонт дорог общей площадью 175,58 тыс.кв.м. (доп.согл. №2 от 29.08.2017). Оплачены расходы в сумме 274 482 тыс.руб.
 Работы выполняются в соответствии с графиком производства работ. </t>
    </r>
  </si>
  <si>
    <r>
      <rPr>
        <u/>
        <sz val="18"/>
        <rFont val="Times New Roman"/>
        <family val="1"/>
        <charset val="204"/>
      </rPr>
      <t>ДО, АГ(ДК):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планируется не ниже уровня, достигнутого в 2016 году (60 551,2 руб.). 
</t>
    </r>
    <r>
      <rPr>
        <u/>
        <sz val="20"/>
        <color theme="1"/>
        <rFont val="Times New Roman"/>
        <family val="1"/>
        <charset val="204"/>
      </rPr>
      <t/>
    </r>
  </si>
  <si>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спортивной одежды и обуви по договору в 4 квартале. Кроме того, не состоялся аукцион  04.09.2017 на приобретение спортивного оборудования,  следующий аукцион пройдет 16.10.2017 года.                                                                                                                                                                                                                                                                                                                                                                                                                                                                                                                                            </t>
    </r>
  </si>
  <si>
    <r>
      <rPr>
        <u/>
        <sz val="18"/>
        <rFont val="Times New Roman"/>
        <family val="1"/>
        <charset val="204"/>
      </rPr>
      <t>АГ:</t>
    </r>
    <r>
      <rPr>
        <sz val="18"/>
        <rFont val="Times New Roman"/>
        <family val="1"/>
        <charset val="204"/>
      </rPr>
      <t xml:space="preserve">
В рамках реализации программы предоставляются: субсидия на повышение эффективности использования и развитие ресурсного потенциала рыбохозяйственного комплекса, в целях возмещения недополученных доходов и (или) финансового обеспечения (возмещения) затрат (ООО «Сургутский рыбхоз»); субсидия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(ЛПХ Конев). Экономия 22,6 тыс. руб. сложилась в связи с заявительным характером субсидии.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В 2017 году планируется утилизировать 1 800 безнадзорных животных. Заключено соглашение от 11.05.2017 № 19 со СГМУ КП о предоставлении из бюджета города субсидии на финансовое обеспечение (возмещение)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Средства окружного бюджета в сумме 967,70 тыс. руб. освоены в полном объеме.
</t>
    </r>
    <r>
      <rPr>
        <u/>
        <sz val="18"/>
        <rFont val="Times New Roman"/>
        <family val="1"/>
        <charset val="204"/>
      </rPr>
      <t>УБУиО</t>
    </r>
    <r>
      <rPr>
        <sz val="18"/>
        <rFont val="Times New Roman"/>
        <family val="1"/>
        <charset val="204"/>
      </rPr>
      <t xml:space="preserve">: 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Реализация мероприятий  осуществляется в плановом режиме. Бюджетные ассигнования будут использованы в полном объеме до конца 2017 года. </t>
    </r>
    <r>
      <rPr>
        <sz val="18"/>
        <color rgb="FFFF0000"/>
        <rFont val="Times New Roman"/>
        <family val="2"/>
        <charset val="204"/>
      </rPr>
      <t xml:space="preserve">
</t>
    </r>
    <r>
      <rPr>
        <u/>
        <sz val="18"/>
        <rFont val="Times New Roman"/>
        <family val="2"/>
        <charset val="204"/>
      </rPr>
      <t/>
    </r>
  </si>
  <si>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                                                                                                                                                                                                                        в 2017 году планируется:
   - устройство детской игровой площадки в "Парке "За Саймой"; 
 - изготовление и поставка автономного модульного туалета в "Парке "За Саймой". 
Денежные средства будут освоены в течение года.                                                                                                                 Средства, предусмотренные на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связи с принятием  решения о  передаче средств департаменту городского хозяйства Администрации города на дополнительное благоустройство дворовых территорий города Сургута средства перераспределены на очередном заседании Думы города по вопросу внесения изменений в решение о бюджете города в сентябре 2017 г.</t>
    </r>
  </si>
  <si>
    <r>
      <rPr>
        <u/>
        <sz val="18"/>
        <rFont val="Times New Roman"/>
        <family val="1"/>
        <charset val="204"/>
      </rPr>
      <t xml:space="preserve">АГ: </t>
    </r>
    <r>
      <rPr>
        <sz val="18"/>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8"/>
        <color rgb="FFFF0000"/>
        <rFont val="Times New Roman"/>
        <family val="2"/>
        <charset val="204"/>
      </rPr>
      <t xml:space="preserve">
</t>
    </r>
    <r>
      <rPr>
        <u/>
        <sz val="18"/>
        <rFont val="Times New Roman"/>
        <family val="1"/>
        <charset val="204"/>
      </rPr>
      <t>АГ(ДК):</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Фестиваль искусств "60 параллель" проводится с 29.09. по 21.10.2017. </t>
    </r>
    <r>
      <rPr>
        <sz val="18"/>
        <color rgb="FFFF0000"/>
        <rFont val="Times New Roman"/>
        <family val="2"/>
        <charset val="204"/>
      </rPr>
      <t xml:space="preserve">
</t>
    </r>
    <r>
      <rPr>
        <sz val="18"/>
        <color theme="1"/>
        <rFont val="Times New Roman"/>
        <family val="1"/>
        <charset val="204"/>
      </rPr>
      <t>Договоры на поставку автоматизированных рабочих мест музеев, приобретение и установку специализированного оборудования для инвалидов, комплектование книжных фондов библиотеки находятся на согласовании у поставщика. Оплата по факту поставки в соответствии  с условиями договоров.</t>
    </r>
    <r>
      <rPr>
        <sz val="18"/>
        <color rgb="FFFF0000"/>
        <rFont val="Times New Roman"/>
        <family val="2"/>
        <charset val="204"/>
      </rPr>
      <t xml:space="preserve">
</t>
    </r>
    <r>
      <rPr>
        <u/>
        <sz val="20"/>
        <rFont val="Times New Roman"/>
        <family val="1"/>
        <charset val="204"/>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</si>
</sst>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
    <numFmt numFmtId="165" formatCode="&quot;$&quot;#,##0_);\(&quot;$&quot;#,##0\)"/>
    <numFmt numFmtId="166" formatCode="&quot;р.&quot;#,##0_);\(&quot;р.&quot;#,##0\)"/>
    <numFmt numFmtId="167" formatCode="0.0%"/>
  </numFmts>
  <fonts count="63"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sz val="18"/>
      <color theme="1"/>
      <name val="Times New Roman"/>
      <family val="2"/>
      <charset val="204"/>
    </font>
    <font>
      <sz val="24"/>
      <color theme="1"/>
      <name val="Times New Roman"/>
      <family val="2"/>
      <charset val="204"/>
    </font>
    <font>
      <sz val="20"/>
      <color theme="1"/>
      <name val="Times New Roman"/>
      <family val="2"/>
      <charset val="204"/>
    </font>
    <font>
      <i/>
      <sz val="20"/>
      <color theme="1"/>
      <name val="Times New Roman"/>
      <family val="2"/>
      <charset val="204"/>
    </font>
    <font>
      <b/>
      <sz val="20"/>
      <color theme="1"/>
      <name val="Times New Roman"/>
      <family val="2"/>
      <charset val="204"/>
    </font>
    <font>
      <b/>
      <i/>
      <sz val="20"/>
      <color theme="1"/>
      <name val="Times New Roman"/>
      <family val="2"/>
      <charset val="204"/>
    </font>
    <font>
      <sz val="20"/>
      <color theme="9" tint="0.79998168889431442"/>
      <name val="Times New Roman"/>
      <family val="2"/>
      <charset val="204"/>
    </font>
    <font>
      <b/>
      <sz val="20"/>
      <color theme="0"/>
      <name val="Times New Roman"/>
      <family val="2"/>
      <charset val="204"/>
    </font>
    <font>
      <b/>
      <sz val="20"/>
      <color theme="9" tint="0.79998168889431442"/>
      <name val="Times New Roman"/>
      <family val="2"/>
      <charset val="204"/>
    </font>
    <font>
      <b/>
      <sz val="20"/>
      <name val="Times New Roman"/>
      <family val="2"/>
      <charset val="204"/>
    </font>
    <font>
      <sz val="20"/>
      <name val="Times New Roman"/>
      <family val="2"/>
      <charset val="204"/>
    </font>
    <font>
      <sz val="20"/>
      <color theme="1"/>
      <name val="Times New Roman"/>
      <family val="1"/>
      <charset val="204"/>
    </font>
    <font>
      <b/>
      <sz val="20"/>
      <color theme="1"/>
      <name val="Times New Roman"/>
      <family val="1"/>
      <charset val="204"/>
    </font>
    <font>
      <i/>
      <sz val="18"/>
      <color theme="1"/>
      <name val="Times New Roman"/>
      <family val="2"/>
      <charset val="204"/>
    </font>
    <font>
      <b/>
      <i/>
      <sz val="18"/>
      <color theme="1"/>
      <name val="Times New Roman"/>
      <family val="2"/>
      <charset val="204"/>
    </font>
    <font>
      <b/>
      <sz val="9"/>
      <color indexed="81"/>
      <name val="Tahoma"/>
      <family val="2"/>
      <charset val="204"/>
    </font>
    <font>
      <sz val="9"/>
      <color indexed="81"/>
      <name val="Tahoma"/>
      <family val="2"/>
      <charset val="204"/>
    </font>
    <font>
      <u/>
      <sz val="20"/>
      <color theme="1"/>
      <name val="Times New Roman"/>
      <family val="1"/>
      <charset val="204"/>
    </font>
    <font>
      <b/>
      <sz val="18"/>
      <name val="Times New Roman"/>
      <family val="2"/>
      <charset val="204"/>
    </font>
    <font>
      <sz val="18"/>
      <name val="Times New Roman"/>
      <family val="2"/>
      <charset val="204"/>
    </font>
    <font>
      <i/>
      <sz val="18"/>
      <name val="Times New Roman"/>
      <family val="2"/>
      <charset val="204"/>
    </font>
    <font>
      <sz val="20"/>
      <name val="Times New Roman"/>
      <family val="1"/>
      <charset val="204"/>
    </font>
    <font>
      <u/>
      <sz val="20"/>
      <name val="Times New Roman"/>
      <family val="1"/>
      <charset val="204"/>
    </font>
    <font>
      <u/>
      <sz val="18"/>
      <color theme="1"/>
      <name val="Times New Roman"/>
      <family val="2"/>
      <charset val="204"/>
    </font>
    <font>
      <i/>
      <sz val="20"/>
      <name val="Times New Roman"/>
      <family val="2"/>
      <charset val="204"/>
    </font>
    <font>
      <b/>
      <i/>
      <sz val="20"/>
      <name val="Times New Roman"/>
      <family val="2"/>
      <charset val="204"/>
    </font>
    <font>
      <i/>
      <sz val="20"/>
      <color rgb="FF00B050"/>
      <name val="Times New Roman"/>
      <family val="2"/>
      <charset val="204"/>
    </font>
    <font>
      <sz val="20"/>
      <color theme="0"/>
      <name val="Times New Roman"/>
      <family val="1"/>
      <charset val="204"/>
    </font>
    <font>
      <sz val="20"/>
      <color theme="0"/>
      <name val="Times New Roman"/>
      <family val="2"/>
      <charset val="204"/>
    </font>
    <font>
      <b/>
      <sz val="20"/>
      <color rgb="FFFF0000"/>
      <name val="Times New Roman"/>
      <family val="2"/>
      <charset val="204"/>
    </font>
    <font>
      <sz val="20"/>
      <color rgb="FFFF0000"/>
      <name val="Times New Roman"/>
      <family val="2"/>
      <charset val="204"/>
    </font>
    <font>
      <u/>
      <sz val="18"/>
      <name val="Times New Roman"/>
      <family val="2"/>
      <charset val="204"/>
    </font>
    <font>
      <sz val="18"/>
      <color rgb="FFFF0000"/>
      <name val="Times New Roman"/>
      <family val="2"/>
      <charset val="204"/>
    </font>
    <font>
      <u/>
      <sz val="18"/>
      <name val="Times New Roman"/>
      <family val="1"/>
      <charset val="204"/>
    </font>
    <font>
      <b/>
      <sz val="20"/>
      <color theme="0"/>
      <name val="Times New Roman"/>
      <family val="1"/>
      <charset val="204"/>
    </font>
    <font>
      <sz val="18"/>
      <name val="Times New Roman"/>
      <family val="1"/>
      <charset val="204"/>
    </font>
    <font>
      <b/>
      <sz val="20"/>
      <name val="Times New Roman"/>
      <family val="1"/>
      <charset val="204"/>
    </font>
    <font>
      <sz val="16"/>
      <color theme="1"/>
      <name val="Times New Roman"/>
      <family val="2"/>
      <charset val="204"/>
    </font>
    <font>
      <i/>
      <sz val="16"/>
      <color theme="1"/>
      <name val="Times New Roman"/>
      <family val="2"/>
      <charset val="204"/>
    </font>
    <font>
      <b/>
      <sz val="16"/>
      <color theme="1"/>
      <name val="Times New Roman"/>
      <family val="2"/>
      <charset val="204"/>
    </font>
    <font>
      <sz val="16"/>
      <color theme="1"/>
      <name val="Times New Roman"/>
      <family val="1"/>
      <charset val="204"/>
    </font>
    <font>
      <sz val="16"/>
      <name val="Times New Roman"/>
      <family val="2"/>
      <charset val="204"/>
    </font>
    <font>
      <b/>
      <sz val="16"/>
      <name val="Times New Roman"/>
      <family val="2"/>
      <charset val="204"/>
    </font>
    <font>
      <sz val="16"/>
      <name val="Times New Roman"/>
      <family val="1"/>
      <charset val="204"/>
    </font>
    <font>
      <b/>
      <i/>
      <sz val="16"/>
      <name val="Times New Roman"/>
      <family val="2"/>
      <charset val="204"/>
    </font>
    <font>
      <i/>
      <sz val="16"/>
      <name val="Times New Roman"/>
      <family val="2"/>
      <charset val="204"/>
    </font>
    <font>
      <sz val="24"/>
      <color rgb="FFFF0000"/>
      <name val="Times New Roman"/>
      <family val="2"/>
      <charset val="204"/>
    </font>
    <font>
      <b/>
      <sz val="18"/>
      <color rgb="FFFF0000"/>
      <name val="Times New Roman"/>
      <family val="2"/>
      <charset val="204"/>
    </font>
    <font>
      <b/>
      <i/>
      <sz val="18"/>
      <color rgb="FFFF0000"/>
      <name val="Times New Roman"/>
      <family val="2"/>
      <charset val="204"/>
    </font>
    <font>
      <sz val="18"/>
      <color rgb="FFFF0000"/>
      <name val="Times New Roman"/>
      <family val="1"/>
      <charset val="204"/>
    </font>
    <font>
      <sz val="18"/>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9">
    <xf numFmtId="0" fontId="0" fillId="0" borderId="0" xfId="0"/>
    <xf numFmtId="0" fontId="14" fillId="0" borderId="0" xfId="0" applyFont="1" applyFill="1" applyBorder="1" applyAlignment="1">
      <alignment horizontal="center" wrapText="1"/>
    </xf>
    <xf numFmtId="0" fontId="14" fillId="0" borderId="0" xfId="0" applyFont="1" applyFill="1" applyBorder="1" applyAlignment="1">
      <alignment wrapText="1"/>
    </xf>
    <xf numFmtId="4" fontId="14" fillId="0" borderId="0" xfId="0" applyNumberFormat="1" applyFont="1" applyFill="1" applyBorder="1" applyAlignment="1">
      <alignment wrapText="1"/>
    </xf>
    <xf numFmtId="2" fontId="14" fillId="0" borderId="0" xfId="0" applyNumberFormat="1" applyFont="1" applyFill="1" applyBorder="1" applyAlignment="1">
      <alignment wrapText="1"/>
    </xf>
    <xf numFmtId="9" fontId="14" fillId="0" borderId="0" xfId="0" applyNumberFormat="1" applyFont="1" applyFill="1" applyBorder="1" applyAlignment="1">
      <alignment wrapText="1"/>
    </xf>
    <xf numFmtId="0" fontId="14" fillId="0" borderId="0" xfId="0" applyFont="1" applyFill="1" applyAlignment="1">
      <alignment wrapText="1"/>
    </xf>
    <xf numFmtId="0" fontId="14" fillId="0" borderId="0" xfId="0" applyFont="1" applyFill="1" applyBorder="1" applyAlignment="1" applyProtection="1">
      <alignment horizontal="center" vertical="center" wrapText="1"/>
      <protection locked="0"/>
    </xf>
    <xf numFmtId="4" fontId="14" fillId="0" borderId="0" xfId="0" applyNumberFormat="1" applyFont="1" applyFill="1" applyBorder="1" applyAlignment="1" applyProtection="1">
      <alignment horizontal="center" vertical="center" wrapText="1"/>
      <protection locked="0"/>
    </xf>
    <xf numFmtId="9" fontId="14" fillId="0" borderId="0" xfId="0" applyNumberFormat="1" applyFont="1" applyFill="1" applyBorder="1" applyAlignment="1" applyProtection="1">
      <alignment horizontal="right" vertical="center" wrapText="1"/>
      <protection locked="0"/>
    </xf>
    <xf numFmtId="0" fontId="15" fillId="0" borderId="1" xfId="0" applyFont="1" applyFill="1" applyBorder="1" applyAlignment="1" applyProtection="1">
      <alignment horizontal="center" vertical="center" wrapText="1"/>
      <protection locked="0"/>
    </xf>
    <xf numFmtId="3" fontId="15"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top" wrapText="1"/>
      <protection locked="0"/>
    </xf>
    <xf numFmtId="0" fontId="15" fillId="0" borderId="0" xfId="0" applyFont="1" applyFill="1" applyAlignment="1">
      <alignment horizontal="left" vertical="top" wrapText="1"/>
    </xf>
    <xf numFmtId="4" fontId="16" fillId="2" borderId="1" xfId="0" applyNumberFormat="1" applyFont="1" applyFill="1" applyBorder="1" applyAlignment="1" applyProtection="1">
      <alignment horizontal="center" vertical="center" wrapText="1"/>
      <protection locked="0"/>
    </xf>
    <xf numFmtId="4" fontId="16" fillId="0" borderId="1" xfId="0" applyNumberFormat="1" applyFont="1" applyFill="1" applyBorder="1" applyAlignment="1" applyProtection="1">
      <alignment horizontal="center" vertical="center" wrapText="1"/>
      <protection locked="0"/>
    </xf>
    <xf numFmtId="4" fontId="14" fillId="0" borderId="1" xfId="0" applyNumberFormat="1" applyFont="1" applyFill="1" applyBorder="1" applyAlignment="1" applyProtection="1">
      <alignment horizontal="center" vertical="center" wrapText="1"/>
      <protection locked="0"/>
    </xf>
    <xf numFmtId="9" fontId="16" fillId="0" borderId="1" xfId="0" applyNumberFormat="1" applyFont="1" applyFill="1" applyBorder="1" applyAlignment="1" applyProtection="1">
      <alignment horizontal="center" vertical="center" wrapText="1"/>
      <protection locked="0"/>
    </xf>
    <xf numFmtId="9" fontId="14" fillId="0" borderId="1" xfId="0" applyNumberFormat="1" applyFont="1" applyFill="1" applyBorder="1" applyAlignment="1" applyProtection="1">
      <alignment horizontal="center" vertical="center" wrapText="1"/>
      <protection locked="0"/>
    </xf>
    <xf numFmtId="4" fontId="18" fillId="0" borderId="1" xfId="0" applyNumberFormat="1"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center" wrapText="1"/>
      <protection locked="0"/>
    </xf>
    <xf numFmtId="4" fontId="22" fillId="0" borderId="1" xfId="0" applyNumberFormat="1" applyFont="1" applyFill="1" applyBorder="1" applyAlignment="1" applyProtection="1">
      <alignment horizontal="center" vertical="center" wrapText="1"/>
      <protection locked="0"/>
    </xf>
    <xf numFmtId="9" fontId="22" fillId="0" borderId="1" xfId="0" applyNumberFormat="1" applyFont="1" applyFill="1" applyBorder="1" applyAlignment="1" applyProtection="1">
      <alignment horizontal="center" vertical="center" wrapText="1"/>
      <protection locked="0"/>
    </xf>
    <xf numFmtId="0" fontId="14" fillId="0" borderId="0" xfId="0" applyFont="1" applyFill="1" applyAlignment="1">
      <alignment horizontal="center" wrapText="1"/>
    </xf>
    <xf numFmtId="4" fontId="14" fillId="0" borderId="0" xfId="0" applyNumberFormat="1" applyFont="1" applyFill="1" applyAlignment="1">
      <alignment wrapText="1"/>
    </xf>
    <xf numFmtId="2" fontId="14" fillId="0" borderId="0" xfId="0" applyNumberFormat="1" applyFont="1" applyFill="1" applyAlignment="1">
      <alignment wrapText="1"/>
    </xf>
    <xf numFmtId="9" fontId="14" fillId="0" borderId="0" xfId="0" applyNumberFormat="1" applyFont="1" applyFill="1" applyAlignment="1">
      <alignment wrapText="1"/>
    </xf>
    <xf numFmtId="4" fontId="23" fillId="0" borderId="1" xfId="0" applyNumberFormat="1" applyFont="1" applyFill="1" applyBorder="1" applyAlignment="1" applyProtection="1">
      <alignment horizontal="center" vertical="center" wrapText="1"/>
      <protection locked="0"/>
    </xf>
    <xf numFmtId="9" fontId="23" fillId="0" borderId="1" xfId="0" applyNumberFormat="1" applyFont="1" applyFill="1" applyBorder="1" applyAlignment="1" applyProtection="1">
      <alignment horizontal="center" vertical="center" wrapText="1"/>
      <protection locked="0"/>
    </xf>
    <xf numFmtId="0" fontId="25" fillId="2" borderId="0" xfId="0" applyFont="1" applyFill="1" applyAlignment="1">
      <alignment horizontal="left" vertical="center" wrapText="1"/>
    </xf>
    <xf numFmtId="0" fontId="12" fillId="2" borderId="0" xfId="0" applyFont="1" applyFill="1" applyAlignment="1">
      <alignment horizontal="left" vertical="top" wrapText="1"/>
    </xf>
    <xf numFmtId="4" fontId="14" fillId="2" borderId="1" xfId="0" applyNumberFormat="1" applyFont="1" applyFill="1" applyBorder="1" applyAlignment="1" applyProtection="1">
      <alignment horizontal="center" vertical="center" wrapText="1"/>
      <protection locked="0"/>
    </xf>
    <xf numFmtId="4" fontId="22" fillId="2" borderId="1" xfId="0" applyNumberFormat="1" applyFont="1" applyFill="1" applyBorder="1" applyAlignment="1" applyProtection="1">
      <alignment horizontal="center" vertical="center" wrapText="1"/>
      <protection locked="0"/>
    </xf>
    <xf numFmtId="1" fontId="14" fillId="0" borderId="0" xfId="0" applyNumberFormat="1" applyFont="1" applyFill="1" applyBorder="1" applyAlignment="1" applyProtection="1">
      <alignment horizontal="right" vertical="center" wrapText="1"/>
      <protection locked="0"/>
    </xf>
    <xf numFmtId="0" fontId="14" fillId="0" borderId="0" xfId="0" applyFont="1" applyFill="1" applyAlignment="1">
      <alignment horizontal="left" vertical="top"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7" fillId="0" borderId="0" xfId="0" applyFont="1" applyFill="1" applyAlignment="1">
      <alignment horizontal="left" vertical="center" wrapText="1"/>
    </xf>
    <xf numFmtId="0" fontId="25" fillId="0" borderId="0" xfId="0" applyFont="1" applyFill="1" applyAlignment="1">
      <alignment horizontal="left" vertical="center" wrapText="1"/>
    </xf>
    <xf numFmtId="0" fontId="12" fillId="0" borderId="0" xfId="0" applyFont="1" applyFill="1" applyAlignment="1">
      <alignment horizontal="left" vertical="top" wrapText="1"/>
    </xf>
    <xf numFmtId="0" fontId="26" fillId="0" borderId="0" xfId="0" applyFont="1" applyFill="1" applyAlignment="1">
      <alignment horizontal="left" vertical="center" wrapText="1"/>
    </xf>
    <xf numFmtId="0" fontId="31" fillId="0" borderId="0" xfId="0" applyFont="1" applyFill="1" applyAlignment="1">
      <alignment horizontal="left" vertical="top" wrapText="1"/>
    </xf>
    <xf numFmtId="0" fontId="17" fillId="0" borderId="0" xfId="0" applyFont="1" applyFill="1" applyAlignment="1">
      <alignment horizontal="left" vertical="top" wrapText="1"/>
    </xf>
    <xf numFmtId="0" fontId="14" fillId="0" borderId="0" xfId="0" applyFont="1" applyFill="1" applyAlignment="1">
      <alignment horizontal="justify" wrapText="1"/>
    </xf>
    <xf numFmtId="4" fontId="17" fillId="0" borderId="1" xfId="0" applyNumberFormat="1" applyFont="1" applyFill="1" applyBorder="1" applyAlignment="1" applyProtection="1">
      <alignment horizontal="center" vertical="center" wrapText="1"/>
      <protection locked="0"/>
    </xf>
    <xf numFmtId="167" fontId="22" fillId="0" borderId="1" xfId="0" applyNumberFormat="1" applyFont="1" applyFill="1" applyBorder="1" applyAlignment="1" applyProtection="1">
      <alignment horizontal="center" vertical="center" wrapText="1"/>
      <protection locked="0"/>
    </xf>
    <xf numFmtId="2" fontId="12" fillId="0" borderId="1" xfId="0" applyNumberFormat="1" applyFont="1" applyFill="1" applyBorder="1" applyAlignment="1" applyProtection="1">
      <alignment horizontal="center" vertical="top" wrapText="1"/>
      <protection locked="0"/>
    </xf>
    <xf numFmtId="9" fontId="12" fillId="0" borderId="1" xfId="0" applyNumberFormat="1" applyFont="1" applyFill="1" applyBorder="1" applyAlignment="1" applyProtection="1">
      <alignment horizontal="center" vertical="top" wrapText="1"/>
      <protection locked="0"/>
    </xf>
    <xf numFmtId="0" fontId="14" fillId="0" borderId="0" xfId="0" applyFont="1" applyFill="1" applyBorder="1" applyAlignment="1">
      <alignment horizontal="justify" wrapText="1"/>
    </xf>
    <xf numFmtId="4" fontId="14" fillId="0" borderId="0" xfId="0" applyNumberFormat="1" applyFont="1" applyFill="1" applyBorder="1" applyAlignment="1" applyProtection="1">
      <alignment horizontal="justify" vertical="center" wrapText="1"/>
      <protection locked="0"/>
    </xf>
    <xf numFmtId="0" fontId="16" fillId="0" borderId="1" xfId="0" applyNumberFormat="1" applyFont="1" applyFill="1" applyBorder="1" applyAlignment="1" applyProtection="1">
      <alignment horizontal="center" vertical="center" wrapText="1"/>
      <protection locked="0"/>
    </xf>
    <xf numFmtId="4" fontId="36" fillId="0" borderId="1" xfId="0" applyNumberFormat="1" applyFont="1" applyFill="1" applyBorder="1" applyAlignment="1" applyProtection="1">
      <alignment horizontal="center" vertical="center" wrapText="1"/>
      <protection locked="0"/>
    </xf>
    <xf numFmtId="4" fontId="33" fillId="0" borderId="1" xfId="0" applyNumberFormat="1" applyFont="1" applyFill="1" applyBorder="1" applyAlignment="1" applyProtection="1">
      <alignment horizontal="center" vertical="center" wrapText="1"/>
      <protection locked="0"/>
    </xf>
    <xf numFmtId="4" fontId="37" fillId="0" borderId="1" xfId="0" applyNumberFormat="1" applyFont="1" applyFill="1" applyBorder="1" applyAlignment="1" applyProtection="1">
      <alignment horizontal="center" vertical="center" wrapText="1"/>
      <protection locked="0"/>
    </xf>
    <xf numFmtId="167" fontId="37" fillId="0" borderId="1" xfId="0" applyNumberFormat="1" applyFont="1" applyFill="1" applyBorder="1" applyAlignment="1" applyProtection="1">
      <alignment horizontal="center" vertical="center" wrapText="1"/>
      <protection locked="0"/>
    </xf>
    <xf numFmtId="9" fontId="36" fillId="0" borderId="1" xfId="0" applyNumberFormat="1" applyFont="1" applyFill="1" applyBorder="1" applyAlignment="1" applyProtection="1">
      <alignment horizontal="center" vertical="center" wrapText="1"/>
      <protection locked="0"/>
    </xf>
    <xf numFmtId="4" fontId="23" fillId="2" borderId="1" xfId="0" applyNumberFormat="1" applyFont="1" applyFill="1" applyBorder="1" applyAlignment="1" applyProtection="1">
      <alignment horizontal="center" vertical="center" wrapText="1"/>
      <protection locked="0"/>
    </xf>
    <xf numFmtId="0" fontId="32" fillId="3" borderId="0" xfId="0" applyFont="1" applyFill="1" applyAlignment="1">
      <alignment horizontal="left" vertical="center" wrapText="1"/>
    </xf>
    <xf numFmtId="0" fontId="30" fillId="3" borderId="0" xfId="0" applyFont="1" applyFill="1" applyAlignment="1">
      <alignment horizontal="left" vertical="center" wrapText="1"/>
    </xf>
    <xf numFmtId="0" fontId="15" fillId="3" borderId="0" xfId="0" applyFont="1" applyFill="1" applyAlignment="1">
      <alignment horizontal="left" vertical="center" wrapText="1"/>
    </xf>
    <xf numFmtId="9" fontId="33" fillId="0" borderId="1" xfId="0" applyNumberFormat="1" applyFont="1" applyFill="1" applyBorder="1" applyAlignment="1" applyProtection="1">
      <alignment horizontal="center" vertical="center" wrapText="1"/>
      <protection locked="0"/>
    </xf>
    <xf numFmtId="0" fontId="22" fillId="0" borderId="0" xfId="0" applyFont="1" applyFill="1" applyAlignment="1">
      <alignment wrapText="1"/>
    </xf>
    <xf numFmtId="0" fontId="14" fillId="0" borderId="0" xfId="0" applyFont="1" applyFill="1" applyAlignment="1">
      <alignment horizontal="left" vertical="center" wrapText="1"/>
    </xf>
    <xf numFmtId="0" fontId="14" fillId="0" borderId="0" xfId="0" applyFont="1" applyFill="1" applyBorder="1" applyAlignment="1">
      <alignment horizontal="left" vertical="center" wrapText="1"/>
    </xf>
    <xf numFmtId="4" fontId="16" fillId="0" borderId="0" xfId="0" applyNumberFormat="1" applyFont="1" applyFill="1" applyAlignment="1">
      <alignment horizontal="left" vertical="center" wrapText="1"/>
    </xf>
    <xf numFmtId="4" fontId="21" fillId="0" borderId="1" xfId="0" applyNumberFormat="1" applyFont="1" applyFill="1" applyBorder="1" applyAlignment="1" applyProtection="1">
      <alignment vertical="center" wrapText="1"/>
      <protection locked="0"/>
    </xf>
    <xf numFmtId="4" fontId="26" fillId="2" borderId="0" xfId="0" applyNumberFormat="1" applyFont="1" applyFill="1" applyAlignment="1">
      <alignment horizontal="left" vertical="center" wrapText="1"/>
    </xf>
    <xf numFmtId="4" fontId="16" fillId="2" borderId="0" xfId="0" applyNumberFormat="1" applyFont="1" applyFill="1" applyAlignment="1">
      <alignment horizontal="left" vertical="center" wrapText="1"/>
    </xf>
    <xf numFmtId="4" fontId="16" fillId="0" borderId="0" xfId="0" applyNumberFormat="1" applyFont="1" applyFill="1" applyAlignment="1">
      <alignment horizontal="left" vertical="top" wrapText="1"/>
    </xf>
    <xf numFmtId="4" fontId="16" fillId="0" borderId="0" xfId="0" applyNumberFormat="1" applyFont="1" applyFill="1" applyAlignment="1">
      <alignment horizontal="left" wrapText="1"/>
    </xf>
    <xf numFmtId="0" fontId="14" fillId="2" borderId="0" xfId="0" applyFont="1" applyFill="1" applyAlignment="1">
      <alignment horizontal="left" vertical="top" wrapText="1"/>
    </xf>
    <xf numFmtId="0" fontId="14" fillId="2" borderId="0" xfId="0" applyFont="1" applyFill="1" applyAlignment="1">
      <alignment wrapText="1"/>
    </xf>
    <xf numFmtId="4" fontId="33" fillId="2" borderId="1" xfId="0" applyNumberFormat="1" applyFont="1" applyFill="1" applyBorder="1" applyAlignment="1" applyProtection="1">
      <alignment horizontal="center" vertical="center" wrapText="1"/>
      <protection locked="0"/>
    </xf>
    <xf numFmtId="4" fontId="41" fillId="0" borderId="1" xfId="0" applyNumberFormat="1" applyFont="1" applyFill="1" applyBorder="1" applyAlignment="1" applyProtection="1">
      <alignment horizontal="center" vertical="center" wrapText="1"/>
      <protection locked="0"/>
    </xf>
    <xf numFmtId="9" fontId="42" fillId="0" borderId="1" xfId="0" applyNumberFormat="1" applyFont="1" applyFill="1" applyBorder="1" applyAlignment="1" applyProtection="1">
      <alignment horizontal="center" vertical="center" wrapText="1"/>
      <protection locked="0"/>
    </xf>
    <xf numFmtId="4" fontId="42" fillId="0" borderId="1" xfId="0" applyNumberFormat="1" applyFont="1" applyFill="1" applyBorder="1" applyAlignment="1" applyProtection="1">
      <alignment horizontal="center" vertical="center" wrapText="1"/>
      <protection locked="0"/>
    </xf>
    <xf numFmtId="0" fontId="14" fillId="0" borderId="0" xfId="0" applyFont="1" applyFill="1" applyAlignment="1">
      <alignment horizontal="left" wrapText="1"/>
    </xf>
    <xf numFmtId="9" fontId="39" fillId="0" borderId="1" xfId="0" applyNumberFormat="1" applyFont="1" applyFill="1" applyBorder="1" applyAlignment="1" applyProtection="1">
      <alignment horizontal="center" vertical="center" wrapText="1"/>
      <protection locked="0"/>
    </xf>
    <xf numFmtId="4" fontId="39" fillId="0" borderId="1" xfId="0" applyNumberFormat="1" applyFont="1" applyFill="1" applyBorder="1" applyAlignment="1" applyProtection="1">
      <alignment horizontal="center" vertical="center" wrapText="1"/>
      <protection locked="0"/>
    </xf>
    <xf numFmtId="4" fontId="16" fillId="2" borderId="0" xfId="0" applyNumberFormat="1" applyFont="1" applyFill="1" applyAlignment="1">
      <alignment horizontal="left" vertical="top" wrapText="1"/>
    </xf>
    <xf numFmtId="4" fontId="40" fillId="2" borderId="0" xfId="0" applyNumberFormat="1" applyFont="1" applyFill="1" applyBorder="1" applyAlignment="1" applyProtection="1">
      <alignment horizontal="center" vertical="center" wrapText="1"/>
      <protection locked="0"/>
    </xf>
    <xf numFmtId="4" fontId="23" fillId="0" borderId="0" xfId="0" applyNumberFormat="1" applyFont="1" applyFill="1" applyAlignment="1">
      <alignment horizontal="left" vertical="center" wrapText="1"/>
    </xf>
    <xf numFmtId="4" fontId="23" fillId="0" borderId="0" xfId="0" applyNumberFormat="1" applyFont="1" applyFill="1" applyAlignment="1">
      <alignment horizontal="left" vertical="top" wrapText="1"/>
    </xf>
    <xf numFmtId="0" fontId="23" fillId="0" borderId="0" xfId="0" applyFont="1" applyFill="1" applyAlignment="1">
      <alignment wrapText="1"/>
    </xf>
    <xf numFmtId="4" fontId="21" fillId="0" borderId="1" xfId="0" applyNumberFormat="1" applyFont="1" applyFill="1" applyBorder="1" applyAlignment="1" applyProtection="1">
      <alignment horizontal="center" vertical="center" wrapText="1"/>
      <protection locked="0"/>
    </xf>
    <xf numFmtId="4" fontId="16" fillId="0" borderId="4"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9" fontId="16" fillId="2" borderId="1" xfId="0" applyNumberFormat="1" applyFont="1" applyFill="1" applyBorder="1" applyAlignment="1" applyProtection="1">
      <alignment horizontal="center" vertical="center" wrapText="1"/>
      <protection locked="0"/>
    </xf>
    <xf numFmtId="9" fontId="24" fillId="2" borderId="1" xfId="0" applyNumberFormat="1" applyFont="1" applyFill="1" applyBorder="1" applyAlignment="1" applyProtection="1">
      <alignment horizontal="center" vertical="center" wrapText="1"/>
      <protection locked="0"/>
    </xf>
    <xf numFmtId="4" fontId="24" fillId="2" borderId="1" xfId="0" applyNumberFormat="1" applyFont="1" applyFill="1" applyBorder="1" applyAlignment="1" applyProtection="1">
      <alignment horizontal="center" vertical="center" wrapText="1"/>
      <protection locked="0"/>
    </xf>
    <xf numFmtId="9" fontId="23" fillId="2" borderId="1" xfId="0" applyNumberFormat="1" applyFont="1" applyFill="1" applyBorder="1" applyAlignment="1" applyProtection="1">
      <alignment horizontal="center" vertical="center" wrapText="1"/>
      <protection locked="0"/>
    </xf>
    <xf numFmtId="4" fontId="21" fillId="2" borderId="1" xfId="0" applyNumberFormat="1" applyFont="1" applyFill="1" applyBorder="1" applyAlignment="1" applyProtection="1">
      <alignment horizontal="center" vertical="center" wrapText="1"/>
      <protection locked="0"/>
    </xf>
    <xf numFmtId="9" fontId="21" fillId="2" borderId="1" xfId="0" applyNumberFormat="1" applyFont="1" applyFill="1" applyBorder="1" applyAlignment="1" applyProtection="1">
      <alignment horizontal="center" vertical="center" wrapText="1"/>
      <protection locked="0"/>
    </xf>
    <xf numFmtId="9" fontId="39" fillId="2" borderId="1" xfId="0" applyNumberFormat="1" applyFont="1" applyFill="1" applyBorder="1" applyAlignment="1" applyProtection="1">
      <alignment horizontal="center" vertical="center" wrapText="1"/>
      <protection locked="0"/>
    </xf>
    <xf numFmtId="4" fontId="39" fillId="2" borderId="1" xfId="0" applyNumberFormat="1" applyFont="1" applyFill="1" applyBorder="1" applyAlignment="1" applyProtection="1">
      <alignment horizontal="center" vertical="center" wrapText="1"/>
      <protection locked="0"/>
    </xf>
    <xf numFmtId="9" fontId="14" fillId="2" borderId="1" xfId="0" applyNumberFormat="1" applyFont="1" applyFill="1" applyBorder="1" applyAlignment="1" applyProtection="1">
      <alignment horizontal="center" vertical="center" wrapText="1"/>
      <protection locked="0"/>
    </xf>
    <xf numFmtId="9" fontId="22"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lignment horizontal="left" vertical="top" wrapText="1"/>
    </xf>
    <xf numFmtId="9" fontId="40" fillId="2" borderId="1" xfId="0" applyNumberFormat="1" applyFont="1" applyFill="1" applyBorder="1" applyAlignment="1" applyProtection="1">
      <alignment horizontal="center" vertical="center" wrapText="1"/>
      <protection locked="0"/>
    </xf>
    <xf numFmtId="4" fontId="40" fillId="2" borderId="1" xfId="0" applyNumberFormat="1" applyFont="1" applyFill="1" applyBorder="1" applyAlignment="1" applyProtection="1">
      <alignment horizontal="center" vertical="center" wrapText="1"/>
      <protection locked="0"/>
    </xf>
    <xf numFmtId="9" fontId="33" fillId="2" borderId="1" xfId="0" applyNumberFormat="1" applyFont="1" applyFill="1" applyBorder="1" applyAlignment="1" applyProtection="1">
      <alignment horizontal="center" vertical="center" wrapText="1"/>
      <protection locked="0"/>
    </xf>
    <xf numFmtId="4" fontId="42" fillId="2" borderId="1"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167" fontId="36" fillId="0" borderId="1" xfId="0" applyNumberFormat="1" applyFont="1" applyFill="1" applyBorder="1" applyAlignment="1" applyProtection="1">
      <alignment horizontal="center" vertical="center" wrapText="1"/>
      <protection locked="0"/>
    </xf>
    <xf numFmtId="2" fontId="22" fillId="0" borderId="1" xfId="0" applyNumberFormat="1" applyFont="1" applyFill="1" applyBorder="1" applyAlignment="1" applyProtection="1">
      <alignment horizontal="center" vertical="center" wrapText="1"/>
      <protection locked="0"/>
    </xf>
    <xf numFmtId="4" fontId="20" fillId="0" borderId="1" xfId="0"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2" fontId="20" fillId="0" borderId="1" xfId="0" applyNumberFormat="1" applyFont="1" applyFill="1" applyBorder="1" applyAlignment="1" applyProtection="1">
      <alignment horizontal="center" vertical="center" wrapText="1"/>
      <protection locked="0"/>
    </xf>
    <xf numFmtId="9" fontId="19" fillId="0" borderId="1" xfId="0" applyNumberFormat="1" applyFont="1" applyFill="1" applyBorder="1" applyAlignment="1" applyProtection="1">
      <alignment horizontal="center" vertical="center" wrapText="1"/>
      <protection locked="0"/>
    </xf>
    <xf numFmtId="4" fontId="19" fillId="0" borderId="1" xfId="0" applyNumberFormat="1" applyFont="1" applyFill="1" applyBorder="1" applyAlignment="1" applyProtection="1">
      <alignment horizontal="center" vertical="center" wrapText="1"/>
      <protection locked="0"/>
    </xf>
    <xf numFmtId="0" fontId="15" fillId="2" borderId="0" xfId="0" applyFont="1" applyFill="1" applyAlignment="1">
      <alignment horizontal="left" vertical="top" wrapText="1"/>
    </xf>
    <xf numFmtId="4" fontId="21" fillId="0" borderId="1" xfId="0" applyNumberFormat="1" applyFont="1" applyFill="1" applyBorder="1" applyAlignment="1" applyProtection="1">
      <alignment horizontal="center" vertical="center" wrapText="1"/>
      <protection locked="0"/>
    </xf>
    <xf numFmtId="2" fontId="16" fillId="0" borderId="1" xfId="0" applyNumberFormat="1" applyFont="1" applyFill="1" applyBorder="1" applyAlignment="1" applyProtection="1">
      <alignment horizontal="center" vertical="center" wrapText="1"/>
      <protection locked="0"/>
    </xf>
    <xf numFmtId="9" fontId="24" fillId="0" borderId="1" xfId="0" applyNumberFormat="1" applyFont="1" applyFill="1" applyBorder="1" applyAlignment="1" applyProtection="1">
      <alignment horizontal="center" vertical="center" wrapText="1"/>
      <protection locked="0"/>
    </xf>
    <xf numFmtId="4" fontId="24" fillId="0" borderId="1" xfId="0" applyNumberFormat="1" applyFont="1" applyFill="1" applyBorder="1" applyAlignment="1" applyProtection="1">
      <alignment horizontal="center" vertical="center" wrapText="1"/>
      <protection locked="0"/>
    </xf>
    <xf numFmtId="167" fontId="14" fillId="0" borderId="1" xfId="0" applyNumberFormat="1" applyFont="1" applyFill="1" applyBorder="1" applyAlignment="1" applyProtection="1">
      <alignment horizontal="center" vertical="center" wrapText="1"/>
      <protection locked="0"/>
    </xf>
    <xf numFmtId="4" fontId="19" fillId="2" borderId="1" xfId="0" applyNumberFormat="1" applyFont="1" applyFill="1" applyBorder="1" applyAlignment="1" applyProtection="1">
      <alignment horizontal="center" vertical="center" wrapText="1"/>
      <protection locked="0"/>
    </xf>
    <xf numFmtId="4" fontId="20" fillId="2" borderId="1" xfId="0" applyNumberFormat="1" applyFont="1" applyFill="1" applyBorder="1" applyAlignment="1" applyProtection="1">
      <alignment horizontal="center" vertical="center" wrapText="1"/>
      <protection locked="0"/>
    </xf>
    <xf numFmtId="9" fontId="20" fillId="2" borderId="1" xfId="0" applyNumberFormat="1" applyFont="1" applyFill="1" applyBorder="1" applyAlignment="1" applyProtection="1">
      <alignment horizontal="center" vertical="center" wrapText="1"/>
      <protection locked="0"/>
    </xf>
    <xf numFmtId="2" fontId="20" fillId="2" borderId="1" xfId="0" applyNumberFormat="1" applyFont="1" applyFill="1" applyBorder="1" applyAlignment="1" applyProtection="1">
      <alignment horizontal="center" vertical="center" wrapText="1"/>
      <protection locked="0"/>
    </xf>
    <xf numFmtId="4" fontId="16" fillId="2" borderId="4" xfId="0" applyNumberFormat="1" applyFont="1" applyFill="1" applyBorder="1" applyAlignment="1" applyProtection="1">
      <alignment horizontal="center" vertical="center" wrapText="1"/>
      <protection locked="0"/>
    </xf>
    <xf numFmtId="167" fontId="14" fillId="2" borderId="1" xfId="0" applyNumberFormat="1" applyFont="1" applyFill="1" applyBorder="1" applyAlignment="1" applyProtection="1">
      <alignment horizontal="center" vertical="center" wrapText="1"/>
      <protection locked="0"/>
    </xf>
    <xf numFmtId="167" fontId="22" fillId="2" borderId="1" xfId="0" applyNumberFormat="1" applyFont="1" applyFill="1" applyBorder="1" applyAlignment="1" applyProtection="1">
      <alignment horizontal="center" vertical="center" wrapText="1"/>
      <protection locked="0"/>
    </xf>
    <xf numFmtId="9" fontId="48" fillId="0" borderId="1" xfId="0" applyNumberFormat="1" applyFont="1" applyFill="1" applyBorder="1" applyAlignment="1" applyProtection="1">
      <alignment horizontal="center" vertical="center" wrapText="1"/>
      <protection locked="0"/>
    </xf>
    <xf numFmtId="4" fontId="14" fillId="2" borderId="0" xfId="0" applyNumberFormat="1" applyFont="1" applyFill="1" applyBorder="1" applyAlignment="1">
      <alignment wrapText="1"/>
    </xf>
    <xf numFmtId="4" fontId="12" fillId="2" borderId="1" xfId="0" applyNumberFormat="1" applyFont="1" applyFill="1" applyBorder="1" applyAlignment="1" applyProtection="1">
      <alignment horizontal="center" vertical="top" wrapText="1"/>
      <protection locked="0"/>
    </xf>
    <xf numFmtId="3" fontId="15" fillId="2" borderId="1" xfId="0" applyNumberFormat="1" applyFont="1" applyFill="1" applyBorder="1" applyAlignment="1" applyProtection="1">
      <alignment horizontal="center" vertical="center" wrapText="1"/>
      <protection locked="0"/>
    </xf>
    <xf numFmtId="4" fontId="46" fillId="2" borderId="1" xfId="0" applyNumberFormat="1" applyFont="1" applyFill="1" applyBorder="1" applyAlignment="1" applyProtection="1">
      <alignment horizontal="center" vertical="center" wrapText="1"/>
      <protection locked="0"/>
    </xf>
    <xf numFmtId="4" fontId="18" fillId="2" borderId="1" xfId="0" applyNumberFormat="1" applyFont="1" applyFill="1" applyBorder="1" applyAlignment="1" applyProtection="1">
      <alignment horizontal="center" vertical="center" wrapText="1"/>
      <protection locked="0"/>
    </xf>
    <xf numFmtId="4" fontId="36" fillId="2" borderId="1" xfId="0" applyNumberFormat="1" applyFont="1" applyFill="1" applyBorder="1" applyAlignment="1" applyProtection="1">
      <alignment horizontal="center" vertical="center" wrapText="1"/>
      <protection locked="0"/>
    </xf>
    <xf numFmtId="4" fontId="37" fillId="2" borderId="1" xfId="0" applyNumberFormat="1" applyFont="1" applyFill="1" applyBorder="1" applyAlignment="1" applyProtection="1">
      <alignment horizontal="center" vertical="center" wrapText="1"/>
      <protection locked="0"/>
    </xf>
    <xf numFmtId="4" fontId="48" fillId="2" borderId="1" xfId="0" applyNumberFormat="1" applyFont="1" applyFill="1" applyBorder="1" applyAlignment="1" applyProtection="1">
      <alignment horizontal="center" vertical="center" wrapText="1"/>
      <protection locked="0"/>
    </xf>
    <xf numFmtId="4" fontId="14" fillId="2" borderId="0" xfId="0" applyNumberFormat="1" applyFont="1" applyFill="1" applyAlignment="1">
      <alignment wrapText="1"/>
    </xf>
    <xf numFmtId="4" fontId="21" fillId="2" borderId="4" xfId="0" applyNumberFormat="1" applyFont="1" applyFill="1" applyBorder="1" applyAlignment="1" applyProtection="1">
      <alignment horizontal="center" vertical="center" wrapText="1"/>
      <protection locked="0"/>
    </xf>
    <xf numFmtId="4" fontId="21" fillId="2" borderId="3" xfId="0" applyNumberFormat="1" applyFont="1" applyFill="1" applyBorder="1" applyAlignment="1" applyProtection="1">
      <alignment horizontal="center" vertical="center" wrapText="1"/>
      <protection locked="0"/>
    </xf>
    <xf numFmtId="0" fontId="50" fillId="0" borderId="1" xfId="0" applyFont="1" applyFill="1" applyBorder="1" applyAlignment="1" applyProtection="1">
      <alignment horizontal="center" vertical="center" wrapText="1"/>
      <protection locked="0"/>
    </xf>
    <xf numFmtId="0" fontId="54" fillId="0" borderId="4" xfId="0" applyFont="1" applyFill="1" applyBorder="1" applyAlignment="1" applyProtection="1">
      <alignment horizontal="justify" vertical="top" wrapText="1"/>
      <protection locked="0"/>
    </xf>
    <xf numFmtId="0" fontId="51" fillId="2" borderId="1" xfId="0" applyFont="1" applyFill="1" applyBorder="1" applyAlignment="1" applyProtection="1">
      <alignment horizontal="justify" vertical="top" wrapText="1"/>
      <protection locked="0"/>
    </xf>
    <xf numFmtId="0" fontId="51" fillId="0" borderId="1" xfId="0" applyFont="1" applyFill="1" applyBorder="1" applyAlignment="1" applyProtection="1">
      <alignment horizontal="justify" vertical="top" wrapText="1"/>
      <protection locked="0"/>
    </xf>
    <xf numFmtId="0" fontId="49" fillId="0" borderId="1" xfId="0" applyFont="1" applyFill="1" applyBorder="1" applyAlignment="1" applyProtection="1">
      <alignment horizontal="justify" vertical="top" wrapText="1"/>
      <protection locked="0"/>
    </xf>
    <xf numFmtId="0" fontId="16" fillId="0" borderId="3" xfId="0" applyFont="1" applyFill="1" applyBorder="1" applyAlignment="1" applyProtection="1">
      <alignment horizontal="justify" vertical="top" wrapText="1"/>
      <protection locked="0"/>
    </xf>
    <xf numFmtId="0" fontId="14" fillId="0" borderId="1" xfId="0" applyFont="1" applyFill="1" applyBorder="1" applyAlignment="1" applyProtection="1">
      <alignment horizontal="justify" vertical="top" wrapText="1"/>
      <protection locked="0"/>
    </xf>
    <xf numFmtId="0" fontId="53" fillId="0" borderId="1" xfId="0" applyFont="1" applyFill="1" applyBorder="1" applyAlignment="1" applyProtection="1">
      <alignment horizontal="justify" vertical="top" wrapText="1"/>
      <protection locked="0"/>
    </xf>
    <xf numFmtId="0" fontId="16" fillId="0" borderId="1" xfId="0" applyFont="1" applyFill="1" applyBorder="1" applyAlignment="1" applyProtection="1">
      <alignment horizontal="justify" vertical="top" wrapText="1"/>
      <protection locked="0"/>
    </xf>
    <xf numFmtId="0" fontId="16" fillId="0" borderId="4" xfId="0" applyFont="1" applyFill="1" applyBorder="1" applyAlignment="1" applyProtection="1">
      <alignment horizontal="justify" vertical="top" wrapText="1"/>
      <protection locked="0"/>
    </xf>
    <xf numFmtId="0" fontId="23" fillId="0" borderId="4" xfId="0" applyFont="1" applyFill="1" applyBorder="1" applyAlignment="1" applyProtection="1">
      <alignment horizontal="justify" vertical="top" wrapText="1"/>
      <protection locked="0"/>
    </xf>
    <xf numFmtId="0" fontId="52" fillId="0" borderId="1" xfId="0" applyFont="1" applyFill="1" applyBorder="1" applyAlignment="1" applyProtection="1">
      <alignment horizontal="justify" vertical="top" wrapText="1"/>
      <protection locked="0"/>
    </xf>
    <xf numFmtId="0" fontId="21" fillId="0" borderId="1" xfId="0" applyFont="1" applyFill="1" applyBorder="1" applyAlignment="1" applyProtection="1">
      <alignment horizontal="justify" vertical="top" wrapText="1"/>
      <protection locked="0"/>
    </xf>
    <xf numFmtId="0" fontId="16" fillId="0" borderId="1" xfId="0" quotePrefix="1" applyFont="1" applyFill="1" applyBorder="1" applyAlignment="1" applyProtection="1">
      <alignment horizontal="justify" vertical="top" wrapText="1"/>
      <protection locked="0"/>
    </xf>
    <xf numFmtId="0" fontId="49" fillId="2" borderId="1" xfId="0" applyFont="1" applyFill="1" applyBorder="1" applyAlignment="1" applyProtection="1">
      <alignment horizontal="justify" vertical="top" wrapText="1"/>
      <protection locked="0"/>
    </xf>
    <xf numFmtId="0" fontId="51" fillId="0" borderId="4" xfId="0" applyFont="1" applyFill="1" applyBorder="1" applyAlignment="1" applyProtection="1">
      <alignment horizontal="justify" vertical="top" wrapText="1"/>
      <protection locked="0"/>
    </xf>
    <xf numFmtId="49" fontId="37" fillId="0" borderId="1" xfId="0" applyNumberFormat="1" applyFont="1" applyFill="1" applyBorder="1" applyAlignment="1" applyProtection="1">
      <alignment horizontal="justify" vertical="top" wrapText="1"/>
      <protection locked="0"/>
    </xf>
    <xf numFmtId="0" fontId="56" fillId="0" borderId="1" xfId="0" applyFont="1" applyFill="1" applyBorder="1" applyAlignment="1" applyProtection="1">
      <alignment horizontal="justify" vertical="top" wrapText="1"/>
      <protection locked="0"/>
    </xf>
    <xf numFmtId="49" fontId="21" fillId="0" borderId="1" xfId="0" applyNumberFormat="1" applyFont="1" applyFill="1" applyBorder="1" applyAlignment="1" applyProtection="1">
      <alignment horizontal="justify" vertical="top" wrapText="1"/>
      <protection locked="0"/>
    </xf>
    <xf numFmtId="49" fontId="36" fillId="0" borderId="1" xfId="0" applyNumberFormat="1" applyFont="1" applyFill="1" applyBorder="1" applyAlignment="1" applyProtection="1">
      <alignment horizontal="justify" vertical="top" wrapText="1"/>
      <protection locked="0"/>
    </xf>
    <xf numFmtId="0" fontId="57" fillId="0" borderId="1" xfId="0" applyFont="1" applyFill="1" applyBorder="1" applyAlignment="1" applyProtection="1">
      <alignment horizontal="justify" vertical="top" wrapText="1"/>
      <protection locked="0"/>
    </xf>
    <xf numFmtId="49" fontId="38" fillId="0" borderId="1" xfId="0" applyNumberFormat="1" applyFont="1" applyFill="1" applyBorder="1" applyAlignment="1" applyProtection="1">
      <alignment horizontal="justify" vertical="top" wrapText="1"/>
      <protection locked="0"/>
    </xf>
    <xf numFmtId="0" fontId="16" fillId="2" borderId="1" xfId="0" applyFont="1" applyFill="1" applyBorder="1" applyAlignment="1" applyProtection="1">
      <alignment horizontal="justify" vertical="top" wrapText="1"/>
      <protection locked="0"/>
    </xf>
    <xf numFmtId="0" fontId="16" fillId="2" borderId="1" xfId="0" quotePrefix="1" applyFont="1" applyFill="1" applyBorder="1" applyAlignment="1" applyProtection="1">
      <alignment horizontal="justify" vertical="top" wrapText="1"/>
      <protection locked="0"/>
    </xf>
    <xf numFmtId="4" fontId="31" fillId="0" borderId="1" xfId="0" applyNumberFormat="1" applyFont="1" applyFill="1" applyBorder="1" applyAlignment="1" applyProtection="1">
      <alignment horizontal="center" vertical="center" wrapText="1"/>
      <protection locked="0"/>
    </xf>
    <xf numFmtId="0" fontId="58" fillId="0" borderId="0" xfId="0" applyFont="1" applyFill="1" applyAlignment="1">
      <alignment horizontal="justify" wrapText="1"/>
    </xf>
    <xf numFmtId="0" fontId="42" fillId="0" borderId="0" xfId="0" applyFont="1" applyFill="1" applyAlignment="1">
      <alignment horizontal="justify" wrapText="1"/>
    </xf>
    <xf numFmtId="4" fontId="22" fillId="0" borderId="0" xfId="0" applyNumberFormat="1" applyFont="1" applyFill="1" applyBorder="1" applyAlignment="1" applyProtection="1">
      <alignment horizontal="right" wrapText="1"/>
      <protection locked="0"/>
    </xf>
    <xf numFmtId="0" fontId="36" fillId="0" borderId="1" xfId="0" applyFont="1" applyFill="1" applyBorder="1" applyAlignment="1" applyProtection="1">
      <alignment horizontal="center" vertical="top" wrapText="1"/>
      <protection locked="0"/>
    </xf>
    <xf numFmtId="0" fontId="44" fillId="0" borderId="2" xfId="0" applyFont="1" applyFill="1" applyBorder="1" applyAlignment="1" applyProtection="1">
      <alignment vertical="top" wrapText="1"/>
      <protection locked="0"/>
    </xf>
    <xf numFmtId="0" fontId="44" fillId="0" borderId="3" xfId="0" applyFont="1" applyFill="1" applyBorder="1" applyAlignment="1" applyProtection="1">
      <alignment vertical="top" wrapText="1"/>
      <protection locked="0"/>
    </xf>
    <xf numFmtId="0" fontId="31" fillId="0" borderId="1" xfId="0" applyFont="1" applyFill="1" applyBorder="1" applyAlignment="1" applyProtection="1">
      <alignment horizontal="justify" vertical="center" wrapText="1"/>
      <protection locked="0"/>
    </xf>
    <xf numFmtId="0" fontId="61" fillId="0" borderId="4" xfId="0" applyFont="1" applyFill="1" applyBorder="1" applyAlignment="1" applyProtection="1">
      <alignment vertical="top" wrapText="1"/>
      <protection locked="0"/>
    </xf>
    <xf numFmtId="0" fontId="31" fillId="0" borderId="1" xfId="0" applyFont="1" applyFill="1" applyBorder="1" applyAlignment="1" applyProtection="1">
      <alignment horizontal="justify" vertical="center" wrapText="1"/>
      <protection locked="0"/>
    </xf>
    <xf numFmtId="49" fontId="36" fillId="2" borderId="1" xfId="0" applyNumberFormat="1" applyFont="1" applyFill="1" applyBorder="1" applyAlignment="1" applyProtection="1">
      <alignment horizontal="justify" vertical="top" wrapText="1"/>
      <protection locked="0"/>
    </xf>
    <xf numFmtId="0" fontId="57" fillId="2" borderId="1" xfId="0" applyFont="1" applyFill="1" applyBorder="1" applyAlignment="1" applyProtection="1">
      <alignment horizontal="justify" vertical="top" wrapText="1"/>
      <protection locked="0"/>
    </xf>
    <xf numFmtId="9" fontId="36" fillId="2" borderId="1" xfId="0" applyNumberFormat="1" applyFont="1" applyFill="1" applyBorder="1" applyAlignment="1" applyProtection="1">
      <alignment horizontal="center" vertical="center" wrapText="1"/>
      <protection locked="0"/>
    </xf>
    <xf numFmtId="0" fontId="26" fillId="2" borderId="0" xfId="0" applyFont="1" applyFill="1" applyAlignment="1">
      <alignment horizontal="left" vertical="center" wrapText="1"/>
    </xf>
    <xf numFmtId="0" fontId="53" fillId="2" borderId="1" xfId="0" applyFont="1" applyFill="1" applyBorder="1" applyAlignment="1" applyProtection="1">
      <alignment horizontal="justify" vertical="top" wrapText="1"/>
      <protection locked="0"/>
    </xf>
    <xf numFmtId="49" fontId="37" fillId="2" borderId="1" xfId="0" applyNumberFormat="1" applyFont="1" applyFill="1" applyBorder="1" applyAlignment="1" applyProtection="1">
      <alignment horizontal="justify" vertical="top" wrapText="1"/>
      <protection locked="0"/>
    </xf>
    <xf numFmtId="0" fontId="56" fillId="2" borderId="1" xfId="0" applyFont="1" applyFill="1" applyBorder="1" applyAlignment="1" applyProtection="1">
      <alignment horizontal="justify" vertical="top" wrapText="1"/>
      <protection locked="0"/>
    </xf>
    <xf numFmtId="9" fontId="37" fillId="2" borderId="1" xfId="0" applyNumberFormat="1" applyFont="1" applyFill="1" applyBorder="1" applyAlignment="1" applyProtection="1">
      <alignment horizontal="center" vertical="center" wrapText="1"/>
      <protection locked="0"/>
    </xf>
    <xf numFmtId="167" fontId="37" fillId="2" borderId="1" xfId="0" applyNumberFormat="1" applyFont="1" applyFill="1" applyBorder="1" applyAlignment="1" applyProtection="1">
      <alignment horizontal="center" vertical="center" wrapText="1"/>
      <protection locked="0"/>
    </xf>
    <xf numFmtId="49" fontId="21" fillId="2" borderId="1" xfId="0" applyNumberFormat="1" applyFont="1" applyFill="1" applyBorder="1" applyAlignment="1" applyProtection="1">
      <alignment horizontal="justify" vertical="top" wrapText="1"/>
      <protection locked="0"/>
    </xf>
    <xf numFmtId="4" fontId="21" fillId="0" borderId="4" xfId="0" applyNumberFormat="1" applyFont="1" applyFill="1" applyBorder="1" applyAlignment="1" applyProtection="1">
      <alignment horizontal="center" vertical="center" wrapText="1"/>
      <protection locked="0"/>
    </xf>
    <xf numFmtId="4" fontId="21" fillId="0" borderId="3" xfId="0" applyNumberFormat="1" applyFont="1" applyFill="1" applyBorder="1" applyAlignment="1" applyProtection="1">
      <alignment horizontal="center" vertical="center" wrapText="1"/>
      <protection locked="0"/>
    </xf>
    <xf numFmtId="0" fontId="51" fillId="0" borderId="4" xfId="0" applyFont="1" applyFill="1" applyBorder="1" applyAlignment="1" applyProtection="1">
      <alignment horizontal="justify" vertical="top" wrapText="1"/>
      <protection locked="0"/>
    </xf>
    <xf numFmtId="0" fontId="51" fillId="0" borderId="3" xfId="0" applyFont="1" applyFill="1" applyBorder="1" applyAlignment="1" applyProtection="1">
      <alignment horizontal="justify" vertical="top" wrapText="1"/>
      <protection locked="0"/>
    </xf>
    <xf numFmtId="4" fontId="21" fillId="2" borderId="4" xfId="0" applyNumberFormat="1" applyFont="1" applyFill="1" applyBorder="1" applyAlignment="1" applyProtection="1">
      <alignment horizontal="center" vertical="center" wrapText="1"/>
      <protection locked="0"/>
    </xf>
    <xf numFmtId="4" fontId="21" fillId="2" borderId="3" xfId="0" applyNumberFormat="1" applyFont="1" applyFill="1" applyBorder="1" applyAlignment="1" applyProtection="1">
      <alignment horizontal="center" vertical="center" wrapText="1"/>
      <protection locked="0"/>
    </xf>
    <xf numFmtId="0" fontId="16" fillId="0" borderId="5" xfId="0"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9" fontId="31" fillId="2" borderId="4" xfId="0" applyNumberFormat="1" applyFont="1" applyFill="1" applyBorder="1" applyAlignment="1" applyProtection="1">
      <alignment horizontal="justify" vertical="center" wrapText="1"/>
      <protection locked="0"/>
    </xf>
    <xf numFmtId="9" fontId="31" fillId="2" borderId="2" xfId="0" applyNumberFormat="1" applyFont="1" applyFill="1" applyBorder="1" applyAlignment="1" applyProtection="1">
      <alignment horizontal="justify" vertical="center" wrapText="1"/>
      <protection locked="0"/>
    </xf>
    <xf numFmtId="9" fontId="31" fillId="2" borderId="3" xfId="0" applyNumberFormat="1" applyFont="1" applyFill="1" applyBorder="1" applyAlignment="1" applyProtection="1">
      <alignment horizontal="justify" vertical="center" wrapText="1"/>
      <protection locked="0"/>
    </xf>
    <xf numFmtId="0" fontId="61" fillId="0" borderId="4" xfId="0" applyFont="1" applyFill="1" applyBorder="1" applyAlignment="1" applyProtection="1">
      <alignment horizontal="justify" vertical="top" wrapText="1"/>
      <protection locked="0"/>
    </xf>
    <xf numFmtId="0" fontId="44" fillId="0" borderId="2" xfId="0" applyFont="1" applyFill="1" applyBorder="1" applyAlignment="1" applyProtection="1">
      <alignment horizontal="justify" vertical="top" wrapText="1"/>
      <protection locked="0"/>
    </xf>
    <xf numFmtId="0" fontId="44" fillId="0" borderId="3" xfId="0" applyFont="1" applyFill="1" applyBorder="1" applyAlignment="1" applyProtection="1">
      <alignment horizontal="justify" vertical="top" wrapText="1"/>
      <protection locked="0"/>
    </xf>
    <xf numFmtId="0" fontId="61" fillId="0" borderId="1" xfId="0" applyFont="1" applyFill="1" applyBorder="1" applyAlignment="1" applyProtection="1">
      <alignment horizontal="justify" vertical="top" wrapText="1"/>
      <protection locked="0"/>
    </xf>
    <xf numFmtId="0" fontId="44" fillId="0" borderId="1" xfId="0" applyFont="1" applyFill="1" applyBorder="1" applyAlignment="1" applyProtection="1">
      <alignment horizontal="justify" vertical="top" wrapText="1"/>
      <protection locked="0"/>
    </xf>
    <xf numFmtId="0" fontId="47" fillId="0" borderId="1" xfId="0" applyFont="1" applyFill="1" applyBorder="1" applyAlignment="1" applyProtection="1">
      <alignment horizontal="justify" vertical="top" wrapText="1"/>
      <protection locked="0"/>
    </xf>
    <xf numFmtId="0" fontId="16" fillId="0" borderId="1" xfId="0" applyFont="1" applyFill="1" applyBorder="1" applyAlignment="1" applyProtection="1">
      <alignment horizontal="justify" vertical="top" wrapText="1"/>
      <protection locked="0"/>
    </xf>
    <xf numFmtId="0" fontId="21" fillId="0" borderId="4" xfId="0" applyFont="1" applyFill="1" applyBorder="1" applyAlignment="1" applyProtection="1">
      <alignment horizontal="justify" vertical="top" wrapText="1"/>
      <protection locked="0"/>
    </xf>
    <xf numFmtId="0" fontId="21" fillId="0" borderId="3" xfId="0" applyFont="1" applyFill="1" applyBorder="1" applyAlignment="1" applyProtection="1">
      <alignment horizontal="justify" vertical="top" wrapText="1"/>
      <protection locked="0"/>
    </xf>
    <xf numFmtId="0" fontId="54" fillId="0" borderId="4" xfId="0" applyFont="1" applyFill="1" applyBorder="1" applyAlignment="1" applyProtection="1">
      <alignment horizontal="justify" vertical="top" wrapText="1"/>
      <protection locked="0"/>
    </xf>
    <xf numFmtId="0" fontId="54" fillId="0" borderId="3" xfId="0" applyFont="1" applyFill="1" applyBorder="1" applyAlignment="1" applyProtection="1">
      <alignment horizontal="justify" vertical="top" wrapText="1"/>
      <protection locked="0"/>
    </xf>
    <xf numFmtId="4" fontId="24" fillId="2" borderId="4" xfId="0" applyNumberFormat="1" applyFont="1" applyFill="1" applyBorder="1" applyAlignment="1" applyProtection="1">
      <alignment horizontal="center" vertical="center" wrapText="1"/>
      <protection locked="0"/>
    </xf>
    <xf numFmtId="4" fontId="24" fillId="2" borderId="3" xfId="0" applyNumberFormat="1" applyFont="1" applyFill="1" applyBorder="1" applyAlignment="1" applyProtection="1">
      <alignment horizontal="center" vertical="center" wrapText="1"/>
      <protection locked="0"/>
    </xf>
    <xf numFmtId="9" fontId="48" fillId="0" borderId="4" xfId="0" applyNumberFormat="1" applyFont="1" applyFill="1" applyBorder="1" applyAlignment="1" applyProtection="1">
      <alignment horizontal="center" vertical="center" wrapText="1"/>
      <protection locked="0"/>
    </xf>
    <xf numFmtId="9" fontId="48" fillId="0" borderId="3" xfId="0" applyNumberFormat="1" applyFont="1" applyFill="1" applyBorder="1" applyAlignment="1" applyProtection="1">
      <alignment horizontal="center" vertical="center" wrapText="1"/>
      <protection locked="0"/>
    </xf>
    <xf numFmtId="4" fontId="16" fillId="0" borderId="4" xfId="0" applyNumberFormat="1" applyFont="1" applyFill="1" applyBorder="1" applyAlignment="1" applyProtection="1">
      <alignment horizontal="center" vertical="center" wrapText="1"/>
      <protection locked="0"/>
    </xf>
    <xf numFmtId="4" fontId="16" fillId="0" borderId="3" xfId="0" applyNumberFormat="1" applyFont="1" applyFill="1" applyBorder="1" applyAlignment="1" applyProtection="1">
      <alignment horizontal="center" vertical="center" wrapText="1"/>
      <protection locked="0"/>
    </xf>
    <xf numFmtId="4" fontId="48" fillId="0" borderId="4" xfId="0" applyNumberFormat="1" applyFont="1" applyFill="1" applyBorder="1" applyAlignment="1" applyProtection="1">
      <alignment horizontal="center" vertical="center" wrapText="1"/>
      <protection locked="0"/>
    </xf>
    <xf numFmtId="4" fontId="48" fillId="0" borderId="3" xfId="0" applyNumberFormat="1" applyFont="1" applyFill="1" applyBorder="1" applyAlignment="1" applyProtection="1">
      <alignment horizontal="center" vertical="center" wrapText="1"/>
      <protection locked="0"/>
    </xf>
    <xf numFmtId="4" fontId="41" fillId="0" borderId="4" xfId="0" applyNumberFormat="1" applyFont="1" applyFill="1" applyBorder="1" applyAlignment="1" applyProtection="1">
      <alignment horizontal="center" vertical="center" wrapText="1"/>
      <protection locked="0"/>
    </xf>
    <xf numFmtId="4" fontId="41" fillId="0" borderId="2" xfId="0" applyNumberFormat="1" applyFont="1" applyFill="1" applyBorder="1" applyAlignment="1" applyProtection="1">
      <alignment horizontal="center" vertical="center" wrapText="1"/>
      <protection locked="0"/>
    </xf>
    <xf numFmtId="4" fontId="41" fillId="0" borderId="3" xfId="0" applyNumberFormat="1" applyFont="1" applyFill="1" applyBorder="1" applyAlignment="1" applyProtection="1">
      <alignment horizontal="center" vertical="center" wrapText="1"/>
      <protection locked="0"/>
    </xf>
    <xf numFmtId="9" fontId="21" fillId="2" borderId="4" xfId="0" applyNumberFormat="1" applyFont="1" applyFill="1" applyBorder="1" applyAlignment="1" applyProtection="1">
      <alignment horizontal="center" vertical="center" wrapText="1"/>
      <protection locked="0"/>
    </xf>
    <xf numFmtId="9" fontId="21" fillId="2" borderId="3"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4" fontId="48" fillId="2" borderId="4" xfId="0" applyNumberFormat="1" applyFont="1" applyFill="1" applyBorder="1" applyAlignment="1" applyProtection="1">
      <alignment horizontal="center" vertical="center" wrapText="1"/>
      <protection locked="0"/>
    </xf>
    <xf numFmtId="4" fontId="48" fillId="2" borderId="3" xfId="0" applyNumberFormat="1" applyFont="1" applyFill="1" applyBorder="1" applyAlignment="1" applyProtection="1">
      <alignment horizontal="center" vertical="center" wrapText="1"/>
      <protection locked="0"/>
    </xf>
    <xf numFmtId="0" fontId="16" fillId="0" borderId="4" xfId="0" applyFont="1" applyFill="1" applyBorder="1" applyAlignment="1" applyProtection="1">
      <alignment horizontal="justify" vertical="top" wrapText="1"/>
      <protection locked="0"/>
    </xf>
    <xf numFmtId="0" fontId="16" fillId="0" borderId="2" xfId="0" applyFont="1" applyFill="1" applyBorder="1" applyAlignment="1" applyProtection="1">
      <alignment horizontal="justify" vertical="top" wrapText="1"/>
      <protection locked="0"/>
    </xf>
    <xf numFmtId="0" fontId="16" fillId="0" borderId="3" xfId="0" applyFont="1" applyFill="1" applyBorder="1" applyAlignment="1" applyProtection="1">
      <alignment horizontal="justify" vertical="top" wrapText="1"/>
      <protection locked="0"/>
    </xf>
    <xf numFmtId="0" fontId="51" fillId="0" borderId="2" xfId="0" applyFont="1" applyFill="1" applyBorder="1" applyAlignment="1" applyProtection="1">
      <alignment horizontal="justify" vertical="top" wrapText="1"/>
      <protection locked="0"/>
    </xf>
    <xf numFmtId="4" fontId="16" fillId="0" borderId="2" xfId="0" applyNumberFormat="1" applyFont="1" applyFill="1" applyBorder="1" applyAlignment="1" applyProtection="1">
      <alignment horizontal="center" vertical="center" wrapText="1"/>
      <protection locked="0"/>
    </xf>
    <xf numFmtId="0" fontId="13" fillId="0" borderId="0" xfId="0" quotePrefix="1" applyFont="1" applyFill="1" applyBorder="1" applyAlignment="1" applyProtection="1">
      <alignment horizontal="center" vertical="center" wrapText="1"/>
      <protection locked="0"/>
    </xf>
    <xf numFmtId="164" fontId="12"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top" wrapText="1"/>
      <protection locked="0"/>
    </xf>
    <xf numFmtId="0" fontId="14" fillId="0" borderId="1" xfId="0" applyFont="1" applyFill="1" applyBorder="1" applyAlignment="1" applyProtection="1">
      <alignment horizontal="center" vertical="center" wrapText="1"/>
      <protection locked="0"/>
    </xf>
    <xf numFmtId="4" fontId="12" fillId="0" borderId="1" xfId="0" applyNumberFormat="1" applyFont="1" applyFill="1" applyBorder="1" applyAlignment="1" applyProtection="1">
      <alignment horizontal="center" vertical="center" wrapText="1"/>
      <protection locked="0"/>
    </xf>
    <xf numFmtId="4" fontId="12" fillId="0" borderId="1" xfId="0" quotePrefix="1"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2" fontId="12" fillId="0" borderId="1" xfId="0" applyNumberFormat="1"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164" fontId="12" fillId="0" borderId="1" xfId="0" quotePrefix="1" applyNumberFormat="1" applyFont="1" applyFill="1" applyBorder="1" applyAlignment="1" applyProtection="1">
      <alignment horizontal="center" vertical="center" wrapText="1"/>
      <protection locked="0"/>
    </xf>
    <xf numFmtId="4" fontId="59" fillId="0" borderId="4" xfId="0" applyNumberFormat="1" applyFont="1" applyFill="1" applyBorder="1" applyAlignment="1" applyProtection="1">
      <alignment horizontal="center" vertical="top" wrapText="1"/>
      <protection locked="0"/>
    </xf>
    <xf numFmtId="4" fontId="59" fillId="0" borderId="2" xfId="0" applyNumberFormat="1" applyFont="1" applyFill="1" applyBorder="1" applyAlignment="1" applyProtection="1">
      <alignment horizontal="center" vertical="top" wrapText="1"/>
      <protection locked="0"/>
    </xf>
    <xf numFmtId="4" fontId="59" fillId="0" borderId="3" xfId="0" applyNumberFormat="1" applyFont="1" applyFill="1" applyBorder="1" applyAlignment="1" applyProtection="1">
      <alignment horizontal="center" vertical="top" wrapText="1"/>
      <protection locked="0"/>
    </xf>
    <xf numFmtId="164" fontId="12" fillId="0" borderId="4" xfId="0" quotePrefix="1" applyNumberFormat="1" applyFont="1" applyFill="1" applyBorder="1" applyAlignment="1" applyProtection="1">
      <alignment horizontal="center" vertical="center" wrapText="1"/>
      <protection locked="0"/>
    </xf>
    <xf numFmtId="164" fontId="12" fillId="0" borderId="2" xfId="0" quotePrefix="1" applyNumberFormat="1" applyFont="1" applyFill="1" applyBorder="1" applyAlignment="1" applyProtection="1">
      <alignment horizontal="center" vertical="center" wrapText="1"/>
      <protection locked="0"/>
    </xf>
    <xf numFmtId="164" fontId="12" fillId="0" borderId="3" xfId="0" quotePrefix="1" applyNumberFormat="1" applyFont="1" applyFill="1" applyBorder="1" applyAlignment="1" applyProtection="1">
      <alignment horizontal="center" vertical="center" wrapText="1"/>
      <protection locked="0"/>
    </xf>
    <xf numFmtId="0" fontId="61" fillId="0" borderId="1" xfId="0" applyFont="1" applyFill="1" applyBorder="1" applyAlignment="1" applyProtection="1">
      <alignment horizontal="left" vertical="top" wrapText="1"/>
      <protection locked="0"/>
    </xf>
    <xf numFmtId="0" fontId="44" fillId="0" borderId="1" xfId="0" applyFont="1" applyFill="1" applyBorder="1" applyAlignment="1" applyProtection="1">
      <alignment horizontal="left" vertical="top" wrapText="1"/>
      <protection locked="0"/>
    </xf>
    <xf numFmtId="4" fontId="16" fillId="2" borderId="4" xfId="0" applyNumberFormat="1" applyFont="1" applyFill="1" applyBorder="1" applyAlignment="1" applyProtection="1">
      <alignment horizontal="center" vertical="center" wrapText="1"/>
      <protection locked="0"/>
    </xf>
    <xf numFmtId="4" fontId="16" fillId="2" borderId="2" xfId="0" applyNumberFormat="1" applyFont="1" applyFill="1" applyBorder="1" applyAlignment="1" applyProtection="1">
      <alignment horizontal="center" vertical="center" wrapText="1"/>
      <protection locked="0"/>
    </xf>
    <xf numFmtId="4" fontId="16" fillId="2" borderId="3" xfId="0" applyNumberFormat="1" applyFont="1" applyFill="1" applyBorder="1" applyAlignment="1" applyProtection="1">
      <alignment horizontal="center" vertical="center" wrapText="1"/>
      <protection locked="0"/>
    </xf>
    <xf numFmtId="9" fontId="24" fillId="0" borderId="4" xfId="0" applyNumberFormat="1" applyFont="1" applyFill="1" applyBorder="1" applyAlignment="1" applyProtection="1">
      <alignment horizontal="center" vertical="center" wrapText="1"/>
      <protection locked="0"/>
    </xf>
    <xf numFmtId="9" fontId="24" fillId="0" borderId="3" xfId="0" applyNumberFormat="1" applyFont="1" applyFill="1" applyBorder="1" applyAlignment="1" applyProtection="1">
      <alignment horizontal="center" vertical="center" wrapText="1"/>
      <protection locked="0"/>
    </xf>
    <xf numFmtId="9" fontId="16" fillId="0" borderId="4" xfId="0" applyNumberFormat="1" applyFont="1" applyFill="1" applyBorder="1" applyAlignment="1" applyProtection="1">
      <alignment horizontal="center" vertical="center" wrapText="1"/>
      <protection locked="0"/>
    </xf>
    <xf numFmtId="9" fontId="16" fillId="0" borderId="2" xfId="0" applyNumberFormat="1" applyFont="1" applyFill="1" applyBorder="1" applyAlignment="1" applyProtection="1">
      <alignment horizontal="center" vertical="center" wrapText="1"/>
      <protection locked="0"/>
    </xf>
    <xf numFmtId="9" fontId="16" fillId="0" borderId="3" xfId="0" applyNumberFormat="1" applyFont="1" applyFill="1" applyBorder="1" applyAlignment="1" applyProtection="1">
      <alignment horizontal="center" vertical="center" wrapText="1"/>
      <protection locked="0"/>
    </xf>
    <xf numFmtId="4" fontId="24" fillId="0" borderId="4" xfId="0" applyNumberFormat="1" applyFont="1" applyFill="1" applyBorder="1" applyAlignment="1" applyProtection="1">
      <alignment horizontal="center" vertical="center" wrapText="1"/>
      <protection locked="0"/>
    </xf>
    <xf numFmtId="4" fontId="24" fillId="0" borderId="3" xfId="0" applyNumberFormat="1" applyFont="1" applyFill="1" applyBorder="1" applyAlignment="1" applyProtection="1">
      <alignment horizontal="center" vertical="center" wrapText="1"/>
      <protection locked="0"/>
    </xf>
    <xf numFmtId="0" fontId="44" fillId="0" borderId="4" xfId="0" applyFont="1" applyFill="1" applyBorder="1" applyAlignment="1" applyProtection="1">
      <alignment horizontal="justify" vertical="top" wrapText="1"/>
      <protection locked="0"/>
    </xf>
    <xf numFmtId="0" fontId="47" fillId="0" borderId="4" xfId="0" applyFont="1" applyFill="1" applyBorder="1" applyAlignment="1" applyProtection="1">
      <alignment horizontal="left" vertical="top" wrapText="1"/>
      <protection locked="0"/>
    </xf>
    <xf numFmtId="0" fontId="44" fillId="0" borderId="2" xfId="0" applyFont="1" applyFill="1" applyBorder="1" applyAlignment="1" applyProtection="1">
      <alignment horizontal="left" vertical="top" wrapText="1"/>
      <protection locked="0"/>
    </xf>
    <xf numFmtId="0" fontId="44" fillId="0" borderId="3" xfId="0" applyFont="1" applyFill="1" applyBorder="1" applyAlignment="1" applyProtection="1">
      <alignment horizontal="left" vertical="top" wrapText="1"/>
      <protection locked="0"/>
    </xf>
    <xf numFmtId="0" fontId="31" fillId="0" borderId="4" xfId="0" applyFont="1" applyFill="1" applyBorder="1" applyAlignment="1" applyProtection="1">
      <alignment horizontal="left" vertical="top" wrapText="1"/>
      <protection locked="0"/>
    </xf>
    <xf numFmtId="0" fontId="31" fillId="0" borderId="2" xfId="0" applyFont="1" applyFill="1" applyBorder="1" applyAlignment="1" applyProtection="1">
      <alignment horizontal="left" vertical="top" wrapText="1"/>
      <protection locked="0"/>
    </xf>
    <xf numFmtId="0" fontId="31" fillId="0" borderId="3" xfId="0" applyFont="1" applyFill="1" applyBorder="1" applyAlignment="1" applyProtection="1">
      <alignment horizontal="left" vertical="top" wrapText="1"/>
      <protection locked="0"/>
    </xf>
    <xf numFmtId="0" fontId="31" fillId="0" borderId="1" xfId="0" applyFont="1" applyFill="1" applyBorder="1" applyAlignment="1" applyProtection="1">
      <alignment horizontal="justify" vertical="center" wrapText="1"/>
      <protection locked="0"/>
    </xf>
    <xf numFmtId="9" fontId="44" fillId="2" borderId="4" xfId="0" applyNumberFormat="1" applyFont="1" applyFill="1" applyBorder="1" applyAlignment="1" applyProtection="1">
      <alignment horizontal="center" vertical="center" wrapText="1"/>
      <protection locked="0"/>
    </xf>
    <xf numFmtId="9" fontId="44" fillId="2" borderId="2" xfId="0" applyNumberFormat="1" applyFont="1" applyFill="1" applyBorder="1" applyAlignment="1" applyProtection="1">
      <alignment horizontal="center" vertical="center" wrapText="1"/>
      <protection locked="0"/>
    </xf>
    <xf numFmtId="9" fontId="44" fillId="2" borderId="3" xfId="0" applyNumberFormat="1" applyFont="1" applyFill="1" applyBorder="1" applyAlignment="1" applyProtection="1">
      <alignment horizontal="center" vertical="center" wrapText="1"/>
      <protection locked="0"/>
    </xf>
    <xf numFmtId="9" fontId="60" fillId="2" borderId="4" xfId="0" applyNumberFormat="1" applyFont="1" applyFill="1" applyBorder="1" applyAlignment="1" applyProtection="1">
      <alignment horizontal="center" vertical="center" wrapText="1"/>
      <protection locked="0"/>
    </xf>
    <xf numFmtId="9" fontId="60" fillId="2" borderId="2" xfId="0" applyNumberFormat="1" applyFont="1" applyFill="1" applyBorder="1" applyAlignment="1" applyProtection="1">
      <alignment horizontal="center" vertical="center" wrapText="1"/>
      <protection locked="0"/>
    </xf>
    <xf numFmtId="9" fontId="60" fillId="2" borderId="3" xfId="0" applyNumberFormat="1" applyFont="1" applyFill="1" applyBorder="1" applyAlignment="1" applyProtection="1">
      <alignment horizontal="center" vertical="center" wrapText="1"/>
      <protection locked="0"/>
    </xf>
    <xf numFmtId="9" fontId="31" fillId="0" borderId="4" xfId="0" applyNumberFormat="1" applyFont="1" applyFill="1" applyBorder="1" applyAlignment="1" applyProtection="1">
      <alignment horizontal="left" vertical="center" wrapText="1"/>
      <protection locked="0"/>
    </xf>
    <xf numFmtId="9" fontId="31" fillId="0" borderId="2" xfId="0" applyNumberFormat="1" applyFont="1" applyFill="1" applyBorder="1" applyAlignment="1" applyProtection="1">
      <alignment horizontal="left" vertical="center" wrapText="1"/>
      <protection locked="0"/>
    </xf>
    <xf numFmtId="9" fontId="31" fillId="0" borderId="3" xfId="0" applyNumberFormat="1" applyFont="1" applyFill="1" applyBorder="1" applyAlignment="1" applyProtection="1">
      <alignment horizontal="left" vertical="center" wrapText="1"/>
      <protection locked="0"/>
    </xf>
    <xf numFmtId="9" fontId="60" fillId="0" borderId="4" xfId="0" applyNumberFormat="1" applyFont="1" applyFill="1" applyBorder="1" applyAlignment="1" applyProtection="1">
      <alignment horizontal="center" vertical="center" wrapText="1"/>
      <protection locked="0"/>
    </xf>
    <xf numFmtId="9" fontId="60" fillId="0" borderId="2" xfId="0" applyNumberFormat="1" applyFont="1" applyFill="1" applyBorder="1" applyAlignment="1" applyProtection="1">
      <alignment horizontal="center" vertical="center" wrapText="1"/>
      <protection locked="0"/>
    </xf>
    <xf numFmtId="9" fontId="60" fillId="0" borderId="3"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justify" vertical="center" wrapText="1"/>
      <protection locked="0"/>
    </xf>
    <xf numFmtId="0" fontId="31" fillId="0" borderId="1" xfId="0" applyFont="1" applyFill="1" applyBorder="1" applyAlignment="1" applyProtection="1">
      <alignment horizontal="justify" vertical="top"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21" Type="http://schemas.openxmlformats.org/officeDocument/2006/relationships/revisionLog" Target="revisionLog21.xml"/><Relationship Id="rId42" Type="http://schemas.openxmlformats.org/officeDocument/2006/relationships/revisionLog" Target="revisionLog42.xml"/><Relationship Id="rId47" Type="http://schemas.openxmlformats.org/officeDocument/2006/relationships/revisionLog" Target="revisionLog47.xml"/><Relationship Id="rId63" Type="http://schemas.openxmlformats.org/officeDocument/2006/relationships/revisionLog" Target="revisionLog63.xml"/><Relationship Id="rId68" Type="http://schemas.openxmlformats.org/officeDocument/2006/relationships/revisionLog" Target="revisionLog68.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7" Type="http://schemas.openxmlformats.org/officeDocument/2006/relationships/revisionLog" Target="revisionLog7.xml"/><Relationship Id="rId71" Type="http://schemas.openxmlformats.org/officeDocument/2006/relationships/revisionLog" Target="revisionLog71.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3" Type="http://schemas.openxmlformats.org/officeDocument/2006/relationships/revisionLog" Target="revisionLog53.xml"/><Relationship Id="rId58" Type="http://schemas.openxmlformats.org/officeDocument/2006/relationships/revisionLog" Target="revisionLog58.xml"/><Relationship Id="rId66" Type="http://schemas.openxmlformats.org/officeDocument/2006/relationships/revisionLog" Target="revisionLog66.xml"/><Relationship Id="rId74" Type="http://schemas.openxmlformats.org/officeDocument/2006/relationships/revisionLog" Target="revisionLog74.xml"/><Relationship Id="rId79" Type="http://schemas.openxmlformats.org/officeDocument/2006/relationships/revisionLog" Target="revisionLog79.xml"/><Relationship Id="rId5" Type="http://schemas.openxmlformats.org/officeDocument/2006/relationships/revisionLog" Target="revisionLog5.xml"/><Relationship Id="rId61" Type="http://schemas.openxmlformats.org/officeDocument/2006/relationships/revisionLog" Target="revisionLog61.xml"/><Relationship Id="rId19" Type="http://schemas.openxmlformats.org/officeDocument/2006/relationships/revisionLog" Target="revisionLog19.xml"/><Relationship Id="rId10" Type="http://schemas.openxmlformats.org/officeDocument/2006/relationships/revisionLog" Target="revisionLog10.xml"/><Relationship Id="rId31" Type="http://schemas.openxmlformats.org/officeDocument/2006/relationships/revisionLog" Target="revisionLog31.xml"/><Relationship Id="rId44" Type="http://schemas.openxmlformats.org/officeDocument/2006/relationships/revisionLog" Target="revisionLog44.xml"/><Relationship Id="rId52" Type="http://schemas.openxmlformats.org/officeDocument/2006/relationships/revisionLog" Target="revisionLog52.xml"/><Relationship Id="rId60" Type="http://schemas.openxmlformats.org/officeDocument/2006/relationships/revisionLog" Target="revisionLog60.xml"/><Relationship Id="rId65" Type="http://schemas.openxmlformats.org/officeDocument/2006/relationships/revisionLog" Target="revisionLog65.xml"/><Relationship Id="rId73" Type="http://schemas.openxmlformats.org/officeDocument/2006/relationships/revisionLog" Target="revisionLog73.xml"/><Relationship Id="rId78" Type="http://schemas.openxmlformats.org/officeDocument/2006/relationships/revisionLog" Target="revisionLog78.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56" Type="http://schemas.openxmlformats.org/officeDocument/2006/relationships/revisionLog" Target="revisionLog56.xml"/><Relationship Id="rId64" Type="http://schemas.openxmlformats.org/officeDocument/2006/relationships/revisionLog" Target="revisionLog64.xml"/><Relationship Id="rId69" Type="http://schemas.openxmlformats.org/officeDocument/2006/relationships/revisionLog" Target="revisionLog69.xml"/><Relationship Id="rId4" Type="http://schemas.openxmlformats.org/officeDocument/2006/relationships/revisionLog" Target="revisionLog4.xml"/><Relationship Id="rId9" Type="http://schemas.openxmlformats.org/officeDocument/2006/relationships/revisionLog" Target="revisionLog9.xml"/><Relationship Id="rId77" Type="http://schemas.openxmlformats.org/officeDocument/2006/relationships/revisionLog" Target="revisionLog77.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80" Type="http://schemas.openxmlformats.org/officeDocument/2006/relationships/revisionLog" Target="revisionLog80.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59" Type="http://schemas.openxmlformats.org/officeDocument/2006/relationships/revisionLog" Target="revisionLog59.xml"/><Relationship Id="rId67" Type="http://schemas.openxmlformats.org/officeDocument/2006/relationships/revisionLog" Target="revisionLog67.xml"/><Relationship Id="rId20" Type="http://schemas.openxmlformats.org/officeDocument/2006/relationships/revisionLog" Target="revisionLog20.xml"/><Relationship Id="rId41" Type="http://schemas.openxmlformats.org/officeDocument/2006/relationships/revisionLog" Target="revisionLog41.xml"/><Relationship Id="rId54" Type="http://schemas.openxmlformats.org/officeDocument/2006/relationships/revisionLog" Target="revisionLog54.xml"/><Relationship Id="rId62" Type="http://schemas.openxmlformats.org/officeDocument/2006/relationships/revisionLog" Target="revisionLog62.xml"/><Relationship Id="rId70" Type="http://schemas.openxmlformats.org/officeDocument/2006/relationships/revisionLog" Target="revisionLog70.xml"/><Relationship Id="rId75" Type="http://schemas.openxmlformats.org/officeDocument/2006/relationships/revisionLog" Target="revisionLog75.xml"/><Relationship Id="rId1" Type="http://schemas.openxmlformats.org/officeDocument/2006/relationships/revisionLog" Target="revisionLog1.xml"/><Relationship Id="rId6" Type="http://schemas.openxmlformats.org/officeDocument/2006/relationships/revisionLog" Target="revisionLog6.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57" Type="http://schemas.openxmlformats.org/officeDocument/2006/relationships/revisionLog" Target="revisionLog5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7B53025-EC39-4F74-BFC0-3E9203A69A82}" diskRevisions="1" revisionId="534" version="80">
  <header guid="{5E1FE301-6E58-45B9-B44C-B91927969B7F}" dateTime="2017-10-05T13:38:51" maxSheetId="2" userName="Перевощикова Анна Васильевна" r:id="rId1">
    <sheetIdMap count="1">
      <sheetId val="1"/>
    </sheetIdMap>
  </header>
  <header guid="{7CD5E8F9-A0C1-4E56-AE5D-2F8789CF39A9}" dateTime="2017-10-05T13:43:22" maxSheetId="2" userName="Залецкая Ольга Геннадьевна" r:id="rId2" minRId="1">
    <sheetIdMap count="1">
      <sheetId val="1"/>
    </sheetIdMap>
  </header>
  <header guid="{85E069CA-7971-4C16-BDCE-C6D1F9B8497B}" dateTime="2017-10-05T13:50:19" maxSheetId="2" userName="Перевощикова Анна Васильевна" r:id="rId3" minRId="3" maxRId="5">
    <sheetIdMap count="1">
      <sheetId val="1"/>
    </sheetIdMap>
  </header>
  <header guid="{1442C80E-B883-4DD6-AF53-2AAE752A6DD7}" dateTime="2017-10-05T14:03:40" maxSheetId="2" userName="Залецкая Ольга Геннадьевна" r:id="rId4" minRId="10">
    <sheetIdMap count="1">
      <sheetId val="1"/>
    </sheetIdMap>
  </header>
  <header guid="{705A6F65-86CE-4D3D-B8C4-431FC788B90B}" dateTime="2017-10-05T14:09:40" maxSheetId="2" userName="Залецкая Ольга Геннадьевна" r:id="rId5" minRId="11" maxRId="12">
    <sheetIdMap count="1">
      <sheetId val="1"/>
    </sheetIdMap>
  </header>
  <header guid="{72334024-9A21-404B-80A3-B76F2854DE98}" dateTime="2017-10-05T14:20:52" maxSheetId="2" userName="Крыжановская Анна Александровна" r:id="rId6">
    <sheetIdMap count="1">
      <sheetId val="1"/>
    </sheetIdMap>
  </header>
  <header guid="{D15758CF-1466-428A-9043-8959F018B1FA}" dateTime="2017-10-05T14:21:50" maxSheetId="2" userName="Крыжановская Анна Александровна" r:id="rId7" minRId="16">
    <sheetIdMap count="1">
      <sheetId val="1"/>
    </sheetIdMap>
  </header>
  <header guid="{F1C99D1C-3696-4C13-A191-AFA5199640FC}" dateTime="2017-10-05T14:27:14" maxSheetId="2" userName="Маганёва Екатерина Николаевна" r:id="rId8" minRId="17">
    <sheetIdMap count="1">
      <sheetId val="1"/>
    </sheetIdMap>
  </header>
  <header guid="{18B7A49C-622B-4A9F-9F20-E42DDDDD3EC1}" dateTime="2017-10-05T14:27:47" maxSheetId="2" userName="Крыжановская Анна Александровна" r:id="rId9" minRId="21">
    <sheetIdMap count="1">
      <sheetId val="1"/>
    </sheetIdMap>
  </header>
  <header guid="{FFBE4696-C2DE-4772-832A-54E70CD7A162}" dateTime="2017-10-05T14:29:02" maxSheetId="2" userName="Крыжановская Анна Александровна" r:id="rId10" minRId="22">
    <sheetIdMap count="1">
      <sheetId val="1"/>
    </sheetIdMap>
  </header>
  <header guid="{DE79BC9E-7298-4A96-9252-0D69DC1D40D4}" dateTime="2017-10-05T14:29:48" maxSheetId="2" userName="Крыжановская Анна Александровна" r:id="rId11" minRId="23">
    <sheetIdMap count="1">
      <sheetId val="1"/>
    </sheetIdMap>
  </header>
  <header guid="{DE43E738-81C5-4AA0-8B1A-F3D3043EF10B}" dateTime="2017-10-05T14:30:03" maxSheetId="2" userName="Крыжановская Анна Александровна" r:id="rId12" minRId="24">
    <sheetIdMap count="1">
      <sheetId val="1"/>
    </sheetIdMap>
  </header>
  <header guid="{7247B507-0A71-4627-AAFF-9CE8C0BADB45}" dateTime="2017-10-05T14:30:25" maxSheetId="2" userName="Крыжановская Анна Александровна" r:id="rId13" minRId="25">
    <sheetIdMap count="1">
      <sheetId val="1"/>
    </sheetIdMap>
  </header>
  <header guid="{BDC57210-91CF-4E43-BC6A-0608EC0F3F98}" dateTime="2017-10-05T14:30:46" maxSheetId="2" userName="Крыжановская Анна Александровна" r:id="rId14" minRId="26">
    <sheetIdMap count="1">
      <sheetId val="1"/>
    </sheetIdMap>
  </header>
  <header guid="{E0553F7D-F51E-4882-A5BB-667E4818A6F6}" dateTime="2017-10-05T14:39:26" maxSheetId="2" userName="Астахова Анна Владимировна" r:id="rId15" minRId="27">
    <sheetIdMap count="1">
      <sheetId val="1"/>
    </sheetIdMap>
  </header>
  <header guid="{29992A8D-4A55-48F1-A98D-CAE1CA7EAAC7}" dateTime="2017-10-05T14:40:24" maxSheetId="2" userName="Астахова Анна Владимировна" r:id="rId16" minRId="31" maxRId="32">
    <sheetIdMap count="1">
      <sheetId val="1"/>
    </sheetIdMap>
  </header>
  <header guid="{52B5FEBF-9A42-4984-BA3C-541C4DAFBB05}" dateTime="2017-10-05T14:40:33" maxSheetId="2" userName="Залецкая Ольга Геннадьевна" r:id="rId17" minRId="33" maxRId="35">
    <sheetIdMap count="1">
      <sheetId val="1"/>
    </sheetIdMap>
  </header>
  <header guid="{74BA429B-5864-41E3-90F0-A147B33598A0}" dateTime="2017-10-05T14:48:23" maxSheetId="2" userName="Астахова Анна Владимировна" r:id="rId18" minRId="36">
    <sheetIdMap count="1">
      <sheetId val="1"/>
    </sheetIdMap>
  </header>
  <header guid="{330AD842-D28B-49FD-866E-A799C9643FE4}" dateTime="2017-10-05T14:51:30" maxSheetId="2" userName="Крыжановская Анна Александровна" r:id="rId19" minRId="37">
    <sheetIdMap count="1">
      <sheetId val="1"/>
    </sheetIdMap>
  </header>
  <header guid="{08DB7783-522D-4655-AC11-595E654AEF36}" dateTime="2017-10-05T14:51:46" maxSheetId="2" userName="Крыжановская Анна Александровна" r:id="rId20" minRId="38">
    <sheetIdMap count="1">
      <sheetId val="1"/>
    </sheetIdMap>
  </header>
  <header guid="{8209D5CB-7312-4320-9B8F-2AE3B8604D35}" dateTime="2017-10-05T14:54:46" maxSheetId="2" userName="Залецкая Ольга Геннадьевна" r:id="rId21" minRId="39">
    <sheetIdMap count="1">
      <sheetId val="1"/>
    </sheetIdMap>
  </header>
  <header guid="{4287C517-A610-4625-B5E2-F4A53570F6B6}" dateTime="2017-10-05T14:55:30" maxSheetId="2" userName="Крыжановская Анна Александровна" r:id="rId22" minRId="40">
    <sheetIdMap count="1">
      <sheetId val="1"/>
    </sheetIdMap>
  </header>
  <header guid="{AC3DC4C9-DE1A-447E-AB79-7C9A700B94EB}" dateTime="2017-10-05T15:00:38" maxSheetId="2" userName="Залецкая Ольга Геннадьевна" r:id="rId23" minRId="41" maxRId="42">
    <sheetIdMap count="1">
      <sheetId val="1"/>
    </sheetIdMap>
  </header>
  <header guid="{74DFE48C-6E35-4EA5-A3EC-FFBC8233789C}" dateTime="2017-10-05T15:04:30" maxSheetId="2" userName="Крыжановская Анна Александровна" r:id="rId24" minRId="43">
    <sheetIdMap count="1">
      <sheetId val="1"/>
    </sheetIdMap>
  </header>
  <header guid="{EA26FA95-38D0-4AB4-9D43-A04F7F68CA42}" dateTime="2017-10-05T15:04:43" maxSheetId="2" userName="Крыжановская Анна Александровна" r:id="rId25" minRId="44">
    <sheetIdMap count="1">
      <sheetId val="1"/>
    </sheetIdMap>
  </header>
  <header guid="{33067087-689A-4237-8AC2-98322D571FEE}" dateTime="2017-10-05T15:05:02" maxSheetId="2" userName="Крыжановская Анна Александровна" r:id="rId26" minRId="45">
    <sheetIdMap count="1">
      <sheetId val="1"/>
    </sheetIdMap>
  </header>
  <header guid="{D1838C04-3819-496B-8804-8595F98F4163}" dateTime="2017-10-05T15:09:28" maxSheetId="2" userName="Крыжановская Анна Александровна" r:id="rId27" minRId="46">
    <sheetIdMap count="1">
      <sheetId val="1"/>
    </sheetIdMap>
  </header>
  <header guid="{11980CB2-F503-4533-8C84-4E50656A0F85}" dateTime="2017-10-05T15:11:35" maxSheetId="2" userName="Астахова Анна Владимировна" r:id="rId28" minRId="47" maxRId="49">
    <sheetIdMap count="1">
      <sheetId val="1"/>
    </sheetIdMap>
  </header>
  <header guid="{B6F0A67B-020E-44A2-B686-BCDE7AB94344}" dateTime="2017-10-05T15:16:22" maxSheetId="2" userName="Крыжановская Анна Александровна" r:id="rId29" minRId="50">
    <sheetIdMap count="1">
      <sheetId val="1"/>
    </sheetIdMap>
  </header>
  <header guid="{67424923-14C5-49EE-88A5-19C81103E7C7}" dateTime="2017-10-05T15:21:48" maxSheetId="2" userName="Астахова Анна Владимировна" r:id="rId30" minRId="51" maxRId="53">
    <sheetIdMap count="1">
      <sheetId val="1"/>
    </sheetIdMap>
  </header>
  <header guid="{14973249-4E23-42BE-973C-1C9A61E6CEA4}" dateTime="2017-10-05T15:26:43" maxSheetId="2" userName="Залецкая Ольга Геннадьевна" r:id="rId31" minRId="54" maxRId="55">
    <sheetIdMap count="1">
      <sheetId val="1"/>
    </sheetIdMap>
  </header>
  <header guid="{2FC05606-0334-4BA9-AED4-7D83269CEDBA}" dateTime="2017-10-05T15:27:51" maxSheetId="2" userName="Астахова Анна Владимировна" r:id="rId32" minRId="56" maxRId="57">
    <sheetIdMap count="1">
      <sheetId val="1"/>
    </sheetIdMap>
  </header>
  <header guid="{C71BA2E5-75A8-4F8E-9484-85BBD1E7958A}" dateTime="2017-10-05T15:31:40" maxSheetId="2" userName="Залецкая Ольга Геннадьевна" r:id="rId33" minRId="58">
    <sheetIdMap count="1">
      <sheetId val="1"/>
    </sheetIdMap>
  </header>
  <header guid="{00E1BAE4-076A-4864-9854-42FBF8DEB622}" dateTime="2017-10-05T15:35:01" maxSheetId="2" userName="Крыжановская Анна Александровна" r:id="rId34" minRId="59">
    <sheetIdMap count="1">
      <sheetId val="1"/>
    </sheetIdMap>
  </header>
  <header guid="{DE337184-3285-4AAB-B187-25DC9A650375}" dateTime="2017-10-05T15:36:08" maxSheetId="2" userName="Крыжановская Анна Александровна" r:id="rId35" minRId="60">
    <sheetIdMap count="1">
      <sheetId val="1"/>
    </sheetIdMap>
  </header>
  <header guid="{DF122F62-176A-4AE8-9A82-73EC7DC68A6A}" dateTime="2017-10-05T15:36:45" maxSheetId="2" userName="Крыжановская Анна Александровна" r:id="rId36" minRId="61">
    <sheetIdMap count="1">
      <sheetId val="1"/>
    </sheetIdMap>
  </header>
  <header guid="{E9B4620E-F629-43BE-A388-BD7BDA7BBA0D}" dateTime="2017-10-05T15:37:24" maxSheetId="2" userName="Крыжановская Анна Александровна" r:id="rId37" minRId="62">
    <sheetIdMap count="1">
      <sheetId val="1"/>
    </sheetIdMap>
  </header>
  <header guid="{B14DFB08-DAD6-4336-B8E3-EE93A1451AEA}" dateTime="2017-10-05T16:59:15" maxSheetId="2" userName="Залецкая Ольга Геннадьевна" r:id="rId38" minRId="63" maxRId="71">
    <sheetIdMap count="1">
      <sheetId val="1"/>
    </sheetIdMap>
  </header>
  <header guid="{10BDEF29-BEAC-43B0-B977-D27435076D59}" dateTime="2017-10-05T17:03:02" maxSheetId="2" userName="Залецкая Ольга Геннадьевна" r:id="rId39" minRId="72" maxRId="74">
    <sheetIdMap count="1">
      <sheetId val="1"/>
    </sheetIdMap>
  </header>
  <header guid="{98CC8956-5409-4FEF-ADAB-0A53426EF9BC}" dateTime="2017-10-05T17:03:50" maxSheetId="2" userName="Астахова Анна Владимировна" r:id="rId40" minRId="75">
    <sheetIdMap count="1">
      <sheetId val="1"/>
    </sheetIdMap>
  </header>
  <header guid="{C33A860A-7328-4DE3-AA30-58F67AB11946}" dateTime="2017-10-05T17:06:22" maxSheetId="2" userName="Залецкая Ольга Геннадьевна" r:id="rId41" minRId="76" maxRId="79">
    <sheetIdMap count="1">
      <sheetId val="1"/>
    </sheetIdMap>
  </header>
  <header guid="{337F4391-638F-4975-97C5-E18BA4C6CEFC}" dateTime="2017-10-06T10:12:44" maxSheetId="2" userName="Залецкая Ольга Геннадьевна" r:id="rId42">
    <sheetIdMap count="1">
      <sheetId val="1"/>
    </sheetIdMap>
  </header>
  <header guid="{4292C46B-7C75-4E90-83B2-B39214E07C9F}" dateTime="2017-10-06T10:30:08" maxSheetId="2" userName="Залецкая Ольга Геннадьевна" r:id="rId43" minRId="81">
    <sheetIdMap count="1">
      <sheetId val="1"/>
    </sheetIdMap>
  </header>
  <header guid="{F6B6AEED-ABFF-4985-B0D1-2C2427E37991}" dateTime="2017-10-06T10:47:48" maxSheetId="2" userName="Астахова Анна Владимировна" r:id="rId44" minRId="82">
    <sheetIdMap count="1">
      <sheetId val="1"/>
    </sheetIdMap>
  </header>
  <header guid="{617B9A69-8D6B-4556-8BCA-3E9CD6BF32CE}" dateTime="2017-10-06T10:48:57" maxSheetId="2" userName="Вершинина Мария Игоревна" r:id="rId45">
    <sheetIdMap count="1">
      <sheetId val="1"/>
    </sheetIdMap>
  </header>
  <header guid="{FD681D07-6D51-4A9E-AF79-FA71EDD4BBFF}" dateTime="2017-10-06T10:58:01" maxSheetId="2" userName="Рогожина Ольга Сергеевна" r:id="rId46" minRId="91">
    <sheetIdMap count="1">
      <sheetId val="1"/>
    </sheetIdMap>
  </header>
  <header guid="{71ED5D11-DCFA-4DEF-A116-970E84B6D1F1}" dateTime="2017-10-06T11:08:12" maxSheetId="2" userName="Рогожина Ольга Сергеевна" r:id="rId47">
    <sheetIdMap count="1">
      <sheetId val="1"/>
    </sheetIdMap>
  </header>
  <header guid="{CDC4A8AD-004B-498D-BE3A-AE08BC0BEB84}" dateTime="2017-10-06T12:28:21" maxSheetId="2" userName="Астахова Анна Владимировна" r:id="rId48">
    <sheetIdMap count="1">
      <sheetId val="1"/>
    </sheetIdMap>
  </header>
  <header guid="{15931373-A655-4A0E-A16A-EAF3DAC2EC60}" dateTime="2017-10-06T13:05:18" maxSheetId="2" userName="Крыжановская Анна Александровна" r:id="rId49" minRId="99">
    <sheetIdMap count="1">
      <sheetId val="1"/>
    </sheetIdMap>
  </header>
  <header guid="{8423E63E-E606-48FF-8052-31AF9F6D791B}" dateTime="2017-10-06T13:38:41" maxSheetId="2" userName="Астахова Анна Владимировна" r:id="rId50" minRId="103">
    <sheetIdMap count="1">
      <sheetId val="1"/>
    </sheetIdMap>
  </header>
  <header guid="{529F56E3-2E63-4AEE-8D07-367090ADBCA8}" dateTime="2017-10-06T13:48:42" maxSheetId="2" userName="Астахова Анна Владимировна" r:id="rId51" minRId="107">
    <sheetIdMap count="1">
      <sheetId val="1"/>
    </sheetIdMap>
  </header>
  <header guid="{A4721EE3-89DD-49EF-9222-D7CDDBD3EBFC}" dateTime="2017-10-06T13:50:54" maxSheetId="2" userName="Астахова Анна Владимировна" r:id="rId52" minRId="108">
    <sheetIdMap count="1">
      <sheetId val="1"/>
    </sheetIdMap>
  </header>
  <header guid="{640E0A14-C555-4333-9042-A2DAC2B38EAE}" dateTime="2017-10-06T13:53:56" maxSheetId="2" userName="Астахова Анна Владимировна" r:id="rId53" minRId="109" maxRId="110">
    <sheetIdMap count="1">
      <sheetId val="1"/>
    </sheetIdMap>
  </header>
  <header guid="{4998A8C7-7786-47E2-B0FD-F49142915478}" dateTime="2017-10-06T13:55:00" maxSheetId="2" userName="Шулепова Ольга Анатольевна" r:id="rId54">
    <sheetIdMap count="1">
      <sheetId val="1"/>
    </sheetIdMap>
  </header>
  <header guid="{C5A76FDC-B57A-44CE-9358-F59EBE829173}" dateTime="2017-10-06T13:56:07" maxSheetId="2" userName="Астахова Анна Владимировна" r:id="rId55" minRId="115" maxRId="116">
    <sheetIdMap count="1">
      <sheetId val="1"/>
    </sheetIdMap>
  </header>
  <header guid="{4D1FFB6C-F0D5-4D0D-A240-CE419F140298}" dateTime="2017-10-06T13:57:14" maxSheetId="2" userName="Шулепова Ольга Анатольевна" r:id="rId56" minRId="117">
    <sheetIdMap count="1">
      <sheetId val="1"/>
    </sheetIdMap>
  </header>
  <header guid="{E4485C1B-3FC2-4F59-BF2E-15C468F288CB}" dateTime="2017-10-06T14:24:16" maxSheetId="2" userName="Рогожина Ольга Сергеевна" r:id="rId57" minRId="118">
    <sheetIdMap count="1">
      <sheetId val="1"/>
    </sheetIdMap>
  </header>
  <header guid="{E1D76AA0-AD05-4F40-A2CF-664D4E797EFE}" dateTime="2017-10-06T14:25:11" maxSheetId="2" userName="Рогожина Ольга Сергеевна" r:id="rId58" minRId="123">
    <sheetIdMap count="1">
      <sheetId val="1"/>
    </sheetIdMap>
  </header>
  <header guid="{F24200EB-C308-4FAE-A303-A35283591310}" dateTime="2017-10-06T14:26:47" maxSheetId="2" userName="Рогожина Ольга Сергеевна" r:id="rId59" minRId="124">
    <sheetIdMap count="1">
      <sheetId val="1"/>
    </sheetIdMap>
  </header>
  <header guid="{19D85FFC-9380-47B6-854F-FEB0A4444C65}" dateTime="2017-10-06T14:39:05" maxSheetId="2" userName="Рогожина Ольга Сергеевна" r:id="rId60">
    <sheetIdMap count="1">
      <sheetId val="1"/>
    </sheetIdMap>
  </header>
  <header guid="{EDE91811-FC86-432F-9477-ACA80E5C092D}" dateTime="2017-10-06T14:39:50" maxSheetId="2" userName="Шулепова Ольга Анатольевна" r:id="rId61">
    <sheetIdMap count="1">
      <sheetId val="1"/>
    </sheetIdMap>
  </header>
  <header guid="{C89CB6C6-1290-4AAE-9836-E8A2163A7A69}" dateTime="2017-10-06T14:47:27" maxSheetId="2" userName="Астахова Анна Владимировна" r:id="rId62">
    <sheetIdMap count="1">
      <sheetId val="1"/>
    </sheetIdMap>
  </header>
  <header guid="{7041E974-38CA-42BB-A5AC-8A7B3531FC87}" dateTime="2017-10-06T14:48:53" maxSheetId="2" userName="Рогожина Ольга Сергеевна" r:id="rId63">
    <sheetIdMap count="1">
      <sheetId val="1"/>
    </sheetIdMap>
  </header>
  <header guid="{FA92B45A-CDF9-4568-9ABD-C5906B63DE5C}" dateTime="2017-10-06T16:00:21" maxSheetId="2" userName="Астахова Анна Владимировна" r:id="rId64" minRId="140" maxRId="141">
    <sheetIdMap count="1">
      <sheetId val="1"/>
    </sheetIdMap>
  </header>
  <header guid="{4B5AB998-67CA-4FFD-866E-E06E4FC891DA}" dateTime="2017-10-06T16:22:09" maxSheetId="2" userName="Рогожина Ольга Сергеевна" r:id="rId65">
    <sheetIdMap count="1">
      <sheetId val="1"/>
    </sheetIdMap>
  </header>
  <header guid="{4E9C5A66-2FA9-4916-80F8-C072596D2E67}" dateTime="2017-10-06T16:24:44" maxSheetId="2" userName="Рогожина Ольга Сергеевна" r:id="rId66" minRId="146">
    <sheetIdMap count="1">
      <sheetId val="1"/>
    </sheetIdMap>
  </header>
  <header guid="{72D74B0D-18C3-4BC5-8B08-49B70F43D765}" dateTime="2017-10-06T16:49:05" maxSheetId="2" userName="Минакова Оксана Сергеевна" r:id="rId67" minRId="147">
    <sheetIdMap count="1">
      <sheetId val="1"/>
    </sheetIdMap>
  </header>
  <header guid="{106AF8AC-8C49-49E1-B778-2F8CA130C559}" dateTime="2017-10-06T16:52:40" maxSheetId="2" userName="Минакова Оксана Сергеевна" r:id="rId68" minRId="152">
    <sheetIdMap count="1">
      <sheetId val="1"/>
    </sheetIdMap>
  </header>
  <header guid="{D05CE303-776C-44FF-9740-34139EADD59A}" dateTime="2017-10-06T16:56:40" maxSheetId="2" userName="Минакова Оксана Сергеевна" r:id="rId69" minRId="153">
    <sheetIdMap count="1">
      <sheetId val="1"/>
    </sheetIdMap>
  </header>
  <header guid="{3B44627C-1772-41F4-AFA0-2213711F1642}" dateTime="2017-10-06T16:57:17" maxSheetId="2" userName="Минакова Оксана Сергеевна" r:id="rId70" minRId="154">
    <sheetIdMap count="1">
      <sheetId val="1"/>
    </sheetIdMap>
  </header>
  <header guid="{9738FE39-58FF-4E6E-AAD3-85B036F50437}" dateTime="2017-10-06T17:01:20" maxSheetId="2" userName="Минакова Оксана Сергеевна" r:id="rId71">
    <sheetIdMap count="1">
      <sheetId val="1"/>
    </sheetIdMap>
  </header>
  <header guid="{0FBE3E41-8B5B-412B-B904-A24E94413F98}" dateTime="2017-10-06T17:03:11" maxSheetId="2" userName="Перевощикова Анна Васильевна" r:id="rId72" minRId="159" maxRId="161">
    <sheetIdMap count="1">
      <sheetId val="1"/>
    </sheetIdMap>
  </header>
  <header guid="{BFC26F89-5501-48CC-9C12-C06008E0ED7C}" dateTime="2017-10-06T17:03:18" maxSheetId="2" userName="Перевощикова Анна Васильевна" r:id="rId73">
    <sheetIdMap count="1">
      <sheetId val="1"/>
    </sheetIdMap>
  </header>
  <header guid="{CE4115A6-902B-4933-B92F-66D7A432233B}" dateTime="2017-10-06T17:06:12" maxSheetId="2" userName="Перевощикова Анна Васильевна" r:id="rId74" minRId="166">
    <sheetIdMap count="1">
      <sheetId val="1"/>
    </sheetIdMap>
  </header>
  <header guid="{A3B4AFA3-471E-4362-9E88-3F8A7D979008}" dateTime="2017-10-06T17:11:54" maxSheetId="2" userName="Перевощикова Анна Васильевна" r:id="rId75" minRId="167">
    <sheetIdMap count="1">
      <sheetId val="1"/>
    </sheetIdMap>
  </header>
  <header guid="{109534DF-1E3D-43D0-A81A-6A0676C4DD88}" dateTime="2017-10-06T17:14:20" maxSheetId="2" userName="Перевощикова Анна Васильевна" r:id="rId76" minRId="172">
    <sheetIdMap count="1">
      <sheetId val="1"/>
    </sheetIdMap>
  </header>
  <header guid="{9C535062-91A7-4537-B562-FE7EF184EE0F}" dateTime="2017-10-06T17:16:04" maxSheetId="2" userName="Шулепова Ольга Анатольевна" r:id="rId77">
    <sheetIdMap count="1">
      <sheetId val="1"/>
    </sheetIdMap>
  </header>
  <header guid="{1509958A-8706-41CB-87DA-3E76B99FFEC4}" dateTime="2017-10-06T17:21:57" maxSheetId="2" userName="Шулепова Ольга Анатольевна" r:id="rId78">
    <sheetIdMap count="1">
      <sheetId val="1"/>
    </sheetIdMap>
  </header>
  <header guid="{45D9D62E-FA7E-4FED-BE2F-1B484ED25E91}" dateTime="2017-10-06T18:04:16" maxSheetId="2" userName="Рогожина Ольга Сергеевна" r:id="rId79" minRId="181">
    <sheetIdMap count="1">
      <sheetId val="1"/>
    </sheetIdMap>
  </header>
  <header guid="{37B53025-EC39-4F74-BFC0-3E9203A69A82}" dateTime="2017-10-12T14:21:05" maxSheetId="2" userName="Вершинина Мария Игоревна" r:id="rId80" minRId="186" maxRId="530">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- 24 836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- 970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- 46 504 чел.
Численность учащихся частных общеобразовательных организаций на конец года - 405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oc>
    <n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- 46 504 чел.
Численность учащихся частных общеобразовательных организаций на конец года - 405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1">
    <o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- 46 504 чел.
Численность учащихся частных общеобразовательных организаций на конец года - 405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oc>
    <n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- 46 429 чел.
Численность учащихся частных общеобразовательных организаций на конец года - 405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
    <o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- 46 429 чел.
Численность учащихся частных общеобразовательных организаций на конец года - 405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oc>
    <n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- 46 429 чел.
Численность учащихся частных общеобразовательных организаций на конец года - 404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o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- 46 429 чел.
Численность учащихся частных общеобразовательных организаций на конец года - 404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oc>
    <n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- 46 429 чел.
Численность учащихся частных общеобразовательных организаций на конец года - 404 чел.
Численность учащихся, получающих муниципальную услугу «Реализация дополнительных общеразвивающих программ», на конец года - 8 505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1">
    <o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- 46 429 чел.
Численность учащихся частных общеобразовательных организаций на конец года - 404 чел.
Численность учащихся, получающих муниципальную услугу «Реализация дополнительных общеразвивающих программ», на конец года - 8 505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oc>
    <n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rFont val="Times New Roman"/>
            <family val="1"/>
            <charset val="204"/>
          </rPr>
          <t>Департамент образования</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- 25 936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- 1 101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- 46 429 чел.
Численность учащихся частных общеобразовательных организаций на конец года - 404 чел.
Численность учащихся, получающих муниципальную услугу «Реализация дополнительных общеразвивающих программ», на конец года - 8 505 чел.
Количество образовательных учреждений, организовавших мероприятия по проведению процедур оценки качества образования, - 23 ед.  </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numFmtId="4">
    <oc r="G40">
      <v>273.33999999999997</v>
    </oc>
    <nc r="G40">
      <v>277.83999999999997</v>
    </nc>
  </rcc>
  <rdn rId="0" localSheetId="1" customView="1" name="Z_13BE7114_35DF_4699_8779_61985C68F6C3_.wvu.PrintArea" hidden="1" oldHidden="1">
    <formula>'на 01.09.2017'!$A$1:$L$185</formula>
  </rdn>
  <rdn rId="0" localSheetId="1" customView="1" name="Z_13BE7114_35DF_4699_8779_61985C68F6C3_.wvu.PrintTitles" hidden="1" oldHidden="1">
    <formula>'на 01.09.2017'!$5:$8</formula>
  </rdn>
  <rdn rId="0" localSheetId="1" customView="1" name="Z_13BE7114_35DF_4699_8779_61985C68F6C3_.wvu.FilterData" hidden="1" oldHidden="1">
    <formula>'на 01.09.2017'!$A$7:$L$386</formula>
  </rdn>
  <rcv guid="{13BE7114-35DF-4699-8779-61985C68F6C3}"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 sId="1" numFmtId="4">
    <oc r="G39">
      <v>2772.48</v>
    </oc>
    <nc r="G39">
      <v>2797.98</v>
    </nc>
  </rcc>
  <rcc rId="32" sId="1" numFmtId="4">
    <oc r="E39">
      <v>2835.23</v>
    </oc>
    <nc r="E39">
      <v>2860.73</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oc r="L99" t="inlineStr">
      <is>
        <t xml:space="preserve">     Заключено соглашение от 11.04.2017 о предоставлении субсидии в 2017 году на финансирование подпрограммы "Обеспечение жильем молодых семей" между Департаментом строительства ХМАО-Югры  и Администрацией города. На 01.09.2017 участниками мероприятия числится 53 молодых семьей. В 2017 году социальную выплату на приобретение (строительство) жилья планируется предоставить 7 молодым семьям. По состоянию на 01.09.2017 выданы свидетельства о праве на получение выплат 5 молодым семьям, 2 молодые семьи исключены из списка претендентов на получение социальной выплаты и списка участников мероприятия в связи с утратой права на получение социальной выплаты. Социальная выплата перечислена 1 семье.   
    </t>
      </is>
    </oc>
    <nc r="L99" t="inlineStr">
      <is>
        <t xml:space="preserve">     Заключено соглашение от 11.04.2017 о предоставлении субсидии в 2017 году на финансирование подпрограммы "Обеспечение жильем молодых семей" между Департаментом строительства ХМАО-Югры  и Администрацией города. На 01.10.2017 участниками мероприятия числится 52 молодые семьи. В 2017 году социальную выплату на приобретение (строительство) жилья планируется предоставить 7 молодым семьям. По состоянию на 01.10.2017 выданы свидетельства о праве на получение выплат 7 молодым семьям. Социальная выплата перечислена 1 семье.   
    </t>
      </is>
    </nc>
  </rcc>
  <rfmt sheetId="1" sqref="L99:L104" start="0" length="2147483647">
    <dxf>
      <font>
        <color auto="1"/>
      </font>
    </dxf>
  </rfmt>
  <rcc rId="34" sId="1">
    <oc r="L111" t="inlineStr">
      <is>
        <t>На 01.09.2017 участниками мероприятия числится 469  человек. В 2017 году субсидию за счет средств федерального бюджета на приобретение (строительство) жилья планируется  предоставить 11 льготополучателям, из которых: 3 льготополучателям выданы гарантийные письма; 2 льготополучателям перечислена субсидия в размере 1525,43 твс. руб.</t>
      </is>
    </oc>
    <nc r="L111" t="inlineStr">
      <is>
        <t>На 01.10.2017 участниками мероприятия числится 469  человек. В 2017 году субсидию за счет средств федерального бюджета на приобретение (строительство) жилья планируется  предоставить 11 льготополучателям, из которых: 7 льготополучателям выданы гарантийные письма, из которых 2 гарантийных письма реализовано (льготополучателям перечислена субсидия в размере 1525,43 твс. руб.).</t>
      </is>
    </nc>
  </rcc>
  <rfmt sheetId="1" sqref="L111:L116" start="0" length="2147483647">
    <dxf>
      <font>
        <color auto="1"/>
      </font>
    </dxf>
  </rfmt>
  <rcc rId="35" sId="1">
    <oc r="L123" t="inlineStr">
      <is>
        <t>На 01.01.2017 участником мероприятия числится один военнослужащий, уволенный в запас. По состоянию на 01.09.2017  единовременная денежная выплата по гарантийному письму перечислена на счет Продавца жилого помещения в полном объеме. Остаток средств в размере 2662,16 тыс. руб. возвращен в бюджет автономного округа связи с исполнением обязательств перед получателем выплаты в полном объеме.</t>
      </is>
    </oc>
    <nc r="L123" t="inlineStr">
      <is>
        <t>На 01.01.2017 участником мероприятия числится один военнослужащий, уволенный в запас. По состоянию на 01.10.2017  единовременная денежная выплата по гарантийному письму перечислена на счет Продавца жилого помещения в полном объеме. Остаток средств в размере 2662,16 тыс. руб. возвращен в бюджет автономного округа связи с исполнением обязательств перед получателем выплаты в полном объеме.</t>
      </is>
    </nc>
  </rcc>
  <rfmt sheetId="1" sqref="L123:L128" start="0" length="2147483647">
    <dxf>
      <font>
        <color auto="1"/>
      </font>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1">
    <oc r="L37" t="inlineStr">
      <is>
        <r>
          <rPr>
            <u/>
            <sz val="18"/>
            <rFont val="Times New Roman"/>
            <family val="1"/>
            <charset val="204"/>
          </rPr>
          <t xml:space="preserve">АГ: </t>
        </r>
        <r>
          <rPr>
            <sz val="18"/>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8"/>
            <color rgb="FFFF0000"/>
            <rFont val="Times New Roman"/>
            <family val="2"/>
            <charset val="204"/>
          </rPr>
          <t xml:space="preserve">
</t>
        </r>
        <r>
          <rPr>
            <u/>
            <sz val="18"/>
            <color rgb="FFFF0000"/>
            <rFont val="Times New Roman"/>
            <family val="2"/>
            <charset val="204"/>
          </rPr>
          <t>УБУиО (ДК):</t>
        </r>
        <r>
          <rPr>
            <sz val="18"/>
            <color rgb="FFFF0000"/>
            <rFont val="Times New Roman"/>
            <family val="2"/>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Фестиваль искусств "60 параллель" будет проведен с 29.09. по 21.10.2017. 
</t>
        </r>
        <r>
          <rPr>
            <u/>
            <sz val="20"/>
            <rFont val="Times New Roman"/>
            <family val="1"/>
            <charset val="204"/>
          </rPr>
          <t/>
        </r>
      </is>
    </oc>
    <nc r="L37" t="inlineStr">
      <is>
        <r>
          <rPr>
            <u/>
            <sz val="18"/>
            <rFont val="Times New Roman"/>
            <family val="1"/>
            <charset val="204"/>
          </rPr>
          <t xml:space="preserve">АГ: </t>
        </r>
        <r>
          <rPr>
            <sz val="18"/>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8"/>
            <color rgb="FFFF0000"/>
            <rFont val="Times New Roman"/>
            <family val="2"/>
            <charset val="204"/>
          </rPr>
          <t xml:space="preserve">
</t>
        </r>
        <r>
          <rPr>
            <u/>
            <sz val="18"/>
            <rFont val="Times New Roman"/>
            <family val="1"/>
            <charset val="204"/>
          </rPr>
          <t>УБУиО (ДК):</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Фестиваль искусств "60 параллель" будет проведен с 29.09. по 21.10.2017. </t>
        </r>
        <r>
          <rPr>
            <sz val="18"/>
            <color rgb="FFFF0000"/>
            <rFont val="Times New Roman"/>
            <family val="2"/>
            <charset val="204"/>
          </rPr>
          <t xml:space="preserve">
</t>
        </r>
        <r>
          <rPr>
            <u/>
            <sz val="20"/>
            <rFont val="Times New Roman"/>
            <family val="1"/>
            <charset val="204"/>
          </rPr>
          <t/>
        </r>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1" numFmtId="4">
    <oc r="E51">
      <v>4890.8599999999997</v>
    </oc>
    <nc r="E51">
      <v>5730.89</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dxf="1" dxf="1">
    <oc r="L179" t="inlineStr">
      <is>
        <r>
          <rPr>
            <u/>
            <sz val="18"/>
            <color rgb="FFFF0000"/>
            <rFont val="Times New Roman"/>
            <family val="2"/>
            <charset val="204"/>
          </rPr>
          <t>УБУиО:</t>
        </r>
        <r>
          <rPr>
            <sz val="18"/>
            <color rgb="FFFF0000"/>
            <rFont val="Times New Roman"/>
            <family val="2"/>
            <charset val="204"/>
          </rPr>
          <t xml:space="preserve"> По состоянию на 01.09.2017 произведена выплата заработной платы за январь - июль и первую половину августа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по государственной регистрации актов гражданского состояния.                            
</t>
        </r>
        <r>
          <rPr>
            <u/>
            <sz val="18"/>
            <rFont val="Times New Roman"/>
            <family val="1"/>
            <charset val="204"/>
          </rPr>
          <t xml:space="preserve">ДГХ: </t>
        </r>
        <r>
          <rPr>
            <sz val="18"/>
            <rFont val="Times New Roman"/>
            <family val="1"/>
            <charset val="204"/>
          </rPr>
          <t>Реализация мероприятия в рамках программы по содержанию объектов социальной сферы (ЗАГС) осуществляется в соответствии с условиями заключённых договоров (оплата кредиторской задолженности 2016 года за коммунальные услуги, оплата расходов на содержание 1 объекта социальной сферы).</t>
        </r>
      </is>
    </oc>
    <nc r="L179" t="inlineStr">
      <is>
        <r>
          <rPr>
            <u/>
            <sz val="18"/>
            <rFont val="Times New Roman"/>
            <family val="1"/>
            <charset val="204"/>
          </rPr>
          <t>УБУиО:</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и поставке материальных запасов  по факту оказания услуг, поставке товара в соответствии с условиями заключаемых договоров, муниципальных контрактов  в рамках переданных государственных полномочий по государственной регистрации актов гражданского состояния.                            
</t>
        </r>
        <r>
          <rPr>
            <sz val="18"/>
            <color rgb="FFFF0000"/>
            <rFont val="Times New Roman"/>
            <family val="2"/>
            <charset val="204"/>
          </rPr>
          <t xml:space="preserve">
</t>
        </r>
        <r>
          <rPr>
            <u/>
            <sz val="18"/>
            <rFont val="Times New Roman"/>
            <family val="1"/>
            <charset val="204"/>
          </rPr>
          <t xml:space="preserve">ДГХ: </t>
        </r>
        <r>
          <rPr>
            <sz val="18"/>
            <rFont val="Times New Roman"/>
            <family val="1"/>
            <charset val="204"/>
          </rPr>
          <t>Реализация мероприятия в рамках программы по содержанию объектов социальной сферы (ЗАГС) осуществляется в соответствии с условиями заключённых договоров (оплата кредиторской задолженности 2016 года за коммунальные услуги, оплата расходов на содержание 1 объекта социальной сферы).</t>
        </r>
      </is>
    </nc>
    <odxf>
      <font>
        <sz val="18"/>
        <color rgb="FFFF0000"/>
      </font>
    </odxf>
    <ndxf>
      <font>
        <sz val="18"/>
        <color rgb="FFFF0000"/>
      </font>
    </ndxf>
  </rcc>
  <rfmt sheetId="1" sqref="L175:L178" start="0" length="2147483647">
    <dxf>
      <font>
        <color auto="1"/>
      </font>
    </dxf>
  </rfmt>
  <rfmt sheetId="1" sqref="L168" start="0" length="2147483647">
    <dxf>
      <font>
        <color auto="1"/>
      </font>
    </dxf>
  </rfmt>
  <rfmt sheetId="1" sqref="L161" start="0" length="2147483647">
    <dxf>
      <font>
        <color auto="1"/>
      </font>
    </dxf>
  </rfmt>
  <rcv guid="{D95852A1-B0FC-4AC5-B62B-5CCBE05B0D15}" action="delete"/>
  <rdn rId="0" localSheetId="1" customView="1" name="Z_D95852A1_B0FC_4AC5_B62B_5CCBE05B0D15_.wvu.FilterData" hidden="1" oldHidden="1">
    <formula>'на 01.09.2017'!$A$7:$L$386</formula>
    <oldFormula>'на 01.09.2017'!$A$7:$L$386</oldFormula>
  </rdn>
  <rcv guid="{D95852A1-B0FC-4AC5-B62B-5CCBE05B0D15}"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 sId="1" numFmtId="4">
    <oc r="G51">
      <v>4712.43</v>
    </oc>
    <nc r="G51">
      <v>4987.32</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61:L62" start="0" length="2147483647">
    <dxf>
      <font>
        <color auto="1"/>
      </font>
    </dxf>
  </rfmt>
  <rfmt sheetId="1" sqref="L36" start="0" length="2147483647">
    <dxf>
      <font>
        <color auto="1"/>
      </font>
    </dxf>
  </rfmt>
  <rcc rId="39" sId="1" odxf="1" dxf="1">
    <oc r="L155" t="inlineStr">
      <is>
        <r>
          <rPr>
            <u/>
            <sz val="18"/>
            <color rgb="FFFF0000"/>
            <rFont val="Times New Roman"/>
            <family val="2"/>
            <charset val="204"/>
          </rPr>
          <t>АГ:</t>
        </r>
        <r>
          <rPr>
            <sz val="18"/>
            <color rgb="FFFF0000"/>
            <rFont val="Times New Roman"/>
            <family val="2"/>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В соответствии с планом-графиком размещены закупки на приобретение оборудования и программного обеспечениия. Публикация извещений о размещении электронных аукционов на текущий ремонт помещения планируется в сентябре 2017 года. 
       </t>
        </r>
        <r>
          <rPr>
            <sz val="18"/>
            <rFont val="Times New Roman"/>
            <family val="1"/>
            <charset val="204"/>
          </rPr>
          <t xml:space="preserve">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муниципальной программы. Еженедельно ведется работа по информированию субъектов малого и среднего предпринимательства о формах поддержки (консультации). </t>
        </r>
        <r>
          <rPr>
            <sz val="18"/>
            <color rgb="FFFF0000"/>
            <rFont val="Times New Roman"/>
            <family val="2"/>
            <charset val="204"/>
          </rPr>
          <t xml:space="preserve">
  </t>
        </r>
        <r>
          <rPr>
            <sz val="18"/>
            <rFont val="Times New Roman"/>
            <family val="1"/>
            <charset val="204"/>
          </rPr>
          <t xml:space="preserve"> </t>
        </r>
        <r>
          <rPr>
            <u/>
            <sz val="18"/>
            <rFont val="Times New Roman"/>
            <family val="1"/>
            <charset val="204"/>
          </rPr>
          <t>ДГХ:</t>
        </r>
        <r>
          <rPr>
            <sz val="18"/>
            <rFont val="Times New Roman"/>
            <family val="1"/>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Конкурс на выполнение работ состоялся, ведется процедура заключения муниципального контракта.Заключен договор от 06.06.2017 № 46 с ООО "Глобус" на визуальное обследование и обмерные работы конструктивных элементов помещений МКУ "МФЦ г. Сургута",  на сумму 24,33 тыс.руб.
В соответствии с договором работы выполнены и оплачены. </t>
        </r>
        <r>
          <rPr>
            <sz val="18"/>
            <color rgb="FFFF0000"/>
            <rFont val="Times New Roman"/>
            <family val="2"/>
            <charset val="204"/>
          </rPr>
          <t xml:space="preserve">
</t>
        </r>
        <r>
          <rPr>
            <u/>
            <sz val="18"/>
            <rFont val="Times New Roman"/>
            <family val="1"/>
            <charset val="204"/>
          </rPr>
          <t/>
        </r>
      </is>
    </oc>
    <nc r="L155" t="inlineStr">
      <is>
        <r>
          <rPr>
            <u/>
            <sz val="18"/>
            <rFont val="Times New Roman"/>
            <family val="1"/>
            <charset val="204"/>
          </rPr>
          <t>АГ:</t>
        </r>
        <r>
          <rPr>
            <sz val="18"/>
            <rFont val="Times New Roman"/>
            <family val="1"/>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Заключены контраты на приобретение мебели, оборудования и программного обеспечениия. В соответствии с планом-графиком размещены закупки на приобретение оборудования и программного обеспечениия. </t>
        </r>
        <r>
          <rPr>
            <sz val="18"/>
            <color rgb="FFFF0000"/>
            <rFont val="Times New Roman"/>
            <family val="2"/>
            <charset val="204"/>
          </rPr>
          <t xml:space="preserve">
       </t>
        </r>
        <r>
          <rPr>
            <sz val="18"/>
            <rFont val="Times New Roman"/>
            <family val="1"/>
            <charset val="204"/>
          </rPr>
          <t xml:space="preserve">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муниципальной программы. Еженедельно ведется работа по информированию субъектов малого и среднего предпринимательства о формах поддержки (консультации). </t>
        </r>
        <r>
          <rPr>
            <sz val="18"/>
            <color rgb="FFFF0000"/>
            <rFont val="Times New Roman"/>
            <family val="2"/>
            <charset val="204"/>
          </rPr>
          <t xml:space="preserve">
  </t>
        </r>
        <r>
          <rPr>
            <sz val="18"/>
            <rFont val="Times New Roman"/>
            <family val="1"/>
            <charset val="204"/>
          </rPr>
          <t xml:space="preserve"> </t>
        </r>
        <r>
          <rPr>
            <u/>
            <sz val="18"/>
            <rFont val="Times New Roman"/>
            <family val="1"/>
            <charset val="204"/>
          </rPr>
          <t>ДГХ:</t>
        </r>
        <r>
          <rPr>
            <sz val="18"/>
            <rFont val="Times New Roman"/>
            <family val="1"/>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Конкурс на выполнение работ состоялся, ведется процедура заключения муниципального контракта.Заключен договор от 06.06.2017 № 46 с ООО "Глобус" на визуальное обследование и обмерные работы конструктивных элементов помещений МКУ "МФЦ г. Сургута",  на сумму 24,33 тыс.руб.
В соответствии с договором работы выполнены и оплачены. </t>
        </r>
        <r>
          <rPr>
            <sz val="18"/>
            <color rgb="FFFF0000"/>
            <rFont val="Times New Roman"/>
            <family val="2"/>
            <charset val="204"/>
          </rPr>
          <t xml:space="preserve">
</t>
        </r>
        <r>
          <rPr>
            <u/>
            <sz val="18"/>
            <rFont val="Times New Roman"/>
            <family val="1"/>
            <charset val="204"/>
          </rPr>
          <t/>
        </r>
      </is>
    </nc>
    <odxf>
      <font>
        <sz val="18"/>
        <color rgb="FFFF0000"/>
      </font>
    </odxf>
    <ndxf>
      <font>
        <sz val="18"/>
        <color rgb="FFFF0000"/>
      </font>
    </ndxf>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 sId="1">
    <oc r="L49" t="inlineStr">
      <is>
        <r>
          <rPr>
            <u/>
            <sz val="18"/>
            <rFont val="Times New Roman"/>
            <family val="1"/>
            <charset val="204"/>
          </rPr>
          <t>АГ:</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поставке товара в соответствии с условиями заключаемых договоров,  в рамках переданных полномочий в сфере трудовых отношений государственного управления охраной труда.</t>
        </r>
        <r>
          <rPr>
            <sz val="18"/>
            <color rgb="FFFF0000"/>
            <rFont val="Times New Roman"/>
            <family val="2"/>
            <charset val="204"/>
          </rPr>
          <t xml:space="preserve">
</t>
        </r>
        <r>
          <rPr>
            <u/>
            <sz val="18"/>
            <color rgb="FFFF0000"/>
            <rFont val="Times New Roman"/>
            <family val="2"/>
            <charset val="204"/>
          </rPr>
          <t>ДО:</t>
        </r>
        <r>
          <rPr>
            <sz val="18"/>
            <color rgb="FFFF0000"/>
            <rFont val="Times New Roman"/>
            <family val="2"/>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подведомственных департаменту образования, в части следующих мероприятий:
- содействие в трудоустройстве незанятых инвалидов на оборудованные (оснащенные) для них рабочие места;
- организация проведения стажировки выпускников профессиональных образовательных организаций и образовательных организаций высшего образования до 25 лет;
- организация проведения оплачиваемых общественных работ для незанятых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is>
    </oc>
    <nc r="L49" t="inlineStr">
      <is>
        <r>
          <rPr>
            <u/>
            <sz val="18"/>
            <rFont val="Times New Roman"/>
            <family val="1"/>
            <charset val="204"/>
          </rPr>
          <t>АГ:</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поставке товара в соответствии с условиями заключаемых договоров,  в рамках переданных полномочий в сфере трудовых отношений государственного управления охраной труда.</t>
        </r>
        <r>
          <rPr>
            <sz val="18"/>
            <color rgb="FFFF0000"/>
            <rFont val="Times New Roman"/>
            <family val="2"/>
            <charset val="204"/>
          </rPr>
          <t xml:space="preserve">
</t>
        </r>
        <r>
          <rPr>
            <u/>
            <sz val="18"/>
            <rFont val="Times New Roman"/>
            <family val="1"/>
            <charset val="204"/>
          </rPr>
          <t>ДО:</t>
        </r>
        <r>
          <rPr>
            <sz val="18"/>
            <rFont val="Times New Roman"/>
            <family val="1"/>
            <charset val="204"/>
          </rPr>
          <t xml:space="preserve"> В соответствии с письмом КУ ХМАО-Югры "Сургутский центр занятости населения" в реализации государственной программы принимают участие 8 образовательных учреждений, подведомственных департаменту образования, в части следующих мероприятий:
- содействие в трудоустройстве незанятых инвалидов на оборудованные (оснащенные) для них рабочие места;
- организация проведения стажировки выпускников профессиональных образовательных организаций и образовательных организаций высшего образования до 25 лет;
- организация проведения оплачиваемых общественных работ для незанятых трудовой деятельностью и безработных граждан. 
Для обеспечения реализации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sz val="18"/>
            <color rgb="FFFF0000"/>
            <rFont val="Times New Roman"/>
            <family val="2"/>
            <charset val="204"/>
          </rPr>
          <t xml:space="preserve">
</t>
        </r>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 sId="1" numFmtId="4">
    <oc r="G33">
      <v>18012.3</v>
    </oc>
    <nc r="G33">
      <v>18012.25</v>
    </nc>
  </rcc>
  <rcc rId="42" sId="1" numFmtId="4">
    <oc r="G32">
      <v>281371</v>
    </oc>
    <nc r="G32">
      <v>281371.01</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1" numFmtId="4">
    <oc r="G171">
      <v>45290.2</v>
    </oc>
    <nc r="G171">
      <v>51858.400000000001</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1" numFmtId="4">
    <oc r="E171">
      <v>45290.2</v>
    </oc>
    <nc r="E171">
      <v>52261.9</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1" numFmtId="4">
    <oc r="G172">
      <v>2130.8200000000002</v>
    </oc>
    <nc r="G172">
      <v>2518.31</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 sId="1" odxf="1" dxf="1">
    <oc r="L169" t="inlineStr">
      <is>
        <r>
          <rPr>
            <u/>
            <sz val="18"/>
            <color rgb="FFFF0000"/>
            <rFont val="Times New Roman"/>
            <family val="2"/>
            <charset val="204"/>
          </rPr>
          <t>ДО, УБУиО(ДК):</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(60551,2 руб.). 
</t>
        </r>
        <r>
          <rPr>
            <u/>
            <sz val="20"/>
            <color theme="1"/>
            <rFont val="Times New Roman"/>
            <family val="1"/>
            <charset val="204"/>
          </rPr>
          <t/>
        </r>
      </is>
    </oc>
    <nc r="L169" t="inlineStr">
      <is>
        <r>
          <rPr>
            <u/>
            <sz val="18"/>
            <rFont val="Times New Roman"/>
            <family val="1"/>
            <charset val="204"/>
          </rPr>
          <t>ДО, УБУиО(ДК):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(60551,2 руб.). 
</t>
        </r>
        <r>
          <rPr>
            <u/>
            <sz val="20"/>
            <color theme="1"/>
            <rFont val="Times New Roman"/>
            <family val="1"/>
            <charset val="204"/>
          </rPr>
          <t/>
        </r>
      </is>
    </nc>
    <odxf>
      <font>
        <sz val="18"/>
        <color rgb="FFFF0000"/>
      </font>
    </odxf>
    <ndxf>
      <font>
        <sz val="18"/>
        <color rgb="FFFF0000"/>
      </font>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 sId="1" numFmtId="4">
    <oc r="G45">
      <f>195393.4+2878.44</f>
    </oc>
    <nc r="G45">
      <v>198873.4</v>
    </nc>
  </rcc>
  <rcc rId="48" sId="1">
    <oc r="J46">
      <f>12927.61+666.45</f>
    </oc>
    <nc r="J46">
      <f>12927.61+666.45+6321.5</f>
    </nc>
  </rcc>
  <rcc rId="49" sId="1">
    <oc r="J45">
      <f>245624.7+5894+427.5</f>
    </oc>
    <nc r="J45">
      <f>245624.7+5894+427.5+6321.5</f>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 sId="1">
    <oc r="L136" t="inlineStr">
      <is>
        <r>
          <rPr>
            <u/>
            <sz val="18"/>
            <rFont val="Times New Roman"/>
            <family val="1"/>
            <charset val="204"/>
          </rPr>
          <t>АГ:</t>
        </r>
        <r>
          <rPr>
            <sz val="18"/>
            <rFont val="Times New Roman"/>
            <family val="1"/>
            <charset val="204"/>
          </rPr>
          <t xml:space="preserve">  1.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2017 год для осуществления данного полномочия планируется провести в соответствии с план-графиком.
 </t>
        </r>
        <r>
          <rPr>
            <sz val="18"/>
            <color rgb="FFFF0000"/>
            <rFont val="Times New Roman"/>
            <family val="1"/>
            <charset val="204"/>
          </rPr>
          <t xml:space="preserve">     </t>
        </r>
        <r>
          <rPr>
            <sz val="18"/>
            <rFont val="Times New Roman"/>
            <family val="1"/>
            <charset val="204"/>
          </rPr>
          <t xml:space="preserve">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вкладыши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t>
        </r>
        <r>
          <rPr>
            <sz val="18"/>
            <color rgb="FFFF0000"/>
            <rFont val="Times New Roman"/>
            <family val="2"/>
            <charset val="204"/>
          </rPr>
          <t xml:space="preserve">
</t>
        </r>
        <r>
          <rPr>
            <u/>
            <sz val="18"/>
            <color rgb="FFFF0000"/>
            <rFont val="Times New Roman"/>
            <family val="2"/>
            <charset val="204"/>
          </rPr>
          <t>ДО:</t>
        </r>
        <r>
          <rPr>
            <sz val="18"/>
            <color rgb="FFFF0000"/>
            <rFont val="Times New Roman"/>
            <family val="2"/>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
</t>
        </r>
        <r>
          <rPr>
            <u/>
            <sz val="18"/>
            <color theme="1"/>
            <rFont val="Times New Roman"/>
            <family val="2"/>
            <charset val="204"/>
          </rPr>
          <t/>
        </r>
      </is>
    </oc>
    <nc r="L136" t="inlineStr">
      <is>
        <r>
          <rPr>
            <u/>
            <sz val="18"/>
            <rFont val="Times New Roman"/>
            <family val="1"/>
            <charset val="204"/>
          </rPr>
          <t>АГ:</t>
        </r>
        <r>
          <rPr>
            <sz val="18"/>
            <rFont val="Times New Roman"/>
            <family val="1"/>
            <charset val="204"/>
          </rPr>
          <t xml:space="preserve">  1.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2017 год для осуществления данного полномочия планируется провести в соответствии с план-графиком.
 </t>
        </r>
        <r>
          <rPr>
            <sz val="18"/>
            <color rgb="FFFF0000"/>
            <rFont val="Times New Roman"/>
            <family val="1"/>
            <charset val="204"/>
          </rPr>
          <t xml:space="preserve">     </t>
        </r>
        <r>
          <rPr>
            <sz val="18"/>
            <rFont val="Times New Roman"/>
            <family val="1"/>
            <charset val="204"/>
          </rPr>
          <t xml:space="preserve">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вкладыши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t>
        </r>
        <r>
          <rPr>
            <sz val="18"/>
            <color rgb="FFFF0000"/>
            <rFont val="Times New Roman"/>
            <family val="2"/>
            <charset val="204"/>
          </rPr>
          <t xml:space="preserve">
</t>
        </r>
        <r>
          <rPr>
            <u/>
            <sz val="18"/>
            <rFont val="Times New Roman"/>
            <family val="1"/>
            <charset val="204"/>
          </rPr>
          <t>ДО:</t>
        </r>
        <r>
          <rPr>
            <sz val="18"/>
            <rFont val="Times New Roman"/>
            <family val="1"/>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
</t>
        </r>
        <r>
          <rPr>
            <u/>
            <sz val="18"/>
            <color theme="1"/>
            <rFont val="Times New Roman"/>
            <family val="2"/>
            <charset val="204"/>
          </rPr>
          <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J131">
      <f>9094+24.6</f>
    </oc>
    <nc r="J131">
      <f>9094+9360.26</f>
    </nc>
  </rcc>
  <rcc rId="4" sId="1">
    <oc r="J132">
      <f>59415.59+104.8</f>
    </oc>
    <nc r="J132">
      <f>59415.59+39904.267</f>
    </nc>
  </rcc>
  <rcc rId="5" sId="1">
    <oc r="J133">
      <f>75720.64+14.4</f>
    </oc>
    <nc r="J133">
      <f>75720.64+5473.8364</f>
    </nc>
  </rcc>
  <rfmt sheetId="1" sqref="K133" start="0" length="2147483647">
    <dxf>
      <font>
        <color rgb="FFFF0000"/>
      </font>
    </dxf>
  </rfmt>
  <rfmt sheetId="1" sqref="K132" start="0" length="2147483647">
    <dxf>
      <font>
        <color rgb="FFFF0000"/>
      </font>
    </dxf>
  </rfmt>
  <rfmt sheetId="1" sqref="K131" start="0" length="2147483647">
    <dxf>
      <font>
        <color rgb="FFFF0000"/>
      </font>
    </dxf>
  </rfmt>
  <rfmt sheetId="1" sqref="K131:K133" start="0" length="2147483647">
    <dxf>
      <font>
        <color auto="1"/>
      </font>
    </dxf>
  </rfmt>
  <rcv guid="{CCF533A2-322B-40E2-88B2-065E6D1D35B4}" action="delete"/>
  <rdn rId="0" localSheetId="1" customView="1" name="Z_CCF533A2_322B_40E2_88B2_065E6D1D35B4_.wvu.PrintArea" hidden="1" oldHidden="1">
    <formula>'на 01.09.2017'!$A$1:$L$183</formula>
    <oldFormula>'на 01.09.2017'!$A$1:$L$183</oldFormula>
  </rdn>
  <rdn rId="0" localSheetId="1" customView="1" name="Z_CCF533A2_322B_40E2_88B2_065E6D1D35B4_.wvu.PrintTitles" hidden="1" oldHidden="1">
    <formula>'на 01.09.2017'!$5:$8</formula>
    <oldFormula>'на 01.09.2017'!$5:$8</oldFormula>
  </rdn>
  <rdn rId="0" localSheetId="1" customView="1" name="Z_CCF533A2_322B_40E2_88B2_065E6D1D35B4_.wvu.Cols" hidden="1" oldHidden="1">
    <formula>'на 01.09.2017'!$I:$I</formula>
    <oldFormula>'на 01.09.2017'!$I:$I</oldFormula>
  </rdn>
  <rdn rId="0" localSheetId="1" customView="1" name="Z_CCF533A2_322B_40E2_88B2_065E6D1D35B4_.wvu.FilterData" hidden="1" oldHidden="1">
    <formula>'на 01.09.2017'!$A$7:$L$386</formula>
    <oldFormula>'на 01.09.2017'!$A$7:$L$386</oldFormula>
  </rdn>
  <rcv guid="{CCF533A2-322B-40E2-88B2-065E6D1D35B4}"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 sId="1" numFmtId="4">
    <oc r="G46">
      <f>8355.99+136.45</f>
    </oc>
    <nc r="G46">
      <v>10475.86</v>
    </nc>
  </rcc>
  <rcc rId="52" sId="1">
    <oc r="J46">
      <f>12927.61+666.45+6321.5</f>
    </oc>
    <nc r="J46">
      <f>12927.61+666.45</f>
    </nc>
  </rcc>
  <rcc rId="53" sId="1">
    <o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color rgb="FFFF0000"/>
            <rFont val="Times New Roman"/>
            <family val="2"/>
            <charset val="204"/>
          </rPr>
          <t xml:space="preserve">УБУиО (ДК): </t>
        </r>
        <r>
          <rPr>
            <sz val="18"/>
            <color rgb="FFFF0000"/>
            <rFont val="Times New Roman"/>
            <family val="2"/>
            <charset val="204"/>
          </rPr>
          <t xml:space="preserve">
Приобретен спортивный инвентарь и оборудование для МАУ "Ледовый дворец"  на сумму 202,11 тыс.руб., СДЮСШОР "Ермак" на сумму 373,89 тыс. руб. МАУДО СДЮСШОР "Олимп" - проведены учебно-тренировочные мероприятия по подготовке к Первенству России по бильярдному спорту в г. Москве, по подготовке к Чемпионату России по дзюдо в  г.Кучугуры Краснодарский край и г. Приморск, Болгария, первенство по тхэквондо среди кадетов 2003-2005гг.р. в  г.Казань, г. Волжский, г. Белгород, первенство России среди юниоров 2000-2002 гг.р., г.Албена, Болгария.)
Реализация программы  осуществляется в плановом режиме.  Бюджетные ассигнования будут использованы в полном объеме до конца 2017 года.</t>
        </r>
      </is>
    </oc>
    <n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УБУиО (ДК): </t>
        </r>
        <r>
          <rPr>
            <sz val="18"/>
            <rFont val="Times New Roman"/>
            <family val="1"/>
            <charset val="204"/>
          </rPr>
          <t xml:space="preserve">
Приобретен спортивный инвентарь и оборудование для МАУ "Ледовый дворец"  на сумму 202,11 тыс.руб., СДЮСШОР "Ермак" на сумму 373,89 тыс. руб. МАУДО СДЮСШОР "Олимп" - проведены учебно-тренировочные мероприятия по подготовке к Первенству России по бильярдному спорту в г. Москве, по подготовке к Чемпионату России по дзюдо в  г.Кучугуры Краснодарский край и г. Приморск, Болгария, первенство по тхэквондо среди кадетов 2003-2005гг.р. в  г.Казань, г. Волжский, г. Белгород, первенство России среди юниоров 2000-2002 гг.р., г.Албена, Болгария.)
Реализация программы  осуществляется в плановом режиме.  Бюджетные ассигнования будут использованы в полном объеме до конца 2017 года.</t>
        </r>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02:J102">
    <dxf>
      <fill>
        <patternFill>
          <bgColor rgb="FFFFFF00"/>
        </patternFill>
      </fill>
    </dxf>
  </rfmt>
  <rfmt sheetId="1" sqref="A102:XFD102">
    <dxf>
      <fill>
        <patternFill patternType="none">
          <bgColor auto="1"/>
        </patternFill>
      </fill>
    </dxf>
  </rfmt>
  <rcc rId="54" sId="1" numFmtId="4">
    <oc r="D112">
      <v>9152.57</v>
    </oc>
    <nc r="D112">
      <v>8568.3799999999992</v>
    </nc>
  </rcc>
  <rcc rId="55" sId="1" numFmtId="4">
    <oc r="J112">
      <v>9152.57</v>
    </oc>
    <nc r="J112">
      <v>8568.3799999999992</v>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 sId="1">
    <oc r="J172">
      <f>1258.23+421.02+2012.54</f>
    </oc>
    <nc r="J172">
      <f>1258.23+421.02+2012.54</f>
    </nc>
  </rcc>
  <rcc rId="57" sId="1">
    <oc r="J45">
      <f>245624.7+5894+427.5+6321.5</f>
    </oc>
    <nc r="J45">
      <f>245624.7+5894+427.5</f>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1" numFmtId="4">
    <oc r="E124">
      <v>3166.4</v>
    </oc>
    <nc r="E124">
      <v>504.24</v>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 sId="1">
    <oc r="J33">
      <f>16490.34+3213.23</f>
    </oc>
    <nc r="J33">
      <f>16490.34+3213.23</f>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 sId="1">
    <oc r="L29" t="inlineStr">
      <is>
        <r>
          <rPr>
            <u/>
            <sz val="18"/>
            <rFont val="Times New Roman"/>
            <family val="1"/>
            <charset val="204"/>
          </rPr>
          <t>УБУиО</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color rgb="FFFF0000"/>
            <rFont val="Times New Roman"/>
            <family val="2"/>
            <charset val="204"/>
          </rPr>
          <t>ДО:</t>
        </r>
        <r>
          <rPr>
            <sz val="18"/>
            <color rgb="FFFF0000"/>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- 475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oc>
    <nc r="L29" t="inlineStr">
      <is>
        <r>
          <rPr>
            <u/>
            <sz val="18"/>
            <rFont val="Times New Roman"/>
            <family val="1"/>
            <charset val="204"/>
          </rPr>
          <t>УБУиО</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color rgb="FFFF0000"/>
            <rFont val="Times New Roman"/>
            <family val="2"/>
            <charset val="204"/>
          </rPr>
          <t>ДО:</t>
        </r>
        <r>
          <rPr>
            <sz val="18"/>
            <color rgb="FFFF0000"/>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 sId="1">
    <oc r="L29" t="inlineStr">
      <is>
        <r>
          <rPr>
            <u/>
            <sz val="18"/>
            <rFont val="Times New Roman"/>
            <family val="1"/>
            <charset val="204"/>
          </rPr>
          <t>УБУиО</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color rgb="FFFF0000"/>
            <rFont val="Times New Roman"/>
            <family val="2"/>
            <charset val="204"/>
          </rPr>
          <t>ДО:</t>
        </r>
        <r>
          <rPr>
            <sz val="18"/>
            <color rgb="FFFF0000"/>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- 2 086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oc>
    <nc r="L29" t="inlineStr">
      <is>
        <r>
          <rPr>
            <u/>
            <sz val="18"/>
            <rFont val="Times New Roman"/>
            <family val="1"/>
            <charset val="204"/>
          </rPr>
          <t>УБУиО</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color rgb="FFFF0000"/>
            <rFont val="Times New Roman"/>
            <family val="2"/>
            <charset val="204"/>
          </rPr>
          <t>ДО:</t>
        </r>
        <r>
          <rPr>
            <sz val="18"/>
            <color rgb="FFFF0000"/>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 sId="1">
    <oc r="L29" t="inlineStr">
      <is>
        <r>
          <rPr>
            <u/>
            <sz val="18"/>
            <rFont val="Times New Roman"/>
            <family val="1"/>
            <charset val="204"/>
          </rPr>
          <t>УБУиО</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color rgb="FFFF0000"/>
            <rFont val="Times New Roman"/>
            <family val="2"/>
            <charset val="204"/>
          </rPr>
          <t>ДО:</t>
        </r>
        <r>
          <rPr>
            <sz val="18"/>
            <color rgb="FFFF0000"/>
            <rFont val="Times New Roman"/>
            <family val="2"/>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oc>
    <nc r="L29" t="inlineStr">
      <is>
        <r>
          <rPr>
            <u/>
            <sz val="18"/>
            <rFont val="Times New Roman"/>
            <family val="1"/>
            <charset val="204"/>
          </rPr>
          <t>УБУиО</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rFont val="Times New Roman"/>
            <family val="1"/>
            <charset val="204"/>
          </rPr>
          <t>ДО:</t>
        </r>
        <r>
          <rPr>
            <sz val="18"/>
            <rFont val="Times New Roman"/>
            <family val="1"/>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numFmtId="4">
    <nc r="E138">
      <v>16.600000000000001</v>
    </nc>
  </rcc>
  <rcc rId="64" sId="1" numFmtId="4">
    <nc r="G138">
      <v>5.37</v>
    </nc>
  </rcc>
  <rcc rId="65" sId="1" numFmtId="4">
    <oc r="E139">
      <v>17012.48</v>
    </oc>
    <nc r="E139">
      <v>19517.45</v>
    </nc>
  </rcc>
  <rcc rId="66" sId="1" numFmtId="4">
    <oc r="G139">
      <v>16274.16</v>
    </oc>
    <nc r="G139">
      <v>18627.61</v>
    </nc>
  </rcc>
  <rfmt sheetId="1" sqref="D140:D141">
    <dxf>
      <fill>
        <patternFill patternType="solid">
          <bgColor rgb="FFFFFF00"/>
        </patternFill>
      </fill>
    </dxf>
  </rfmt>
  <rfmt sheetId="1" sqref="E140:E141">
    <dxf>
      <fill>
        <patternFill patternType="solid">
          <bgColor rgb="FFFFFF00"/>
        </patternFill>
      </fill>
    </dxf>
  </rfmt>
  <rfmt sheetId="1" sqref="G140:G141">
    <dxf>
      <fill>
        <patternFill>
          <bgColor rgb="FFFFFF00"/>
        </patternFill>
      </fill>
    </dxf>
  </rfmt>
  <rfmt sheetId="1" sqref="D141" start="0" length="0">
    <dxf>
      <fill>
        <patternFill patternType="none">
          <bgColor indexed="65"/>
        </patternFill>
      </fill>
    </dxf>
  </rfmt>
  <rcc rId="67" sId="1">
    <oc r="D141">
      <f>C141</f>
    </oc>
    <nc r="D141">
      <f>22715.47-D140</f>
    </nc>
  </rcc>
  <rcc rId="68" sId="1">
    <oc r="G141">
      <v>6969.23</v>
    </oc>
    <nc r="G141">
      <f>9584.98-G140</f>
    </nc>
  </rcc>
  <rcc rId="69" sId="1" numFmtId="4">
    <oc r="E140">
      <f>G140</f>
    </oc>
    <nc r="E140">
      <f>G140</f>
    </nc>
  </rcc>
  <rcc rId="70" sId="1" numFmtId="4">
    <oc r="G140">
      <f>8373.73-G141</f>
    </oc>
    <nc r="G140">
      <v>2481.65</v>
    </nc>
  </rcc>
  <rfmt sheetId="1" sqref="D140:G141">
    <dxf>
      <fill>
        <patternFill patternType="none">
          <bgColor auto="1"/>
        </patternFill>
      </fill>
    </dxf>
  </rfmt>
  <rcc rId="71" sId="1">
    <oc r="J140">
      <f>22635.47-J141</f>
    </oc>
    <nc r="J140">
      <f>22715.47-J141</f>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 sId="1" numFmtId="4">
    <oc r="E157">
      <v>108639.14</v>
    </oc>
    <nc r="E157">
      <v>119435.35</v>
    </nc>
  </rcc>
  <rcc rId="73" sId="1" numFmtId="4">
    <oc r="G157">
      <v>108639.14</v>
    </oc>
    <nc r="G157">
      <v>119435.35</v>
    </nc>
  </rcc>
  <rcc rId="74" sId="1" numFmtId="4">
    <oc r="G158">
      <v>9839.2800000000007</v>
    </oc>
    <nc r="G158">
      <v>12286.24</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143:L148" start="0" length="2147483647">
    <dxf>
      <font>
        <color auto="1"/>
      </font>
    </dxf>
  </rfmt>
  <rcc rId="10" sId="1">
    <oc r="L155" t="inlineStr">
      <is>
        <r>
          <rPr>
            <u/>
            <sz val="18"/>
            <color rgb="FFFF0000"/>
            <rFont val="Times New Roman"/>
            <family val="2"/>
            <charset val="204"/>
          </rPr>
          <t>АГ:</t>
        </r>
        <r>
          <rPr>
            <sz val="18"/>
            <color rgb="FFFF0000"/>
            <rFont val="Times New Roman"/>
            <family val="2"/>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В соответствии с планом-графиком размещены закупки на приобретение оборудования и программного обеспечениия. Публикация извещений о размещении электронных аукционов на текущий ремонт помещения планируется в сентябре 2017 года. 
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муниципальной программы. Еженедельно ведется работа по информированию субъектов малого и среднего предпринимательства о формах поддержки (консультации). 
  </t>
        </r>
        <r>
          <rPr>
            <sz val="18"/>
            <rFont val="Times New Roman"/>
            <family val="1"/>
            <charset val="204"/>
          </rPr>
          <t xml:space="preserve"> </t>
        </r>
        <r>
          <rPr>
            <u/>
            <sz val="18"/>
            <rFont val="Times New Roman"/>
            <family val="1"/>
            <charset val="204"/>
          </rPr>
          <t>ДГХ:</t>
        </r>
        <r>
          <rPr>
            <sz val="18"/>
            <rFont val="Times New Roman"/>
            <family val="1"/>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Конкурс на выполнение работ состоялся, ведется процедура заключения муниципального контракта.Заключен договор от 06.06.2017 № 46 с ООО "Глобус" на визуальное обследование и обмерные работы конструктивных элементов помещений МКУ "МФЦ г. Сургута",  на сумму 24,33 тыс.руб.
В соответствии с договором работы выполнены и оплачены. </t>
        </r>
        <r>
          <rPr>
            <sz val="18"/>
            <color rgb="FFFF0000"/>
            <rFont val="Times New Roman"/>
            <family val="2"/>
            <charset val="204"/>
          </rPr>
          <t xml:space="preserve">
</t>
        </r>
        <r>
          <rPr>
            <u/>
            <sz val="18"/>
            <rFont val="Times New Roman"/>
            <family val="1"/>
            <charset val="204"/>
          </rPr>
          <t/>
        </r>
      </is>
    </oc>
    <nc r="L155" t="inlineStr">
      <is>
        <r>
          <rPr>
            <u/>
            <sz val="18"/>
            <color rgb="FFFF0000"/>
            <rFont val="Times New Roman"/>
            <family val="2"/>
            <charset val="204"/>
          </rPr>
          <t>АГ:</t>
        </r>
        <r>
          <rPr>
            <sz val="18"/>
            <color rgb="FFFF0000"/>
            <rFont val="Times New Roman"/>
            <family val="2"/>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В соответствии с планом-графиком размещены закупки на приобретение оборудования и программного обеспечениия. Публикация извещений о размещении электронных аукционов на текущий ремонт помещения планируется в сентябре 2017 года. 
       </t>
        </r>
        <r>
          <rPr>
            <sz val="18"/>
            <rFont val="Times New Roman"/>
            <family val="1"/>
            <charset val="204"/>
          </rPr>
          <t xml:space="preserve">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муниципальной программы. Еженедельно ведется работа по информированию субъектов малого и среднего предпринимательства о формах поддержки (консультации). </t>
        </r>
        <r>
          <rPr>
            <sz val="18"/>
            <color rgb="FFFF0000"/>
            <rFont val="Times New Roman"/>
            <family val="2"/>
            <charset val="204"/>
          </rPr>
          <t xml:space="preserve">
  </t>
        </r>
        <r>
          <rPr>
            <sz val="18"/>
            <rFont val="Times New Roman"/>
            <family val="1"/>
            <charset val="204"/>
          </rPr>
          <t xml:space="preserve"> </t>
        </r>
        <r>
          <rPr>
            <u/>
            <sz val="18"/>
            <rFont val="Times New Roman"/>
            <family val="1"/>
            <charset val="204"/>
          </rPr>
          <t>ДГХ:</t>
        </r>
        <r>
          <rPr>
            <sz val="18"/>
            <rFont val="Times New Roman"/>
            <family val="1"/>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Конкурс на выполнение работ состоялся, ведется процедура заключения муниципального контракта.Заключен договор от 06.06.2017 № 46 с ООО "Глобус" на визуальное обследование и обмерные работы конструктивных элементов помещений МКУ "МФЦ г. Сургута",  на сумму 24,33 тыс.руб.
В соответствии с договором работы выполнены и оплачены. </t>
        </r>
        <r>
          <rPr>
            <sz val="18"/>
            <color rgb="FFFF0000"/>
            <rFont val="Times New Roman"/>
            <family val="2"/>
            <charset val="204"/>
          </rPr>
          <t xml:space="preserve">
</t>
        </r>
        <r>
          <rPr>
            <u/>
            <sz val="18"/>
            <rFont val="Times New Roman"/>
            <family val="1"/>
            <charset val="204"/>
          </rPr>
          <t/>
        </r>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169" start="0" length="0">
    <dxf>
      <font>
        <sz val="18"/>
        <color rgb="FFFF0000"/>
      </font>
    </dxf>
  </rfmt>
  <rcc rId="75" sId="1">
    <oc r="L169" t="inlineStr">
      <is>
        <r>
          <rPr>
            <u/>
            <sz val="18"/>
            <rFont val="Times New Roman"/>
            <family val="1"/>
            <charset val="204"/>
          </rPr>
          <t>ДО, УБУиО(ДК):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(60551,2 руб.). 
</t>
        </r>
        <r>
          <rPr>
            <u/>
            <sz val="20"/>
            <color theme="1"/>
            <rFont val="Times New Roman"/>
            <family val="1"/>
            <charset val="204"/>
          </rPr>
          <t/>
        </r>
      </is>
    </oc>
    <nc r="L169" t="inlineStr">
      <is>
        <r>
          <rPr>
            <u/>
            <sz val="18"/>
            <rFont val="Times New Roman"/>
            <family val="1"/>
            <charset val="204"/>
          </rPr>
          <t>ДО, УБУиО(ДК):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(62 960 руб.). 
</t>
        </r>
        <r>
          <rPr>
            <u/>
            <sz val="20"/>
            <color theme="1"/>
            <rFont val="Times New Roman"/>
            <family val="1"/>
            <charset val="204"/>
          </rPr>
          <t/>
        </r>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 sId="1" numFmtId="4">
    <oc r="E180">
      <v>18545.099999999999</v>
    </oc>
    <nc r="E180">
      <v>20166.2</v>
    </nc>
  </rcc>
  <rcc rId="77" sId="1" numFmtId="4">
    <oc r="E181">
      <v>4930</v>
    </oc>
    <nc r="E181">
      <v>5230</v>
    </nc>
  </rcc>
  <rcc rId="78" sId="1" numFmtId="4">
    <oc r="G181">
      <v>4781.16</v>
    </oc>
    <nc r="G181">
      <v>5004.49</v>
    </nc>
  </rcc>
  <rcc rId="79" sId="1" numFmtId="4">
    <oc r="G180">
      <v>15166.74</v>
    </oc>
    <nc r="G180">
      <v>16679.07</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95852A1-B0FC-4AC5-B62B-5CCBE05B0D15}" action="delete"/>
  <rdn rId="0" localSheetId="1" customView="1" name="Z_D95852A1_B0FC_4AC5_B62B_5CCBE05B0D15_.wvu.FilterData" hidden="1" oldHidden="1">
    <formula>'на 01.09.2017'!$A$7:$L$386</formula>
    <oldFormula>'на 01.09.2017'!$A$7:$L$386</oldFormula>
  </rdn>
  <rcv guid="{D95852A1-B0FC-4AC5-B62B-5CCBE05B0D15}"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36:I142">
    <dxf>
      <fill>
        <patternFill patternType="none">
          <bgColor auto="1"/>
        </patternFill>
      </fill>
    </dxf>
  </rfmt>
  <rcc rId="81" sId="1">
    <oc r="C158">
      <f>20367.32-C159</f>
    </oc>
    <nc r="C158">
      <f>20367.33-C159</f>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1">
    <oc r="L29" t="inlineStr">
      <is>
        <r>
          <rPr>
            <u/>
            <sz val="18"/>
            <rFont val="Times New Roman"/>
            <family val="1"/>
            <charset val="204"/>
          </rPr>
          <t>УБУиО</t>
        </r>
        <r>
          <rPr>
            <sz val="18"/>
            <rFont val="Times New Roman"/>
            <family val="1"/>
            <charset val="204"/>
          </rPr>
          <t xml:space="preserve">: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rFont val="Times New Roman"/>
            <family val="1"/>
            <charset val="204"/>
          </rPr>
          <t>ДО:</t>
        </r>
        <r>
          <rPr>
            <sz val="18"/>
            <rFont val="Times New Roman"/>
            <family val="1"/>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oc>
    <nc r="L29" t="inlineStr">
      <is>
        <r>
          <rPr>
            <u/>
            <sz val="18"/>
            <rFont val="Times New Roman"/>
            <family val="1"/>
            <charset val="204"/>
          </rPr>
          <t>УБУиО</t>
        </r>
        <r>
          <rPr>
            <sz val="18"/>
            <rFont val="Times New Roman"/>
            <family val="1"/>
            <charset val="204"/>
          </rPr>
          <t>: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АГ (ДК): Субсидии на оплату стоимости питания детей школьного возраста в оздоровительных лагерях с дневным пребыванием детей рассчитана на 1076 человек. Денежные средства планируется освоить в 4 квартале 2017 года, договор с единственным поставщиком МОУ "Комбинат школьного питания".</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rFont val="Times New Roman"/>
            <family val="1"/>
            <charset val="204"/>
          </rPr>
          <t>ДО:</t>
        </r>
        <r>
          <rPr>
            <sz val="18"/>
            <rFont val="Times New Roman"/>
            <family val="1"/>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0">
    <dxf>
      <fill>
        <patternFill>
          <bgColor rgb="FFFFFF00"/>
        </patternFill>
      </fill>
    </dxf>
  </rfmt>
  <rfmt sheetId="1" sqref="D10">
    <dxf>
      <fill>
        <patternFill>
          <bgColor rgb="FFFFFF00"/>
        </patternFill>
      </fill>
    </dxf>
  </rfmt>
  <rfmt sheetId="1" sqref="E10">
    <dxf>
      <fill>
        <patternFill patternType="solid">
          <bgColor rgb="FFFFFF00"/>
        </patternFill>
      </fill>
    </dxf>
  </rfmt>
  <rfmt sheetId="1" sqref="G10">
    <dxf>
      <fill>
        <patternFill patternType="solid">
          <bgColor rgb="FFFFFF00"/>
        </patternFill>
      </fill>
    </dxf>
  </rfmt>
  <rfmt sheetId="1" sqref="C11">
    <dxf>
      <fill>
        <patternFill>
          <bgColor rgb="FFFFFF00"/>
        </patternFill>
      </fill>
    </dxf>
  </rfmt>
  <rfmt sheetId="1" sqref="D11">
    <dxf>
      <fill>
        <patternFill>
          <bgColor rgb="FFFFFF00"/>
        </patternFill>
      </fill>
    </dxf>
  </rfmt>
  <rfmt sheetId="1" sqref="E11">
    <dxf>
      <fill>
        <patternFill patternType="solid">
          <bgColor rgb="FFFFFF00"/>
        </patternFill>
      </fill>
    </dxf>
  </rfmt>
  <rfmt sheetId="1" sqref="G11">
    <dxf>
      <fill>
        <patternFill patternType="solid">
          <bgColor rgb="FFFFFF00"/>
        </patternFill>
      </fill>
    </dxf>
  </rfmt>
  <rfmt sheetId="1" sqref="C12:C13">
    <dxf>
      <fill>
        <patternFill>
          <bgColor rgb="FFFFFF00"/>
        </patternFill>
      </fill>
    </dxf>
  </rfmt>
  <rfmt sheetId="1" sqref="D12:D13">
    <dxf>
      <fill>
        <patternFill>
          <bgColor rgb="FFFFFF00"/>
        </patternFill>
      </fill>
    </dxf>
  </rfmt>
  <rfmt sheetId="1" sqref="G12:G13">
    <dxf>
      <fill>
        <patternFill>
          <bgColor rgb="FFFFFF00"/>
        </patternFill>
      </fill>
    </dxf>
  </rfmt>
  <rfmt sheetId="1" sqref="E12:E13">
    <dxf>
      <fill>
        <patternFill>
          <bgColor rgb="FFFFFF00"/>
        </patternFill>
      </fill>
    </dxf>
  </rfmt>
  <rfmt sheetId="1" sqref="B9:H15">
    <dxf>
      <fill>
        <patternFill patternType="none">
          <bgColor auto="1"/>
        </patternFill>
      </fill>
    </dxf>
  </rfmt>
  <rcv guid="{A0A3CD9B-2436-40D7-91DB-589A95FBBF00}" action="delete"/>
  <rdn rId="0" localSheetId="1" customView="1" name="Z_A0A3CD9B_2436_40D7_91DB_589A95FBBF00_.wvu.PrintArea" hidden="1" oldHidden="1">
    <formula>'на 01.09.2017'!$A$1:$L$188</formula>
    <oldFormula>'на 01.09.2017'!$A$1:$L$188</oldFormula>
  </rdn>
  <rdn rId="0" localSheetId="1" customView="1" name="Z_A0A3CD9B_2436_40D7_91DB_589A95FBBF00_.wvu.PrintTitles" hidden="1" oldHidden="1">
    <formula>'на 01.09.2017'!$5:$8</formula>
    <oldFormula>'на 01.09.2017'!$5:$8</oldFormula>
  </rdn>
  <rdn rId="0" localSheetId="1" customView="1" name="Z_A0A3CD9B_2436_40D7_91DB_589A95FBBF00_.wvu.Cols" hidden="1" oldHidden="1">
    <formula>'на 01.09.2017'!$I:$I</formula>
    <oldFormula>'на 01.09.2017'!$I:$I</oldFormula>
  </rdn>
  <rdn rId="0" localSheetId="1" customView="1" name="Z_A0A3CD9B_2436_40D7_91DB_589A95FBBF00_.wvu.FilterData" hidden="1" oldHidden="1">
    <formula>'на 01.09.2017'!$A$7:$L$386</formula>
    <oldFormula>'на 01.09.2017'!$A$7:$L$386</oldFormula>
  </rdn>
  <rcv guid="{A0A3CD9B-2436-40D7-91DB-589A95FBBF00}"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01.10.2017'!$A$1:$L$183</formula>
    <oldFormula>'на 01.10.2017'!$A$1:$L$183</oldFormula>
  </rdn>
  <rdn rId="0" localSheetId="1" customView="1" name="Z_BEA0FDBA_BB07_4C19_8BBD_5E57EE395C09_.wvu.PrintTitles" hidden="1" oldHidden="1">
    <formula>'на 01.10.2017'!$5:$8</formula>
    <oldFormula>'на 01.10.2017'!$5:$8</oldFormula>
  </rdn>
  <rdn rId="0" localSheetId="1" customView="1" name="Z_BEA0FDBA_BB07_4C19_8BBD_5E57EE395C09_.wvu.Cols" hidden="1" oldHidden="1">
    <formula>'на 01.10.2017'!$I:$I</formula>
    <oldFormula>'на 01.10.2017'!$I:$I</oldFormula>
  </rdn>
  <rdn rId="0" localSheetId="1" customView="1" name="Z_BEA0FDBA_BB07_4C19_8BBD_5E57EE395C09_.wvu.FilterData" hidden="1" oldHidden="1">
    <formula>'на 01.10.2017'!$A$7:$L$386</formula>
    <oldFormula>'на 01.10.2017'!$A$7:$L$386</oldFormula>
  </rdn>
  <rcv guid="{BEA0FDBA-BB07-4C19-8BBD-5E57EE395C09}" action="add"/>
  <rsnm rId="91" sheetId="1" oldName="[отчет по госпрограммам на 01.10.2017.xlsx]на 01.09.2017" newName="[отчет по госпрограммам на 01.10.2017.xlsx]на 01.10.2017"/>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01.10.2017'!$A$1:$L$183</formula>
    <oldFormula>'на 01.10.2017'!$A$1:$L$183</oldFormula>
  </rdn>
  <rdn rId="0" localSheetId="1" customView="1" name="Z_BEA0FDBA_BB07_4C19_8BBD_5E57EE395C09_.wvu.PrintTitles" hidden="1" oldHidden="1">
    <formula>'на 01.10.2017'!$5:$8</formula>
    <oldFormula>'на 01.10.2017'!$5:$8</oldFormula>
  </rdn>
  <rdn rId="0" localSheetId="1" customView="1" name="Z_BEA0FDBA_BB07_4C19_8BBD_5E57EE395C09_.wvu.Cols" hidden="1" oldHidden="1">
    <formula>'на 01.10.2017'!$I:$I</formula>
    <oldFormula>'на 01.10.2017'!$I:$I</oldFormula>
  </rdn>
  <rdn rId="0" localSheetId="1" customView="1" name="Z_BEA0FDBA_BB07_4C19_8BBD_5E57EE395C09_.wvu.FilterData" hidden="1" oldHidden="1">
    <formula>'на 01.10.2017'!$A$7:$L$386</formula>
    <oldFormula>'на 01.10.2017'!$A$7:$L$386</oldFormula>
  </rdn>
  <rcv guid="{BEA0FDBA-BB07-4C19-8BBD-5E57EE395C09}"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01.10.2017'!$A$1:$L$185</formula>
    <oldFormula>'на 01.10.2017'!$A$1:$L$185</oldFormula>
  </rdn>
  <rdn rId="0" localSheetId="1" customView="1" name="Z_13BE7114_35DF_4699_8779_61985C68F6C3_.wvu.PrintTitles" hidden="1" oldHidden="1">
    <formula>'на 01.10.2017'!$5:$8</formula>
    <oldFormula>'на 01.10.2017'!$5:$8</oldFormula>
  </rdn>
  <rdn rId="0" localSheetId="1" customView="1" name="Z_13BE7114_35DF_4699_8779_61985C68F6C3_.wvu.FilterData" hidden="1" oldHidden="1">
    <formula>'на 01.10.2017'!$A$7:$L$386</formula>
    <oldFormula>'на 01.10.2017'!$A$7:$L$386</oldFormula>
  </rdn>
  <rcv guid="{13BE7114-35DF-4699-8779-61985C68F6C3}"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 sId="1">
    <oc r="L169" t="inlineStr">
      <is>
        <r>
          <rPr>
            <u/>
            <sz val="18"/>
            <rFont val="Times New Roman"/>
            <family val="1"/>
            <charset val="204"/>
          </rPr>
          <t>ДО, УБУиО(ДК):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(62 960 руб.). 
</t>
        </r>
        <r>
          <rPr>
            <u/>
            <sz val="20"/>
            <color theme="1"/>
            <rFont val="Times New Roman"/>
            <family val="1"/>
            <charset val="204"/>
          </rPr>
          <t/>
        </r>
      </is>
    </oc>
    <nc r="L169" t="inlineStr">
      <is>
        <r>
          <rPr>
            <u/>
            <sz val="18"/>
            <rFont val="Times New Roman"/>
            <family val="1"/>
            <charset val="204"/>
          </rPr>
          <t>ДО, УБУиО(ДК):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(60 551,2 руб.). 
</t>
        </r>
        <r>
          <rPr>
            <u/>
            <sz val="20"/>
            <color theme="1"/>
            <rFont val="Times New Roman"/>
            <family val="1"/>
            <charset val="204"/>
          </rPr>
          <t/>
        </r>
      </is>
    </nc>
  </rcc>
  <rcv guid="{3EEA7E1A-5F2B-4408-A34C-1F0223B5B245}" action="delete"/>
  <rdn rId="0" localSheetId="1" customView="1" name="Z_3EEA7E1A_5F2B_4408_A34C_1F0223B5B245_.wvu.PrintArea" hidden="1" oldHidden="1">
    <formula>'на 01.10.2017'!$A$1:$L$185</formula>
    <oldFormula>'на 01.10.2017'!$A$1:$L$185</oldFormula>
  </rdn>
  <rdn rId="0" localSheetId="1" customView="1" name="Z_3EEA7E1A_5F2B_4408_A34C_1F0223B5B245_.wvu.PrintTitles" hidden="1" oldHidden="1">
    <formula>'на 01.10.2017'!$5:$8</formula>
    <oldFormula>'на 01.10.2017'!$5:$8</oldFormula>
  </rdn>
  <rdn rId="0" localSheetId="1" customView="1" name="Z_3EEA7E1A_5F2B_4408_A34C_1F0223B5B245_.wvu.FilterData" hidden="1" oldHidden="1">
    <formula>'на 01.10.2017'!$A$7:$L$386</formula>
    <oldFormula>'на 01.10.2017'!$A$7:$L$386</oldFormula>
  </rdn>
  <rcv guid="{3EEA7E1A-5F2B-4408-A34C-1F0223B5B245}"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1">
    <oc r="L155" t="inlineStr">
      <is>
        <r>
          <rPr>
            <u/>
            <sz val="18"/>
            <color rgb="FFFF0000"/>
            <rFont val="Times New Roman"/>
            <family val="2"/>
            <charset val="204"/>
          </rPr>
          <t>АГ:</t>
        </r>
        <r>
          <rPr>
            <sz val="18"/>
            <color rgb="FFFF0000"/>
            <rFont val="Times New Roman"/>
            <family val="2"/>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В соответствии с планом-графиком размещены закупки на приобретение оборудования и программного обеспечениия. Публикация извещений о размещении электронных аукционов на текущий ремонт помещения планируется в сентябре 2017 года. 
       </t>
        </r>
        <r>
          <rPr>
            <sz val="18"/>
            <rFont val="Times New Roman"/>
            <family val="1"/>
            <charset val="204"/>
          </rPr>
          <t xml:space="preserve">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муниципальной программы. Еженедельно ведется работа по информированию субъектов малого и среднего предпринимательства о формах поддержки (консультации). </t>
        </r>
        <r>
          <rPr>
            <sz val="18"/>
            <color rgb="FFFF0000"/>
            <rFont val="Times New Roman"/>
            <family val="2"/>
            <charset val="204"/>
          </rPr>
          <t xml:space="preserve">
  </t>
        </r>
        <r>
          <rPr>
            <sz val="18"/>
            <rFont val="Times New Roman"/>
            <family val="1"/>
            <charset val="204"/>
          </rPr>
          <t xml:space="preserve"> </t>
        </r>
        <r>
          <rPr>
            <u/>
            <sz val="18"/>
            <rFont val="Times New Roman"/>
            <family val="1"/>
            <charset val="204"/>
          </rPr>
          <t>ДГХ:</t>
        </r>
        <r>
          <rPr>
            <sz val="18"/>
            <rFont val="Times New Roman"/>
            <family val="1"/>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Конкурс на выполнение работ состоялся, ведется процедура заключения муниципального контракта.Заключен договор от 06.06.2017 № 46 с ООО "Глобус" на визуальное обследование и обмерные работы конструктивных элементов помещений МКУ "МФЦ г. Сургута",  на сумму 24,33 тыс.руб.
В соответствии с договором работы выполнены и оплачены. </t>
        </r>
        <r>
          <rPr>
            <sz val="18"/>
            <color rgb="FFFF0000"/>
            <rFont val="Times New Roman"/>
            <family val="2"/>
            <charset val="204"/>
          </rPr>
          <t xml:space="preserve">
</t>
        </r>
        <r>
          <rPr>
            <u/>
            <sz val="18"/>
            <rFont val="Times New Roman"/>
            <family val="1"/>
            <charset val="204"/>
          </rPr>
          <t/>
        </r>
      </is>
    </oc>
    <nc r="L155" t="inlineStr">
      <is>
        <r>
          <rPr>
            <u/>
            <sz val="18"/>
            <color rgb="FFFF0000"/>
            <rFont val="Times New Roman"/>
            <family val="2"/>
            <charset val="204"/>
          </rPr>
          <t>АГ:</t>
        </r>
        <r>
          <rPr>
            <sz val="18"/>
            <color rgb="FFFF0000"/>
            <rFont val="Times New Roman"/>
            <family val="2"/>
            <charset val="204"/>
          </rPr>
          <t xml:space="preserve">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Реализация программы  осуществляется в плановом режиме.  Бюджетные ассигнования будут использованы в полном объеме до конца 2017 года.
       Заключено Соглашение о предоставлении из бюджета ХМАО-Югры субсидии на развитие многофункциональных центров предоставления государственных и муниципальных услуг от 13.02.2017 
№ 7. В соответствии с планом-графиком размещены закупки на приобретение оборудования и программного обеспечениия. Публикация извещений о размещении электронных аукционов на текущий ремонт помещения планируется в сентябре 2017 года. 
       </t>
        </r>
        <r>
          <rPr>
            <sz val="18"/>
            <rFont val="Times New Roman"/>
            <family val="1"/>
            <charset val="204"/>
          </rPr>
          <t xml:space="preserve">Заключен договор №25 от 27.03.2017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По итогам 2017 года ожидается 100% исполнение муниципальной программы. Еженедельно ведется работа по информированию субъектов малого и среднего предпринимательства о формах поддержки (консультации). </t>
        </r>
        <r>
          <rPr>
            <sz val="18"/>
            <color rgb="FFFF0000"/>
            <rFont val="Times New Roman"/>
            <family val="2"/>
            <charset val="204"/>
          </rPr>
          <t xml:space="preserve">
  </t>
        </r>
        <r>
          <rPr>
            <sz val="18"/>
            <rFont val="Times New Roman"/>
            <family val="1"/>
            <charset val="204"/>
          </rPr>
          <t xml:space="preserve"> </t>
        </r>
        <r>
          <rPr>
            <u/>
            <sz val="18"/>
            <rFont val="Times New Roman"/>
            <family val="1"/>
            <charset val="204"/>
          </rPr>
          <t>ДГХ:</t>
        </r>
        <r>
          <rPr>
            <sz val="18"/>
            <rFont val="Times New Roman"/>
            <family val="1"/>
            <charset val="204"/>
          </rPr>
          <t xml:space="preserve"> В 2017 году запланировано выполнить ремонт помещения МКУ "Многофункциональный центр предоставления государственных и муниципальных услуг города Сургута",  расположенного по адресу 30 лет Победы, 34а. Конкурс на выполнение работ состоялся, ведется процедура заключения муниципального контракта.Заключен договор от 06.06.2017 № 46 с ООО "Глобус" на визуальное обследование и обмерные работы конструктивных элементов помещений МКУ "МФЦ г. Сургута",  на сумму 24,33 тыс.руб.
В соответствии с договором работы выполнены и оплачены. </t>
        </r>
        <r>
          <rPr>
            <sz val="18"/>
            <color rgb="FFFF0000"/>
            <rFont val="Times New Roman"/>
            <family val="2"/>
            <charset val="204"/>
          </rPr>
          <t xml:space="preserve">
</t>
        </r>
        <r>
          <rPr>
            <u/>
            <sz val="18"/>
            <rFont val="Times New Roman"/>
            <family val="1"/>
            <charset val="204"/>
          </rPr>
          <t/>
        </r>
      </is>
    </nc>
  </rcc>
  <rcc rId="12" sId="1">
    <oc r="L136" t="inlineStr">
      <is>
        <r>
          <rPr>
            <u/>
            <sz val="18"/>
            <rFont val="Times New Roman"/>
            <family val="1"/>
            <charset val="204"/>
          </rPr>
          <t>АГ:</t>
        </r>
        <r>
          <rPr>
            <sz val="18"/>
            <rFont val="Times New Roman"/>
            <family val="1"/>
            <charset val="204"/>
          </rPr>
          <t xml:space="preserve">  1.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2017 год для осуществления данного полномочия планируется провести в соответствии с план-графиком.
 </t>
        </r>
        <r>
          <rPr>
            <sz val="18"/>
            <color rgb="FFFF0000"/>
            <rFont val="Times New Roman"/>
            <family val="1"/>
            <charset val="204"/>
          </rPr>
          <t xml:space="preserve">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вкладыши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t>
        </r>
        <r>
          <rPr>
            <sz val="18"/>
            <color rgb="FFFF0000"/>
            <rFont val="Times New Roman"/>
            <family val="2"/>
            <charset val="204"/>
          </rPr>
          <t xml:space="preserve">
</t>
        </r>
        <r>
          <rPr>
            <u/>
            <sz val="18"/>
            <color rgb="FFFF0000"/>
            <rFont val="Times New Roman"/>
            <family val="2"/>
            <charset val="204"/>
          </rPr>
          <t>ДО:</t>
        </r>
        <r>
          <rPr>
            <sz val="18"/>
            <color rgb="FFFF0000"/>
            <rFont val="Times New Roman"/>
            <family val="2"/>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
</t>
        </r>
        <r>
          <rPr>
            <u/>
            <sz val="18"/>
            <color theme="1"/>
            <rFont val="Times New Roman"/>
            <family val="2"/>
            <charset val="204"/>
          </rPr>
          <t/>
        </r>
      </is>
    </oc>
    <nc r="L136" t="inlineStr">
      <is>
        <r>
          <rPr>
            <u/>
            <sz val="18"/>
            <rFont val="Times New Roman"/>
            <family val="1"/>
            <charset val="204"/>
          </rPr>
          <t>АГ:</t>
        </r>
        <r>
          <rPr>
            <sz val="18"/>
            <rFont val="Times New Roman"/>
            <family val="1"/>
            <charset val="204"/>
          </rPr>
          <t xml:space="preserve">  1.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созданию и обеспечению деятельности административных комиссий.  Реализация мероприятий  осуществляется в плановом режиме. Бюджетные ассигнования будут использованы в полном объеме до конца 2017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и услуги СМИ по печати. Закупки, запланированные на 2017 год для осуществления данного полномочия планируется провести в соответствии с план-графиком.
 </t>
        </r>
        <r>
          <rPr>
            <sz val="18"/>
            <color rgb="FFFF0000"/>
            <rFont val="Times New Roman"/>
            <family val="1"/>
            <charset val="204"/>
          </rPr>
          <t xml:space="preserve">     </t>
        </r>
        <r>
          <rPr>
            <sz val="18"/>
            <rFont val="Times New Roman"/>
            <family val="1"/>
            <charset val="204"/>
          </rPr>
          <t xml:space="preserve"> 2. Заключено соглашение от 15.02.2017  № АС-3с о предоставлении субсидии в 2017 году на мероприятия по профилактике правонарушений между Департаментом внутренней политики ХМАО-Югры  и Администрацией города. Приобретены удостоверения народных дружинников и вкладыши к удостоверению, заключен контракт на техническое обслуживание и  ремонт АПК "Безопасный город",  заключен договор на услуги почтовой связи, заключены договоры на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t>
        </r>
        <r>
          <rPr>
            <sz val="18"/>
            <color rgb="FFFF0000"/>
            <rFont val="Times New Roman"/>
            <family val="2"/>
            <charset val="204"/>
          </rPr>
          <t xml:space="preserve">
</t>
        </r>
        <r>
          <rPr>
            <u/>
            <sz val="18"/>
            <color rgb="FFFF0000"/>
            <rFont val="Times New Roman"/>
            <family val="2"/>
            <charset val="204"/>
          </rPr>
          <t>ДО:</t>
        </r>
        <r>
          <rPr>
            <sz val="18"/>
            <color rgb="FFFF0000"/>
            <rFont val="Times New Roman"/>
            <family val="2"/>
            <charset val="204"/>
          </rPr>
          <t xml:space="preserve">  Реализация мероприятий по организации семинаров для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 осуществляется в плановом режиме. Бюджетные ассигнования будут использованы в полном объеме до конца 2017 года.
</t>
        </r>
        <r>
          <rPr>
            <u/>
            <sz val="18"/>
            <color theme="1"/>
            <rFont val="Times New Roman"/>
            <family val="2"/>
            <charset val="204"/>
          </rPr>
          <t/>
        </r>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 sId="1">
    <oc r="L29" t="inlineStr">
      <is>
        <r>
          <rPr>
            <u/>
            <sz val="18"/>
            <rFont val="Times New Roman"/>
            <family val="1"/>
            <charset val="204"/>
          </rPr>
          <t>УБУиО</t>
        </r>
        <r>
          <rPr>
            <sz val="18"/>
            <rFont val="Times New Roman"/>
            <family val="1"/>
            <charset val="204"/>
          </rPr>
          <t>: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АГ (ДК): Субсидии на оплату стоимости питания детей школьного возраста в оздоровительных лагерях с дневным пребыванием детей рассчитана на 1076 человек. Денежные средства планируется освоить в 4 квартале 2017 года, договор с единственным поставщиком МОУ "Комбинат школьного питания".</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rFont val="Times New Roman"/>
            <family val="1"/>
            <charset val="204"/>
          </rPr>
          <t>ДО:</t>
        </r>
        <r>
          <rPr>
            <sz val="18"/>
            <rFont val="Times New Roman"/>
            <family val="1"/>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oc>
    <nc r="L29" t="inlineStr">
      <is>
        <r>
          <rPr>
            <u/>
            <sz val="18"/>
            <rFont val="Times New Roman"/>
            <family val="1"/>
            <charset val="204"/>
          </rPr>
          <t>УБУиО</t>
        </r>
        <r>
          <rPr>
            <sz val="18"/>
            <rFont val="Times New Roman"/>
            <family val="1"/>
            <charset val="204"/>
          </rPr>
          <t>: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АГ (ДК): Реализация программы осуществляется в плановом режиме, освоение средств планируется до конца 2017 года:
Численность детей по подпрограмме «Организация отдыха детей в каникулярное время» в оздоровительных лагерях с дневным пребыванием детей - 1076 чел.</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rFont val="Times New Roman"/>
            <family val="1"/>
            <charset val="204"/>
          </rPr>
          <t>ДО:</t>
        </r>
        <r>
          <rPr>
            <sz val="18"/>
            <rFont val="Times New Roman"/>
            <family val="1"/>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nc>
  </rcc>
  <rcv guid="{13BE7114-35DF-4699-8779-61985C68F6C3}" action="delete"/>
  <rdn rId="0" localSheetId="1" customView="1" name="Z_13BE7114_35DF_4699_8779_61985C68F6C3_.wvu.PrintArea" hidden="1" oldHidden="1">
    <formula>'на 01.10.2017'!$A$1:$L$185</formula>
    <oldFormula>'на 01.10.2017'!$A$1:$L$185</oldFormula>
  </rdn>
  <rdn rId="0" localSheetId="1" customView="1" name="Z_13BE7114_35DF_4699_8779_61985C68F6C3_.wvu.PrintTitles" hidden="1" oldHidden="1">
    <formula>'на 01.10.2017'!$5:$8</formula>
    <oldFormula>'на 01.10.2017'!$5:$8</oldFormula>
  </rdn>
  <rdn rId="0" localSheetId="1" customView="1" name="Z_13BE7114_35DF_4699_8779_61985C68F6C3_.wvu.FilterData" hidden="1" oldHidden="1">
    <formula>'на 01.10.2017'!$A$7:$L$386</formula>
    <oldFormula>'на 01.10.2017'!$A$7:$L$386</oldFormula>
  </rdn>
  <rcv guid="{13BE7114-35DF-4699-8779-61985C68F6C3}"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 sId="1">
    <o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УБУиО (ДК): </t>
        </r>
        <r>
          <rPr>
            <sz val="18"/>
            <rFont val="Times New Roman"/>
            <family val="1"/>
            <charset val="204"/>
          </rPr>
          <t xml:space="preserve">
Приобретен спортивный инвентарь и оборудование для МАУ "Ледовый дворец"  на сумму 202,11 тыс.руб., СДЮСШОР "Ермак" на сумму 373,89 тыс. руб. МАУДО СДЮСШОР "Олимп" - проведены учебно-тренировочные мероприятия по подготовке к Первенству России по бильярдному спорту в г. Москве, по подготовке к Чемпионату России по дзюдо в  г.Кучугуры Краснодарский край и г. Приморск, Болгария, первенство по тхэквондо среди кадетов 2003-2005гг.р. в  г.Казань, г. Волжский, г. Белгород, первенство России среди юниоров 2000-2002 гг.р., г.Албена, Болгария.)
Реализация программы  осуществляется в плановом режиме.  Бюджетные ассигнования будут использованы в полном объеме до конца 2017 года.</t>
        </r>
      </is>
    </oc>
    <n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УБУиО (ДК):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Неисполенние связано в связи с уточнением календарного плана на проведений мероприятий или отменой тренировочных сборов (данные средства пойдут на приобретение спортивного инвентаря в 4 квартале). А так же в связи с несостоявшимся аукционом от 04.09.2017 по решению Заказчика, слудующий аукцион пройдет в 4 квартале.                                                                                                                                                                                                                                                                                                                                                                                                                                                                                                                                            </t>
        </r>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 sId="1">
    <o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УБУиО (ДК):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Неисполенние связано в связи с уточнением календарного плана на проведений мероприятий или отменой тренировочных сборов (данные средства пойдут на приобретение спортивного инвентаря в 4 квартале). А так же в связи с несостоявшимся аукционом от 04.09.2017 по решению Заказчика, слудующий аукцион пройдет в 4 квартале.                                                                                                                                                                                                                                                                                                                                                                                                                                                                                                                                            </t>
        </r>
      </is>
    </oc>
    <n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АГ</t>
        </r>
        <r>
          <rPr>
            <u/>
            <sz val="18"/>
            <rFont val="Times New Roman"/>
            <family val="1"/>
            <charset val="204"/>
          </rPr>
          <t xml:space="preserve">(ДК):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Неисполенние связано в связи с уточнением календарного плана на проведений мероприятий или отменой тренировочных сборов (данные средства пойдут на приобретение спортивного инвентаря в 4 квартале). А так же в связи с несостоявшимся аукционом от 04.09.2017 по решению Заказчика, слудующий аукцион пройдет в 4 квартале.                                                                                                                                                                                                                                                                                                                                                                                                                                                                                                                                            </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oc r="L37" t="inlineStr">
      <is>
        <r>
          <rPr>
            <u/>
            <sz val="18"/>
            <rFont val="Times New Roman"/>
            <family val="1"/>
            <charset val="204"/>
          </rPr>
          <t xml:space="preserve">АГ: </t>
        </r>
        <r>
          <rPr>
            <sz val="18"/>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8"/>
            <color rgb="FFFF0000"/>
            <rFont val="Times New Roman"/>
            <family val="2"/>
            <charset val="204"/>
          </rPr>
          <t xml:space="preserve">
</t>
        </r>
        <r>
          <rPr>
            <u/>
            <sz val="18"/>
            <rFont val="Times New Roman"/>
            <family val="1"/>
            <charset val="204"/>
          </rPr>
          <t>УБУиО (ДК):</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Фестиваль искусств "60 параллель" будет проведен с 29.09. по 21.10.2017. </t>
        </r>
        <r>
          <rPr>
            <sz val="18"/>
            <color rgb="FFFF0000"/>
            <rFont val="Times New Roman"/>
            <family val="2"/>
            <charset val="204"/>
          </rPr>
          <t xml:space="preserve">
</t>
        </r>
        <r>
          <rPr>
            <u/>
            <sz val="20"/>
            <rFont val="Times New Roman"/>
            <family val="1"/>
            <charset val="204"/>
          </rPr>
          <t/>
        </r>
      </is>
    </oc>
    <nc r="L37" t="inlineStr">
      <is>
        <r>
          <rPr>
            <u/>
            <sz val="18"/>
            <rFont val="Times New Roman"/>
            <family val="1"/>
            <charset val="204"/>
          </rPr>
          <t xml:space="preserve">АГ: </t>
        </r>
        <r>
          <rPr>
            <sz val="18"/>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8"/>
            <color rgb="FFFF0000"/>
            <rFont val="Times New Roman"/>
            <family val="2"/>
            <charset val="204"/>
          </rPr>
          <t xml:space="preserve">
</t>
        </r>
        <r>
          <rPr>
            <u/>
            <sz val="18"/>
            <rFont val="Times New Roman"/>
            <family val="1"/>
            <charset val="204"/>
          </rPr>
          <t>УБУиО (ДК):</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Фестиваль искусств "60 параллель" проводится с 29.09. по 21.10.2017. </t>
        </r>
        <r>
          <rPr>
            <sz val="18"/>
            <color rgb="FFFF0000"/>
            <rFont val="Times New Roman"/>
            <family val="2"/>
            <charset val="204"/>
          </rPr>
          <t xml:space="preserve">
</t>
        </r>
        <r>
          <rPr>
            <u/>
            <sz val="20"/>
            <rFont val="Times New Roman"/>
            <family val="1"/>
            <charset val="204"/>
          </rPr>
          <t/>
        </r>
      </is>
    </nc>
  </rcc>
  <rcc rId="110" sId="1">
    <oc r="L29" t="inlineStr">
      <is>
        <r>
          <rPr>
            <u/>
            <sz val="18"/>
            <rFont val="Times New Roman"/>
            <family val="1"/>
            <charset val="204"/>
          </rPr>
          <t>УБУиО</t>
        </r>
        <r>
          <rPr>
            <sz val="18"/>
            <rFont val="Times New Roman"/>
            <family val="1"/>
            <charset val="204"/>
          </rPr>
          <t>: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АГ (ДК): Реализация программы осуществляется в плановом режиме, освоение средств планируется до конца 2017 года:
Численность детей по подпрограмме «Организация отдыха детей в каникулярное время» в оздоровительных лагерях с дневным пребыванием детей - 1076 чел.</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rFont val="Times New Roman"/>
            <family val="1"/>
            <charset val="204"/>
          </rPr>
          <t>ДО:</t>
        </r>
        <r>
          <rPr>
            <sz val="18"/>
            <rFont val="Times New Roman"/>
            <family val="1"/>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oc>
    <nc r="L29" t="inlineStr">
      <is>
        <r>
          <rPr>
            <u/>
            <sz val="18"/>
            <rFont val="Times New Roman"/>
            <family val="1"/>
            <charset val="204"/>
          </rPr>
          <t>УБУиО</t>
        </r>
        <r>
          <rPr>
            <sz val="18"/>
            <rFont val="Times New Roman"/>
            <family val="1"/>
            <charset val="204"/>
          </rPr>
          <t>: по состоянию на 01.10.2017 произведена выплата заработной платы за январь - август и первую половину сентября месяца 2017 года, оплата услуг по содержанию имущества, поставке основных средств и материальных запасов производится по факту оказания услуг, поставке товара в соответствии с условиями заключенных договоров, муниципальных контрактов  в рамках переданных государственных полномочий по образованию и организации деятельности комиссий по делам несовершеннолетних и защите их прав и на осуществление деятельности по опеке и попечительству.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всего финансового года.
      Предоставление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производятся по мере поступления заявлений.                                                                                                                                            АГ (ДК): Реализация программы осуществляется в плановом режиме, освоение средств планируется до конца 2017 года:                                                                                                                                                              Численность детей по подпрограмме «Организация отдыха детей в каникулярное время» в оздоровительных лагерях с дневным пребыванием детей - 1076 чел.</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На 2017 год запланирован ремонт 7 квартир. Выполнены работы по проверке смет на сумму 14,0 тыс.руб.: на ремонт жилого помещения, расположенного по адресу ул.Пушкина, дом 8, кв.72 (стоимость работ согласно локально-сметному расчету - 334,68104 тыс.руб.); на ремонт жилого помещения, расположенного по адресу пр.Пролетарский, дом26, кв.4 (стоимость работ согласно локально-сметному расчету - 348,16962 тыс.руб). </t>
        </r>
        <r>
          <rPr>
            <sz val="18"/>
            <color rgb="FFFF0000"/>
            <rFont val="Times New Roman"/>
            <family val="2"/>
            <charset val="204"/>
          </rPr>
          <t xml:space="preserve">
</t>
        </r>
        <r>
          <rPr>
            <sz val="18"/>
            <rFont val="Times New Roman"/>
            <family val="1"/>
            <charset val="204"/>
          </rPr>
          <t>По итогам аукциона, который прошел 07.08.2017, победителем признан ООО "Компания Северный Медведь", планируется заключить контракт на сумму 532 458,25 рублей. Расходы на проверку смет запланированы на 3 квартал 2017г. Срок исполнения контракта - ноябрь 2017г. Оплата за выполненные работы 4 квартал 2017г.</t>
        </r>
        <r>
          <rPr>
            <sz val="18"/>
            <color rgb="FFFF0000"/>
            <rFont val="Times New Roman"/>
            <family val="2"/>
            <charset val="204"/>
          </rPr>
          <t xml:space="preserve">
</t>
        </r>
        <r>
          <rPr>
            <u/>
            <sz val="18"/>
            <rFont val="Times New Roman"/>
            <family val="1"/>
            <charset val="204"/>
          </rPr>
          <t xml:space="preserve">ДАиГ:  </t>
        </r>
        <r>
          <rPr>
            <sz val="18"/>
            <rFont val="Times New Roman"/>
            <family val="1"/>
            <charset val="204"/>
          </rPr>
          <t>Заключены муниципальные контракты на приобретение 22 квартир (43,2 кв.м) общей стоимостью 50 018,60 тыс.руб., 1 квартиры (38 кв.м.) - 1 999,90 тыс.руб., 1 квартиры (38,7 кв.м) - 2 036,74 тыс.руб. В результате проведенных торгов образовалась экономия в сумме 763,12 тыс.руб. Выписки из ЕГРН получены, оплата произведена.</t>
        </r>
        <r>
          <rPr>
            <sz val="18"/>
            <color rgb="FFFF0000"/>
            <rFont val="Times New Roman"/>
            <family val="2"/>
            <charset val="204"/>
          </rPr>
          <t xml:space="preserve">
</t>
        </r>
        <r>
          <rPr>
            <sz val="18"/>
            <rFont val="Times New Roman"/>
            <family val="1"/>
            <charset val="204"/>
          </rPr>
          <t xml:space="preserve">В связи с отсутствием заявок, аукционы по приобретению 8 квартир (33 кв.м. - 15630,81 тыс.руб.) за счет дополнительно выделенных средств субвенции и средств местного бюджета, выделенных на заседании ДГ в июне 2017 года в размере 4 926,07 тыс.руб., признаны несостоявшимися. Заключен контракт на приобретение 1 квартиры (43,2 кв.м) стоимостью 2 273,57 тыс.руб.  </t>
        </r>
        <r>
          <rPr>
            <sz val="18"/>
            <color rgb="FFFF0000"/>
            <rFont val="Times New Roman"/>
            <family val="2"/>
            <charset val="204"/>
          </rPr>
          <t xml:space="preserve">
</t>
        </r>
        <r>
          <rPr>
            <sz val="18"/>
            <rFont val="Times New Roman"/>
            <family val="1"/>
            <charset val="204"/>
          </rPr>
          <t xml:space="preserve">Очередное размещение закупок на приобретение 8 квартир состоялось 28.09.2017 года. </t>
        </r>
        <r>
          <rPr>
            <sz val="18"/>
            <color rgb="FFFF0000"/>
            <rFont val="Times New Roman"/>
            <family val="2"/>
            <charset val="204"/>
          </rPr>
          <t xml:space="preserve">
</t>
        </r>
        <r>
          <rPr>
            <sz val="18"/>
            <rFont val="Times New Roman"/>
            <family val="1"/>
            <charset val="204"/>
          </rPr>
          <t>31.08.2017 дополнительно выделены средства субвенции из бюджета автономного округа в сумме 21 994,72тыс. руб. По решению Думы города, заседание которой состоялось в сентябре 2017 годы доведены дополнительные средства местного бюджета 6815,4 тыс.руб. как доля софинансирования к средствам окружного бюджета. Размещение заявки на проведение аукционов по приобретению жилых помещений на дополнительно выделенные средства - октябрь 2017 года.</t>
        </r>
        <r>
          <rPr>
            <sz val="18"/>
            <color rgb="FFFF0000"/>
            <rFont val="Times New Roman"/>
            <family val="2"/>
            <charset val="204"/>
          </rPr>
          <t xml:space="preserve">
</t>
        </r>
        <r>
          <rPr>
            <u/>
            <sz val="18"/>
            <rFont val="Times New Roman"/>
            <family val="1"/>
            <charset val="204"/>
          </rPr>
          <t>ДО:</t>
        </r>
        <r>
          <rPr>
            <sz val="18"/>
            <rFont val="Times New Roman"/>
            <family val="1"/>
            <charset val="204"/>
          </rPr>
          <t>Реализация программы осуществляется в плановом режиме, освоение средств планируется до конца 2017 года:
Численность детей, получающих муниципальную услугу «Организация отдыха детей и молодежи» в оздоровительных лагерях с дневным пребыванием детей - 10 450 чел.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- 442 чел.
Количество приобретенных для детей в возрасте от 6 до 17 лет путёвок в организации, обеспечивающие отдых и оздоровление детей - 2 518 шт.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- 37,4 % .</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01.10.2017'!$A$1:$L$183</formula>
    <oldFormula>'на 01.10.2017'!$A$1:$L$183</oldFormula>
  </rdn>
  <rdn rId="0" localSheetId="1" customView="1" name="Z_67ADFAE6_A9AF_44D7_8539_93CD0F6B7849_.wvu.PrintTitles" hidden="1" oldHidden="1">
    <formula>'на 01.10.2017'!$5:$8</formula>
    <oldFormula>'на 01.10.2017'!$5:$8</oldFormula>
  </rdn>
  <rdn rId="0" localSheetId="1" customView="1" name="Z_67ADFAE6_A9AF_44D7_8539_93CD0F6B7849_.wvu.Cols" hidden="1" oldHidden="1">
    <formula>'на 01.10.2017'!$I:$I</formula>
    <oldFormula>'на 01.10.2017'!$I:$I</oldFormula>
  </rdn>
  <rdn rId="0" localSheetId="1" customView="1" name="Z_67ADFAE6_A9AF_44D7_8539_93CD0F6B7849_.wvu.FilterData" hidden="1" oldHidden="1">
    <formula>'на 01.10.2017'!$A$7:$L$386</formula>
    <oldFormula>'на 01.10.2017'!$A$7:$L$386</oldFormula>
  </rdn>
  <rcv guid="{67ADFAE6-A9AF-44D7-8539-93CD0F6B7849}"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 sId="1">
    <oc r="L169" t="inlineStr">
      <is>
        <r>
          <rPr>
            <u/>
            <sz val="18"/>
            <rFont val="Times New Roman"/>
            <family val="1"/>
            <charset val="204"/>
          </rPr>
          <t>ДО, УБУиО(ДК):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(60 551,2 руб.). 
</t>
        </r>
        <r>
          <rPr>
            <u/>
            <sz val="20"/>
            <color theme="1"/>
            <rFont val="Times New Roman"/>
            <family val="1"/>
            <charset val="204"/>
          </rPr>
          <t/>
        </r>
      </is>
    </oc>
    <nc r="L169" t="inlineStr">
      <is>
        <r>
          <rPr>
            <u/>
            <sz val="18"/>
            <rFont val="Times New Roman"/>
            <family val="1"/>
            <charset val="204"/>
          </rPr>
          <t>ДО, АГ(ДК):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(60 551,2 руб.). 
</t>
        </r>
        <r>
          <rPr>
            <u/>
            <sz val="20"/>
            <color theme="1"/>
            <rFont val="Times New Roman"/>
            <family val="1"/>
            <charset val="204"/>
          </rPr>
          <t/>
        </r>
      </is>
    </nc>
  </rcc>
  <rcc rId="116" sId="1">
    <oc r="L37" t="inlineStr">
      <is>
        <r>
          <rPr>
            <u/>
            <sz val="18"/>
            <rFont val="Times New Roman"/>
            <family val="1"/>
            <charset val="204"/>
          </rPr>
          <t xml:space="preserve">АГ: </t>
        </r>
        <r>
          <rPr>
            <sz val="18"/>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8"/>
            <color rgb="FFFF0000"/>
            <rFont val="Times New Roman"/>
            <family val="2"/>
            <charset val="204"/>
          </rPr>
          <t xml:space="preserve">
</t>
        </r>
        <r>
          <rPr>
            <u/>
            <sz val="18"/>
            <rFont val="Times New Roman"/>
            <family val="1"/>
            <charset val="204"/>
          </rPr>
          <t>УБУиО (ДК):</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Фестиваль искусств "60 параллель" проводится с 29.09. по 21.10.2017. </t>
        </r>
        <r>
          <rPr>
            <sz val="18"/>
            <color rgb="FFFF0000"/>
            <rFont val="Times New Roman"/>
            <family val="2"/>
            <charset val="204"/>
          </rPr>
          <t xml:space="preserve">
</t>
        </r>
        <r>
          <rPr>
            <u/>
            <sz val="20"/>
            <rFont val="Times New Roman"/>
            <family val="1"/>
            <charset val="204"/>
          </rPr>
          <t/>
        </r>
      </is>
    </oc>
    <nc r="L37" t="inlineStr">
      <is>
        <r>
          <rPr>
            <u/>
            <sz val="18"/>
            <rFont val="Times New Roman"/>
            <family val="1"/>
            <charset val="204"/>
          </rPr>
          <t xml:space="preserve">АГ: </t>
        </r>
        <r>
          <rPr>
            <sz val="18"/>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8"/>
            <color rgb="FFFF0000"/>
            <rFont val="Times New Roman"/>
            <family val="2"/>
            <charset val="204"/>
          </rPr>
          <t xml:space="preserve">
</t>
        </r>
        <r>
          <rPr>
            <u/>
            <sz val="18"/>
            <rFont val="Times New Roman"/>
            <family val="1"/>
            <charset val="204"/>
          </rPr>
          <t>АГ(ДК):</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Фестиваль искусств "60 параллель" проводится с 29.09. по 21.10.2017. </t>
        </r>
        <r>
          <rPr>
            <sz val="18"/>
            <color rgb="FFFF0000"/>
            <rFont val="Times New Roman"/>
            <family val="2"/>
            <charset val="204"/>
          </rPr>
          <t xml:space="preserve">
</t>
        </r>
        <r>
          <rPr>
            <u/>
            <sz val="20"/>
            <rFont val="Times New Roman"/>
            <family val="1"/>
            <charset val="204"/>
          </rPr>
          <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 sId="1">
    <oc r="L162" t="inlineStr">
      <is>
        <r>
          <rPr>
            <u/>
            <sz val="18"/>
            <rFont val="Times New Roman"/>
            <family val="1"/>
            <charset val="204"/>
          </rPr>
          <t>ДГХ</t>
        </r>
        <r>
          <rPr>
            <sz val="18"/>
            <rFont val="Times New Roman"/>
            <family val="1"/>
            <charset val="204"/>
          </rPr>
          <t xml:space="preserve">:  Заключено соглашение с   Департаментом дорожного хозяйства и транспорта ХМАО - Югры  от 29.03.2017 № 13 о предоставлении в 2017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Планируется выполнить ремонт дорог общей площадью 175,58 тыс.кв.м. (доп.согл. №2 от 29.08.2017). Оплачены расходы в сумме 274 482 тыс.руб.
 Заключены договоры на сумму 461 658,69 тыс.рублей. Работы выполняются в соотвествии с графиком производства работ. </t>
        </r>
      </is>
    </oc>
    <nc r="L162" t="inlineStr">
      <is>
        <r>
          <rPr>
            <u/>
            <sz val="18"/>
            <rFont val="Times New Roman"/>
            <family val="1"/>
            <charset val="204"/>
          </rPr>
          <t>ДГХ</t>
        </r>
        <r>
          <rPr>
            <sz val="18"/>
            <rFont val="Times New Roman"/>
            <family val="1"/>
            <charset val="204"/>
          </rPr>
          <t xml:space="preserve">:  Заключено соглашение с   Департаментом дорожного хозяйства и транспорта ХМАО - Югры  от 29.03.2017 № 13 о предоставлении в 2017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Заключены договоры на сумму 461 658,69 тыс.рублей. Планируется выполнить ремонт дорог общей площадью 175,58 тыс.кв.м. (доп.согл. №2 от 29.08.2017). Оплачены расходы в сумме 274 482 тыс.руб.
 Работы выполняются в соответствии с графиком производства работ. </t>
        </r>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 sId="1">
    <o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АГ</t>
        </r>
        <r>
          <rPr>
            <u/>
            <sz val="18"/>
            <rFont val="Times New Roman"/>
            <family val="1"/>
            <charset val="204"/>
          </rPr>
          <t xml:space="preserve">(ДК):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Неисполенние связано в связи с уточнением календарного плана на проведений мероприятий или отменой тренировочных сборов (данные средства пойдут на приобретение спортивного инвентаря в 4 квартале). А так же в связи с несостоявшимся аукционом от 04.09.2017 по решению Заказчика, слудующий аукцион пройдет в 4 квартале.                                                                                                                                                                                                                                                                                                                                                                                                                                                                                                                                            </t>
        </r>
      </is>
    </oc>
    <n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спортивного инвентаря в 4 квартале. </t>
        </r>
        <r>
          <rPr>
            <sz val="18"/>
            <color rgb="FFFF0000"/>
            <rFont val="Times New Roman"/>
            <family val="1"/>
            <charset val="204"/>
          </rPr>
          <t>(конкурсная док, либо когда конкурс состоится???)</t>
        </r>
        <r>
          <rPr>
            <sz val="18"/>
            <rFont val="Times New Roman"/>
            <family val="1"/>
            <charset val="204"/>
          </rPr>
          <t xml:space="preserve">. А так же в связи с несостоявшимся аукционом от 04.09.2017 по решению Заказчика, слудующий аукцион пройдет в 4 квартале.                                                                                                                                                                                                                                                                                                                                                                                                                                                                                                                                            </t>
        </r>
      </is>
    </nc>
  </rcc>
  <rcv guid="{BEA0FDBA-BB07-4C19-8BBD-5E57EE395C09}" action="delete"/>
  <rdn rId="0" localSheetId="1" customView="1" name="Z_BEA0FDBA_BB07_4C19_8BBD_5E57EE395C09_.wvu.PrintArea" hidden="1" oldHidden="1">
    <formula>'на 01.10.2017'!$A$1:$L$183</formula>
    <oldFormula>'на 01.10.2017'!$A$1:$L$183</oldFormula>
  </rdn>
  <rdn rId="0" localSheetId="1" customView="1" name="Z_BEA0FDBA_BB07_4C19_8BBD_5E57EE395C09_.wvu.PrintTitles" hidden="1" oldHidden="1">
    <formula>'на 01.10.2017'!$5:$8</formula>
    <oldFormula>'на 01.10.2017'!$5:$8</oldFormula>
  </rdn>
  <rdn rId="0" localSheetId="1" customView="1" name="Z_BEA0FDBA_BB07_4C19_8BBD_5E57EE395C09_.wvu.Cols" hidden="1" oldHidden="1">
    <formula>'на 01.10.2017'!$I:$I</formula>
    <oldFormula>'на 01.10.2017'!$I:$I</oldFormula>
  </rdn>
  <rdn rId="0" localSheetId="1" customView="1" name="Z_BEA0FDBA_BB07_4C19_8BBD_5E57EE395C09_.wvu.FilterData" hidden="1" oldHidden="1">
    <formula>'на 01.10.2017'!$A$7:$L$386</formula>
    <oldFormula>'на 01.10.2017'!$A$7:$L$386</oldFormula>
  </rdn>
  <rcv guid="{BEA0FDBA-BB07-4C19-8BBD-5E57EE395C09}"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 sId="1">
    <o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спортивного инвентаря в 4 квартале. </t>
        </r>
        <r>
          <rPr>
            <sz val="18"/>
            <color rgb="FFFF0000"/>
            <rFont val="Times New Roman"/>
            <family val="1"/>
            <charset val="204"/>
          </rPr>
          <t>(конкурсная док, либо когда конкурс состоится???)</t>
        </r>
        <r>
          <rPr>
            <sz val="18"/>
            <rFont val="Times New Roman"/>
            <family val="1"/>
            <charset val="204"/>
          </rPr>
          <t xml:space="preserve">. А так же в связи с несостоявшимся аукционом от 04.09.2017 по решению Заказчика, слудующий аукцион пройдет в 4 квартале.                                                                                                                                                                                                                                                                                                                                                                                                                                                                                                                                            </t>
        </r>
      </is>
    </oc>
    <n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спортивного инвентаря в 4 квартале. </t>
        </r>
        <r>
          <rPr>
            <sz val="18"/>
            <color rgb="FFFF0000"/>
            <rFont val="Times New Roman"/>
            <family val="1"/>
            <charset val="204"/>
          </rPr>
          <t>(конкурсная док, либо когда конкурс состоится???)</t>
        </r>
        <r>
          <rPr>
            <sz val="18"/>
            <rFont val="Times New Roman"/>
            <family val="1"/>
            <charset val="204"/>
          </rPr>
          <t xml:space="preserve">. Кроме того, в связи с несостоявшимся аукционом от 04.09.2017 </t>
        </r>
        <r>
          <rPr>
            <sz val="18"/>
            <color rgb="FFFF0000"/>
            <rFont val="Times New Roman"/>
            <family val="1"/>
            <charset val="204"/>
          </rPr>
          <t>по прибретению,,,,,,,,</t>
        </r>
        <r>
          <rPr>
            <sz val="18"/>
            <rFont val="Times New Roman"/>
            <family val="1"/>
            <charset val="204"/>
          </rPr>
          <t xml:space="preserve">по решению Заказчика, слудующий аукцион пройдет в 4 квартале.                                                                                                                                                                                                                                                                                                                                                                                                                                                                                                                                            </t>
        </r>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
    <oc r="L169" t="inlineStr">
      <is>
        <r>
          <rPr>
            <u/>
            <sz val="18"/>
            <rFont val="Times New Roman"/>
            <family val="1"/>
            <charset val="204"/>
          </rPr>
          <t>ДО, АГ(ДК):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не ниже уровня, достигнутого в 2016 году (60 551,2 руб.). 
</t>
        </r>
        <r>
          <rPr>
            <u/>
            <sz val="20"/>
            <color theme="1"/>
            <rFont val="Times New Roman"/>
            <family val="1"/>
            <charset val="204"/>
          </rPr>
          <t/>
        </r>
      </is>
    </oc>
    <nc r="L169" t="inlineStr">
      <is>
        <r>
          <rPr>
            <u/>
            <sz val="18"/>
            <rFont val="Times New Roman"/>
            <family val="1"/>
            <charset val="204"/>
          </rPr>
          <t>ДО, АГ(ДК):</t>
        </r>
        <r>
          <rPr>
            <sz val="18"/>
            <rFont val="Times New Roman"/>
            <family val="1"/>
            <charset val="204"/>
          </rPr>
          <t xml:space="preserve"> Реализация программы осуществляется в плановом режиме, освоение средств планируется до конца 2017 года:
Уровень средней заработной платы педагогических работников муниципальных организаций дополнительного образования детей в 2017 году планируется не ниже уровня, достигнутого в 2016 году (60 551,2 руб.). 
</t>
        </r>
        <r>
          <rPr>
            <u/>
            <sz val="20"/>
            <color theme="1"/>
            <rFont val="Times New Roman"/>
            <family val="1"/>
            <charset val="204"/>
          </rPr>
          <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PrintArea" hidden="1" oldHidden="1">
    <formula>'на 01.09.2017'!$A$1:$L$185</formula>
    <oldFormula>'на 01.09.2017'!$A$1:$L$185</oldFormula>
  </rdn>
  <rdn rId="0" localSheetId="1" customView="1" name="Z_3EEA7E1A_5F2B_4408_A34C_1F0223B5B245_.wvu.PrintTitles" hidden="1" oldHidden="1">
    <formula>'на 01.09.2017'!$5:$8</formula>
    <oldFormula>'на 01.09.2017'!$5:$8</oldFormula>
  </rdn>
  <rdn rId="0" localSheetId="1" customView="1" name="Z_3EEA7E1A_5F2B_4408_A34C_1F0223B5B245_.wvu.FilterData" hidden="1" oldHidden="1">
    <formula>'на 01.09.2017'!$A$7:$L$386</formula>
    <oldFormula>'на 01.09.2017'!$A$7:$L$386</oldFormula>
  </rdn>
  <rcv guid="{3EEA7E1A-5F2B-4408-A34C-1F0223B5B245}"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0">
    <dxf>
      <fill>
        <patternFill patternType="solid">
          <bgColor rgb="FFFFFF00"/>
        </patternFill>
      </fill>
    </dxf>
  </rfmt>
  <rfmt sheetId="1" sqref="D10">
    <dxf>
      <fill>
        <patternFill>
          <bgColor theme="0"/>
        </patternFill>
      </fill>
    </dxf>
  </rfmt>
  <rcv guid="{BEA0FDBA-BB07-4C19-8BBD-5E57EE395C09}" action="delete"/>
  <rdn rId="0" localSheetId="1" customView="1" name="Z_BEA0FDBA_BB07_4C19_8BBD_5E57EE395C09_.wvu.PrintArea" hidden="1" oldHidden="1">
    <formula>'на 01.10.2017'!$A$1:$L$183</formula>
    <oldFormula>'на 01.10.2017'!$A$1:$L$183</oldFormula>
  </rdn>
  <rdn rId="0" localSheetId="1" customView="1" name="Z_BEA0FDBA_BB07_4C19_8BBD_5E57EE395C09_.wvu.PrintTitles" hidden="1" oldHidden="1">
    <formula>'на 01.10.2017'!$5:$8</formula>
    <oldFormula>'на 01.10.2017'!$5:$8</oldFormula>
  </rdn>
  <rdn rId="0" localSheetId="1" customView="1" name="Z_BEA0FDBA_BB07_4C19_8BBD_5E57EE395C09_.wvu.Cols" hidden="1" oldHidden="1">
    <formula>'на 01.10.2017'!$I:$I</formula>
    <oldFormula>'на 01.10.2017'!$I:$I</oldFormula>
  </rdn>
  <rdn rId="0" localSheetId="1" customView="1" name="Z_BEA0FDBA_BB07_4C19_8BBD_5E57EE395C09_.wvu.FilterData" hidden="1" oldHidden="1">
    <formula>'на 01.10.2017'!$A$7:$L$386</formula>
    <oldFormula>'на 01.10.2017'!$A$7:$L$386</oldFormula>
  </rdn>
  <rcv guid="{BEA0FDBA-BB07-4C19-8BBD-5E57EE395C09}"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01.10.2017'!$A$1:$L$183</formula>
    <oldFormula>'на 01.10.2017'!$A$1:$L$183</oldFormula>
  </rdn>
  <rdn rId="0" localSheetId="1" customView="1" name="Z_67ADFAE6_A9AF_44D7_8539_93CD0F6B7849_.wvu.PrintTitles" hidden="1" oldHidden="1">
    <formula>'на 01.10.2017'!$5:$8</formula>
    <oldFormula>'на 01.10.2017'!$5:$8</oldFormula>
  </rdn>
  <rdn rId="0" localSheetId="1" customView="1" name="Z_67ADFAE6_A9AF_44D7_8539_93CD0F6B7849_.wvu.Cols" hidden="1" oldHidden="1">
    <formula>'на 01.10.2017'!$I:$I</formula>
    <oldFormula>'на 01.10.2017'!$I:$I</oldFormula>
  </rdn>
  <rdn rId="0" localSheetId="1" customView="1" name="Z_67ADFAE6_A9AF_44D7_8539_93CD0F6B7849_.wvu.FilterData" hidden="1" oldHidden="1">
    <formula>'на 01.10.2017'!$A$7:$L$386</formula>
    <oldFormula>'на 01.10.2017'!$A$7:$L$386</oldFormula>
  </rdn>
  <rcv guid="{67ADFAE6-A9AF-44D7-8539-93CD0F6B7849}"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01.10.2017'!$A$1:$L$185</formula>
    <oldFormula>'на 01.10.2017'!$A$1:$L$185</oldFormula>
  </rdn>
  <rdn rId="0" localSheetId="1" customView="1" name="Z_13BE7114_35DF_4699_8779_61985C68F6C3_.wvu.PrintTitles" hidden="1" oldHidden="1">
    <formula>'на 01.10.2017'!$5:$8</formula>
    <oldFormula>'на 01.10.2017'!$5:$8</oldFormula>
  </rdn>
  <rdn rId="0" localSheetId="1" customView="1" name="Z_13BE7114_35DF_4699_8779_61985C68F6C3_.wvu.FilterData" hidden="1" oldHidden="1">
    <formula>'на 01.10.2017'!$A$7:$L$386</formula>
    <oldFormula>'на 01.10.2017'!$A$7:$L$386</oldFormula>
  </rdn>
  <rcv guid="{13BE7114-35DF-4699-8779-61985C68F6C3}"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01.10.2017'!$A$1:$L$183</formula>
    <oldFormula>'на 01.10.2017'!$A$1:$L$183</oldFormula>
  </rdn>
  <rdn rId="0" localSheetId="1" customView="1" name="Z_BEA0FDBA_BB07_4C19_8BBD_5E57EE395C09_.wvu.PrintTitles" hidden="1" oldHidden="1">
    <formula>'на 01.10.2017'!$5:$8</formula>
    <oldFormula>'на 01.10.2017'!$5:$8</oldFormula>
  </rdn>
  <rdn rId="0" localSheetId="1" customView="1" name="Z_BEA0FDBA_BB07_4C19_8BBD_5E57EE395C09_.wvu.Cols" hidden="1" oldHidden="1">
    <formula>'на 01.10.2017'!$I:$I</formula>
    <oldFormula>'на 01.10.2017'!$I:$I</oldFormula>
  </rdn>
  <rdn rId="0" localSheetId="1" customView="1" name="Z_BEA0FDBA_BB07_4C19_8BBD_5E57EE395C09_.wvu.FilterData" hidden="1" oldHidden="1">
    <formula>'на 01.10.2017'!$A$7:$L$386</formula>
    <oldFormula>'на 01.10.2017'!$A$7:$L$386</oldFormula>
  </rdn>
  <rcv guid="{BEA0FDBA-BB07-4C19-8BBD-5E57EE395C09}"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 sId="1">
    <oc r="D9">
      <f>SUM(D10:D14)</f>
    </oc>
    <nc r="D9">
      <f>SUM(D10:D14)</f>
    </nc>
  </rcc>
  <rcc rId="141" sId="1">
    <o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спортивного инвентаря в 4 квартале. </t>
        </r>
        <r>
          <rPr>
            <sz val="18"/>
            <color rgb="FFFF0000"/>
            <rFont val="Times New Roman"/>
            <family val="1"/>
            <charset val="204"/>
          </rPr>
          <t>(конкурсная док, либо когда конкурс состоится???)</t>
        </r>
        <r>
          <rPr>
            <sz val="18"/>
            <rFont val="Times New Roman"/>
            <family val="1"/>
            <charset val="204"/>
          </rPr>
          <t xml:space="preserve">. Кроме того, в связи с несостоявшимся аукционом от 04.09.2017 </t>
        </r>
        <r>
          <rPr>
            <sz val="18"/>
            <color rgb="FFFF0000"/>
            <rFont val="Times New Roman"/>
            <family val="1"/>
            <charset val="204"/>
          </rPr>
          <t>по прибретению,,,,,,,,</t>
        </r>
        <r>
          <rPr>
            <sz val="18"/>
            <rFont val="Times New Roman"/>
            <family val="1"/>
            <charset val="204"/>
          </rPr>
          <t xml:space="preserve">по решению Заказчика, слудующий аукцион пройдет в 4 квартале.                                                                                                                                                                                                                                                                                                                                                                                                                                                                                                                                            </t>
        </r>
      </is>
    </oc>
    <n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спортивной одежды и обуви по договору в 4 квартале. </t>
        </r>
        <r>
          <rPr>
            <sz val="18"/>
            <color rgb="FFFF0000"/>
            <rFont val="Times New Roman"/>
            <family val="1"/>
            <charset val="204"/>
          </rPr>
          <t>(конкурсная док, либо когда конкурс состоится???)</t>
        </r>
        <r>
          <rPr>
            <sz val="18"/>
            <rFont val="Times New Roman"/>
            <family val="1"/>
            <charset val="204"/>
          </rPr>
          <t xml:space="preserve">. Кроме того, в связи с несостоявшимся аукционом от 04.09.2017 по решению Заказчика </t>
        </r>
        <r>
          <rPr>
            <sz val="18"/>
            <color rgb="FFFF0000"/>
            <rFont val="Times New Roman"/>
            <family val="1"/>
            <charset val="204"/>
          </rPr>
          <t xml:space="preserve">на приобретение спортивного оборудования, </t>
        </r>
        <r>
          <rPr>
            <sz val="18"/>
            <rFont val="Times New Roman"/>
            <family val="1"/>
            <charset val="204"/>
          </rPr>
          <t xml:space="preserve"> слудующий аукцион пройдет 16.10.2017 года.                                                                                                                                                                                                                                                                                                                                                                                                                                                                                                                                            </t>
        </r>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01.10.2017'!$A$1:$L$183</formula>
    <oldFormula>'на 01.10.2017'!$A$1:$L$183</oldFormula>
  </rdn>
  <rdn rId="0" localSheetId="1" customView="1" name="Z_BEA0FDBA_BB07_4C19_8BBD_5E57EE395C09_.wvu.PrintTitles" hidden="1" oldHidden="1">
    <formula>'на 01.10.2017'!$5:$8</formula>
    <oldFormula>'на 01.10.2017'!$5:$8</oldFormula>
  </rdn>
  <rdn rId="0" localSheetId="1" customView="1" name="Z_BEA0FDBA_BB07_4C19_8BBD_5E57EE395C09_.wvu.Cols" hidden="1" oldHidden="1">
    <formula>'на 01.10.2017'!$I:$I</formula>
    <oldFormula>'на 01.10.2017'!$I:$I</oldFormula>
  </rdn>
  <rdn rId="0" localSheetId="1" customView="1" name="Z_BEA0FDBA_BB07_4C19_8BBD_5E57EE395C09_.wvu.FilterData" hidden="1" oldHidden="1">
    <formula>'на 01.10.2017'!$A$7:$L$386</formula>
    <oldFormula>'на 01.10.2017'!$A$7:$L$386</oldFormula>
  </rdn>
  <rcv guid="{BEA0FDBA-BB07-4C19-8BBD-5E57EE395C09}"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 sId="1">
    <o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спортивной одежды и обуви по договору в 4 квартале. </t>
        </r>
        <r>
          <rPr>
            <sz val="18"/>
            <color rgb="FFFF0000"/>
            <rFont val="Times New Roman"/>
            <family val="1"/>
            <charset val="204"/>
          </rPr>
          <t>(конкурсная док, либо когда конкурс состоится???)</t>
        </r>
        <r>
          <rPr>
            <sz val="18"/>
            <rFont val="Times New Roman"/>
            <family val="1"/>
            <charset val="204"/>
          </rPr>
          <t xml:space="preserve">. Кроме того, в связи с несостоявшимся аукционом от 04.09.2017 по решению Заказчика </t>
        </r>
        <r>
          <rPr>
            <sz val="18"/>
            <color rgb="FFFF0000"/>
            <rFont val="Times New Roman"/>
            <family val="1"/>
            <charset val="204"/>
          </rPr>
          <t xml:space="preserve">на приобретение спортивного оборудования, </t>
        </r>
        <r>
          <rPr>
            <sz val="18"/>
            <rFont val="Times New Roman"/>
            <family val="1"/>
            <charset val="204"/>
          </rPr>
          <t xml:space="preserve"> слудующий аукцион пройдет 16.10.2017 года.                                                                                                                                                                                                                                                                                                                                                                                                                                                                                                                                            </t>
        </r>
      </is>
    </oc>
    <n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спортивной одежды и обуви по договору в 4 квартале. </t>
        </r>
        <r>
          <rPr>
            <sz val="18"/>
            <rFont val="Times New Roman"/>
            <family val="1"/>
            <charset val="204"/>
          </rPr>
          <t xml:space="preserve">Кроме того, несостоялся аукцион  04.09.2017 на приобретение спортивного оборудования,  следующий аукцион пройдет 16.10.2017 года.                                                                                                                                                                                                                                                                                                                                                                                                                                                                                                                                            </t>
        </r>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 sId="1">
    <o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спортивной одежды и обуви по договору в 4 квартале. </t>
        </r>
        <r>
          <rPr>
            <sz val="18"/>
            <rFont val="Times New Roman"/>
            <family val="1"/>
            <charset val="204"/>
          </rPr>
          <t xml:space="preserve">Кроме того, несостоялся аукцион  04.09.2017 на приобретение спортивного оборудования,  следующий аукцион пройдет 16.10.2017 года.                                                                                                                                                                                                                                                                                                                                                                                                                                                                                                                                            </t>
        </r>
      </is>
    </oc>
    <nc r="L43" t="inlineStr">
      <is>
        <r>
          <rPr>
            <u/>
            <sz val="18"/>
            <rFont val="Times New Roman"/>
            <family val="1"/>
            <charset val="204"/>
          </rPr>
          <t>ДАиГ</t>
        </r>
        <r>
          <rPr>
            <sz val="18"/>
            <rFont val="Times New Roman"/>
            <family val="1"/>
            <charset val="204"/>
          </rPr>
          <t xml:space="preserve">
В рамках данной программы ведется строительство объекта "Спортивный комплекс с плавательным бассейном на 50м г.Сургут". Заключен муниципальный контракт № 37/2016 от 14.06.2016 на выполнение работ по завершению строительства объекта. Сумма по контракту 415 049,69 тыс.руб. Срок выполнения работ согласно условиям контракта по 09.12.2016.  
Срок ввода объекта в эксплуатацию не соблюден по причине отставания от графика производства работ в связи с нарушением Подрядной организацией обязательств по контракту в части срока поставки технологического монтируемого оборудования и материалов, необходимых для строительства объекта.  На основании мирового соглашения от 17.03.2017  № А75-3075/2017, утвержденного Арбитражным судом Ханты-Мансийского автономного округа-Югры  заключено дополнительное соглашение № 3 от 14.04.2017  с целью завершения строительства объекта. В рамках данного дополнительного соглашения, срок окончания выполнения работ устанавливается – 31.08.2017.  
Готовность объекта - 91,8%.</t>
        </r>
        <r>
          <rPr>
            <sz val="18"/>
            <color rgb="FFFF0000"/>
            <rFont val="Times New Roman"/>
            <family val="2"/>
            <charset val="204"/>
          </rPr>
          <t xml:space="preserve">
</t>
        </r>
        <r>
          <rPr>
            <sz val="18"/>
            <rFont val="Times New Roman"/>
            <family val="1"/>
            <charset val="204"/>
          </rPr>
          <t xml:space="preserve">Отставание от  графика производства  работ объясняется низким темпом работ, выполняемых подрядчиком. Выполнение  СМР по видам работ составило: административно-бытовая часть здания: установка дверей, устройство подвесных потолков ,внутренняя отделка - 99 %; по залу бассейнов: монтаж трибун зрителей- 95 %, монтаж акустических плит подвесных потолков - 28 % ;вход в подвал по оси 1- 99 %; установка инженерного и технологического оборудования - 92 %, мероприятия по обеспечению доступа инвалидов - 15 %; по благоустройству и озеленению территории : устройство МАФ-50 %, организация движения- 85 % , подпорные стены - 98 %, ограждение площадок -55 %. Остаток неисполненных обязательств на 01.10.2017 г. -  52 875,0 тыс. руб. Работы выполняются в пределах срока действия  контракта - 31 октября 2017 г.       </t>
        </r>
        <r>
          <rPr>
            <sz val="18"/>
            <color rgb="FFFF0000"/>
            <rFont val="Times New Roman"/>
            <family val="2"/>
            <charset val="204"/>
          </rPr>
          <t xml:space="preserve">                                                                                                                                                         
</t>
        </r>
        <r>
          <rPr>
            <u/>
            <sz val="18"/>
            <rFont val="Times New Roman"/>
            <family val="1"/>
            <charset val="204"/>
          </rPr>
          <t xml:space="preserve">АГ(ДК): </t>
        </r>
        <r>
          <rPr>
            <sz val="18"/>
            <rFont val="Times New Roman"/>
            <family val="1"/>
            <charset val="204"/>
          </rPr>
          <t xml:space="preserve">Реализация программы  осуществляется в плановом режиме.  Бюджетные ассигнования будут использованы в полном объеме до конца 2017 года. В связи с уточнением календарного плана по проведению мероприятий и отменой тренировочных сборов сложилась экономия, которая будет направлена на приобретение спортивной одежды и обуви по договору в 4 квартале. Кроме того, не состоялся аукцион  04.09.2017 на приобретение спортивного оборудования,  следующий аукцион пройдет 16.10.2017 года.                                                                                                                                                                                                                                                                                                                                                                                                                                                                                                                                            </t>
        </r>
      </is>
    </nc>
  </rcc>
  <rcv guid="{45DE1976-7F07-4EB4-8A9C-FB72D060BEFA}" action="delete"/>
  <rdn rId="0" localSheetId="1" customView="1" name="Z_45DE1976_7F07_4EB4_8A9C_FB72D060BEFA_.wvu.PrintArea" hidden="1" oldHidden="1">
    <formula>'на 01.10.2017'!$A$1:$L$183</formula>
    <oldFormula>'на 01.10.2017'!$A$1:$L$183</oldFormula>
  </rdn>
  <rdn rId="0" localSheetId="1" customView="1" name="Z_45DE1976_7F07_4EB4_8A9C_FB72D060BEFA_.wvu.PrintTitles" hidden="1" oldHidden="1">
    <formula>'на 01.10.2017'!$5:$8</formula>
    <oldFormula>'на 01.10.2017'!$5:$8</oldFormula>
  </rdn>
  <rdn rId="0" localSheetId="1" customView="1" name="Z_45DE1976_7F07_4EB4_8A9C_FB72D060BEFA_.wvu.Cols" hidden="1" oldHidden="1">
    <formula>'на 01.10.2017'!$I:$I</formula>
    <oldFormula>'на 01.10.2017'!$I:$I</oldFormula>
  </rdn>
  <rdn rId="0" localSheetId="1" customView="1" name="Z_45DE1976_7F07_4EB4_8A9C_FB72D060BEFA_.wvu.FilterData" hidden="1" oldHidden="1">
    <formula>'на 01.10.2017'!$A$7:$L$386</formula>
    <oldFormula>'на 01.10.2017'!$A$7:$L$386</oldFormula>
  </rdn>
  <rcv guid="{45DE1976-7F07-4EB4-8A9C-FB72D060BEFA}"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 sId="1">
    <oc r="L55" t="inlineStr">
      <is>
        <r>
          <rPr>
            <u/>
            <sz val="18"/>
            <rFont val="Times New Roman"/>
            <family val="1"/>
            <charset val="204"/>
          </rPr>
          <t>АГ:</t>
        </r>
        <r>
          <rPr>
            <sz val="18"/>
            <rFont val="Times New Roman"/>
            <family val="1"/>
            <charset val="204"/>
          </rPr>
          <t xml:space="preserve">
В рамках реализации программы предоставляются: субсидия на повышение эффективности использования и развитие ресурсного потенциала рыбохозяйственного комплекса, в целях возмещения недополученных доходов и (или) финансового обеспечения (возмещения) затрат (ООО «Сургутский рыбхоз»); субсидия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(ЛПХ Конев). Экономия 22,6 тыс. руб. сложилась в связи с заявительным характером субсидии.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В 2017 году планируется утилизировать 1 800 безнадзорных животных. Заключено соглашение от 11.05.2017 № 19 со СГМУ КП о предоставлении из бюджета города субсидии на финансовое обеспечение (возмещение)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967,7 тыс.руб. - предоставлена субсидия. Средства окружного бюджета в сумме 967,70 тыс. руб. освоены в полном объеме.
</t>
        </r>
        <r>
          <rPr>
            <u/>
            <sz val="18"/>
            <rFont val="Times New Roman"/>
            <family val="1"/>
            <charset val="204"/>
          </rPr>
          <t>УБУиО</t>
        </r>
        <r>
          <rPr>
            <sz val="18"/>
            <rFont val="Times New Roman"/>
            <family val="1"/>
            <charset val="204"/>
          </rPr>
          <t xml:space="preserve">: 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Реализация мероприятий  осуществляется в плановом режиме. Бюджетные ассигнования будут использованы в полном объеме до конца 2017 года. </t>
        </r>
        <r>
          <rPr>
            <sz val="18"/>
            <color rgb="FFFF0000"/>
            <rFont val="Times New Roman"/>
            <family val="2"/>
            <charset val="204"/>
          </rPr>
          <t xml:space="preserve">
</t>
        </r>
        <r>
          <rPr>
            <u/>
            <sz val="18"/>
            <rFont val="Times New Roman"/>
            <family val="2"/>
            <charset val="204"/>
          </rPr>
          <t/>
        </r>
      </is>
    </oc>
    <nc r="L55" t="inlineStr">
      <is>
        <r>
          <rPr>
            <u/>
            <sz val="18"/>
            <rFont val="Times New Roman"/>
            <family val="1"/>
            <charset val="204"/>
          </rPr>
          <t>АГ:</t>
        </r>
        <r>
          <rPr>
            <sz val="18"/>
            <rFont val="Times New Roman"/>
            <family val="1"/>
            <charset val="204"/>
          </rPr>
          <t xml:space="preserve">
В рамках реализации программы предоставляются: субсидия на повышение эффективности использования и развитие ресурсного потенциала рыбохозяйственного комплекса, в целях возмещения недополученных доходов и (или) финансового обеспечения (возмещения) затрат (ООО «Сургутский рыбхоз»); субсидия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(ЛПХ Конев). Экономия 22,6 тыс. руб. сложилась в связи с заявительным характером субсидии.              </t>
        </r>
        <r>
          <rPr>
            <sz val="18"/>
            <color rgb="FFFF0000"/>
            <rFont val="Times New Roman"/>
            <family val="2"/>
            <charset val="204"/>
          </rPr>
          <t xml:space="preserve">                                                                                                                                                                                                                                                             
</t>
        </r>
        <r>
          <rPr>
            <u/>
            <sz val="18"/>
            <rFont val="Times New Roman"/>
            <family val="1"/>
            <charset val="204"/>
          </rPr>
          <t>ДГХ:</t>
        </r>
        <r>
          <rPr>
            <sz val="18"/>
            <rFont val="Times New Roman"/>
            <family val="1"/>
            <charset val="204"/>
          </rPr>
          <t xml:space="preserve"> 
В 2017 году планируется утилизировать 1 800 безнадзорных животных. Заключено соглашение от 11.05.2017 № 19 со СГМУ КП о предоставлении из бюджета города субсидии на финансовое обеспечение (возмещение)  затрат по отлову и содержанию безнадзорных животных с 01.01.17 г.-31.12.17 г. на сумму 9 017,595 тыс.руб., из них средства окружного бюджета  - 967,7 тыс.руб., средства местного бюджета - 8 049,895 тыс.руб. Средства окружного бюджета в сумме 967,70 тыс. руб. освоены в полном объеме.
</t>
        </r>
        <r>
          <rPr>
            <u/>
            <sz val="18"/>
            <rFont val="Times New Roman"/>
            <family val="1"/>
            <charset val="204"/>
          </rPr>
          <t>УБУиО</t>
        </r>
        <r>
          <rPr>
            <sz val="18"/>
            <rFont val="Times New Roman"/>
            <family val="1"/>
            <charset val="204"/>
          </rPr>
          <t xml:space="preserve">: Запланированы расходы на оплату труда для осуществления переданного государственного полномочия по проведению мероприятий по предупреждению и ликвидации болезней от животных, их лечению, защите населения от болезней, общих для человека и животных. Реализация мероприятий  осуществляется в плановом режиме. Бюджетные ассигнования будут использованы в полном объеме до конца 2017 года. </t>
        </r>
        <r>
          <rPr>
            <sz val="18"/>
            <color rgb="FFFF0000"/>
            <rFont val="Times New Roman"/>
            <family val="2"/>
            <charset val="204"/>
          </rPr>
          <t xml:space="preserve">
</t>
        </r>
        <r>
          <rPr>
            <u/>
            <sz val="18"/>
            <rFont val="Times New Roman"/>
            <family val="2"/>
            <charset val="204"/>
          </rPr>
          <t/>
        </r>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 sId="1">
    <o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УППЭК:Средства, предусмотренные для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настоящее время ведётся работа по передаче средств департаменту городского хозяйства Администрации города на дополнительное благоустройство дворовых территорий города Сургута.</t>
        </r>
      </is>
    </oc>
    <n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:Средства, предусмотренные для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настоящее время ведётся работа по передаче средств департаменту городского хозяйства Администрации города на дополнительное благоустройство дворовых территорий города Сургута.</t>
        </r>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numFmtId="4">
    <oc r="E25">
      <v>5522986.5</v>
    </oc>
    <nc r="E25">
      <v>5522986.54</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 sId="1">
    <o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:Средства, предусмотренные для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настоящее время ведётся работа по передаче средств департаменту городского хозяйства Администрации города на дополнительное благоустройство дворовых территорий города Сургута.</t>
        </r>
      </is>
    </oc>
    <n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 Средства, предусмотренные на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настоящее время ведётся работа по передаче средств департаменту городского хозяйства Администрации города на дополнительное благоустройство дворовых территорий города Сургута.</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5DE1976-7F07-4EB4-8A9C-FB72D060BEFA}" action="delete"/>
  <rdn rId="0" localSheetId="1" customView="1" name="Z_45DE1976_7F07_4EB4_8A9C_FB72D060BEFA_.wvu.PrintArea" hidden="1" oldHidden="1">
    <formula>'на 01.10.2017'!$A$1:$L$183</formula>
    <oldFormula>'на 01.10.2017'!$A$1:$L$183</oldFormula>
  </rdn>
  <rdn rId="0" localSheetId="1" customView="1" name="Z_45DE1976_7F07_4EB4_8A9C_FB72D060BEFA_.wvu.PrintTitles" hidden="1" oldHidden="1">
    <formula>'на 01.10.2017'!$5:$8</formula>
    <oldFormula>'на 01.10.2017'!$5:$8</oldFormula>
  </rdn>
  <rdn rId="0" localSheetId="1" customView="1" name="Z_45DE1976_7F07_4EB4_8A9C_FB72D060BEFA_.wvu.Cols" hidden="1" oldHidden="1">
    <formula>'на 01.10.2017'!$I:$I</formula>
    <oldFormula>'на 01.10.2017'!$I:$I</oldFormula>
  </rdn>
  <rdn rId="0" localSheetId="1" customView="1" name="Z_45DE1976_7F07_4EB4_8A9C_FB72D060BEFA_.wvu.FilterData" hidden="1" oldHidden="1">
    <formula>'на 01.10.2017'!$A$7:$L$386</formula>
    <oldFormula>'на 01.10.2017'!$A$7:$L$386</oldFormula>
  </rdn>
  <rcv guid="{45DE1976-7F07-4EB4-8A9C-FB72D060BEFA}"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 sId="1">
    <oc r="J133">
      <f>75720.64+5473.8364</f>
    </oc>
    <nc r="J133">
      <f>75720.64+5473.8364+743.33</f>
    </nc>
  </rcc>
  <rcc rId="160" sId="1">
    <oc r="J132">
      <f>59415.59+39904.267</f>
    </oc>
    <nc r="J132">
      <f>59415.59+39904.267+5418.9</f>
    </nc>
  </rcc>
  <rcc rId="161" sId="1">
    <oc r="J131">
      <f>9094+9360.26</f>
    </oc>
    <nc r="J131">
      <f>9094+9360.26+1271.1</f>
    </nc>
  </rcc>
  <rfmt sheetId="1" sqref="K133" start="0" length="2147483647">
    <dxf>
      <font>
        <b/>
      </font>
    </dxf>
  </rfmt>
  <rcv guid="{CCF533A2-322B-40E2-88B2-065E6D1D35B4}" action="delete"/>
  <rdn rId="0" localSheetId="1" customView="1" name="Z_CCF533A2_322B_40E2_88B2_065E6D1D35B4_.wvu.PrintArea" hidden="1" oldHidden="1">
    <formula>'на 01.10.2017'!$A$1:$L$183</formula>
    <oldFormula>'на 01.10.2017'!$A$1:$L$183</oldFormula>
  </rdn>
  <rdn rId="0" localSheetId="1" customView="1" name="Z_CCF533A2_322B_40E2_88B2_065E6D1D35B4_.wvu.PrintTitles" hidden="1" oldHidden="1">
    <formula>'на 01.10.2017'!$5:$8</formula>
    <oldFormula>'на 01.10.2017'!$5:$8</oldFormula>
  </rdn>
  <rdn rId="0" localSheetId="1" customView="1" name="Z_CCF533A2_322B_40E2_88B2_065E6D1D35B4_.wvu.Cols" hidden="1" oldHidden="1">
    <formula>'на 01.10.2017'!$I:$I</formula>
    <oldFormula>'на 01.10.2017'!$I:$I</oldFormula>
  </rdn>
  <rdn rId="0" localSheetId="1" customView="1" name="Z_CCF533A2_322B_40E2_88B2_065E6D1D35B4_.wvu.FilterData" hidden="1" oldHidden="1">
    <formula>'на 01.10.2017'!$A$7:$L$386</formula>
    <oldFormula>'на 01.10.2017'!$A$7:$L$386</oldFormula>
  </rdn>
  <rcv guid="{CCF533A2-322B-40E2-88B2-065E6D1D35B4}"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33" start="0" length="2147483647">
    <dxf>
      <font>
        <b val="0"/>
      </font>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 sId="1">
    <o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 Средства, предусмотренные на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настоящее время ведётся работа по передаче средств департаменту городского хозяйства Администрации города на дополнительное благоустройство дворовых территорий города Сургута.</t>
        </r>
      </is>
    </oc>
    <n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 Средства, предусмотренные на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связи с принятием  решения о  передаче средств департаменту городского хозяйства Администрации города на дополнительное благоустройство дворовых территорий города Сургута средства перераспределены на очередном заседании Думы города по вопросу внесения изменений в решение о бюджете города в сентябре 2017 г.</t>
        </r>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 sId="1">
    <o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 Средства, предусмотренные на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связи с принятием  решения о  передаче средств департаменту городского хозяйства Администрации города на дополнительное благоустройство дворовых территорий города Сургута средства перераспределены на очередном заседании Думы города по вопросу внесения изменений в решение о бюджете города в сентябре 2017 г.</t>
        </r>
      </is>
    </oc>
    <n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                                                                                                                                                                                                                        в 2017 году планируется:                                                                                                                                                                                                          - устройство детской игровой площадки в "Парке "За Саймой";                                                                                                             - изготовление и поставка автономного модульного туалета в "Парке "За Саймой".                                                        Денежные средства будут освоены в течение года.                                                                                                                 Средства, предусмотренные на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связи с принятием  решения о  передаче средств департаменту городского хозяйства Администрации города на дополнительное благоустройство дворовых территорий города Сургута средства перераспределены на очередном заседании Думы города по вопросу внесения изменений в решение о бюджете города в сентябре 2017 г.</t>
        </r>
      </is>
    </nc>
  </rcc>
  <rcv guid="{CCF533A2-322B-40E2-88B2-065E6D1D35B4}" action="delete"/>
  <rdn rId="0" localSheetId="1" customView="1" name="Z_CCF533A2_322B_40E2_88B2_065E6D1D35B4_.wvu.PrintArea" hidden="1" oldHidden="1">
    <formula>'на 01.10.2017'!$A$1:$L$183</formula>
    <oldFormula>'на 01.10.2017'!$A$1:$L$183</oldFormula>
  </rdn>
  <rdn rId="0" localSheetId="1" customView="1" name="Z_CCF533A2_322B_40E2_88B2_065E6D1D35B4_.wvu.PrintTitles" hidden="1" oldHidden="1">
    <formula>'на 01.10.2017'!$5:$8</formula>
    <oldFormula>'на 01.10.2017'!$5:$8</oldFormula>
  </rdn>
  <rdn rId="0" localSheetId="1" customView="1" name="Z_CCF533A2_322B_40E2_88B2_065E6D1D35B4_.wvu.Cols" hidden="1" oldHidden="1">
    <formula>'на 01.10.2017'!$I:$I</formula>
    <oldFormula>'на 01.10.2017'!$I:$I</oldFormula>
  </rdn>
  <rdn rId="0" localSheetId="1" customView="1" name="Z_CCF533A2_322B_40E2_88B2_065E6D1D35B4_.wvu.FilterData" hidden="1" oldHidden="1">
    <formula>'на 01.10.2017'!$A$7:$L$386</formula>
    <oldFormula>'на 01.10.2017'!$A$7:$L$386</oldFormula>
  </rdn>
  <rcv guid="{CCF533A2-322B-40E2-88B2-065E6D1D35B4}"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 sId="1">
    <o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                                                                                                                                                                                                                        в 2017 году планируется:                                                                                                                                                                                                          - устройство детской игровой площадки в "Парке "За Саймой";                                                                                                             - изготовление и поставка автономного модульного туалета в "Парке "За Саймой".                                                        Денежные средства будут освоены в течение года.                                                                                                                 Средства, предусмотренные на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связи с принятием  решения о  передаче средств департаменту городского хозяйства Администрации города на дополнительное благоустройство дворовых территорий города Сургута средства перераспределены на очередном заседании Думы города по вопросу внесения изменений в решение о бюджете города в сентябре 2017 г.</t>
        </r>
      </is>
    </oc>
    <nc r="L129" t="inlineStr">
      <is>
        <r>
          <rPr>
            <u/>
            <sz val="18"/>
            <rFont val="Times New Roman"/>
            <family val="1"/>
            <charset val="204"/>
          </rPr>
          <t>ДГХ:</t>
        </r>
        <r>
          <rPr>
            <sz val="18"/>
            <rFont val="Times New Roman"/>
            <family val="1"/>
            <charset val="204"/>
          </rPr>
          <t xml:space="preserve">  в 2017 году планируется произвести:
- ремонт сетей водоснабжения, протяженностью 0,4 км (объект "Закольцовка водопровода" Участок от ул. Магистральная до точки "А" напротив ж/дома по ул. Григория Кукуевицкого,12). Заключено соглашение от 30.06.2017 № 25-17 о предоставлении субсидии из бюджета ХМАО-Югры МО на проведение капитального ремонта (с заменой) газопроводов, систем теплоснабжения, водоснабжения и водоотведения для подготовки к осенне-зимнему периоду 2017-2018 годов, в том числе с применением композитных материалов, энергосберегающего и энергоэффективного технологического оборудования на сумму 8 633,895 тыс.руб.;
- благоустройство 12 дворовых территорий (приоритетный проект "Формирование комфортной городской среды"). Заключены соглашения с управляющими организациями  - ООО "УК ДЕЗ ВЖР", ООО "УК ДЕЗ ЦЖР", ООО "УК Сервис-3" на общую сумму 96 915,77 тыс.руб.  Выплачен аванс в сумме 26 941,73 тыс.руб.;
- ремонт фасада МБДОУ № 76 "Капелька", ремонт сетей ТВС МБОУ СОШ № 20, МБОУ СОШ №44, МБОУ СОШ №12, замена светильников на светильники с энергосберегающими лампами в 5 зданиях,  установка (замена) индивидуальных приборов учета  в муниципальных помещениях в количестве 84 шт.                                                                                                       
- предоставление  субсидии:
1).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Поступила заявка от СГМУП "Горводоканал". Заключено соглашение на сумму 3 934,78 тыс.руб.;
2).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Предоставление субсидии носит заявительный характер. Поступила заявка от АО "Сжиженный газ Север" на сумму 2 496,099тыс.руб. Оплачена кредиторская задолженность 2016 АО "Сжиженный газ Север" на сумму 151,29 тыс.руб.;                                                                          3)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Заключено соглашение от 26.06.2017 № 22  с АО "Сжиженный газ Север"  на сумму 6 425 тыс. руб. Произведена оплата по соглашению с 01.01.2017 по 30.06.2017 года в сумме 2 524,49 тыс.руб;
4). на возмещение части затрат на уплату процентов по привлекаемым заемным средствам на оплату задолженности за энергоресурсы.   
Выполнены работы по установке ИПУ электроэнергии (4 шт.) в муниципальных квартирах на сумму 15,27 тыс. руб., ИПУ ГХВС на сумму 105,08 тыс.рублей (72шт.), оказаны услуги по составлению локальных сметных расчетов на сумму 41,36 тыс.руб., оплачены работы по ремонту  МБДОУ №76 "Капелька" на сумму 4 898,15  тыс.руб., оплачены работы по капитальному ремонту сетей тепловодоснабженияобъектов МБОУ СОШ № 44, МБОУ СОШ № 20, МБОУ НШ "Прогимназия" на сумму  5 735,28 тыс.руб.
 За счет средств предприятий (привлеченные источники)  планируется выполнить мероприятия по энергосбережению (ремонт магистральных тепловых сетей в двухтрубном исчислении протяженностью 280 п.м., реконструкцию уличных водопроводных сетей с применением современных материалов протяженностью 1,18 км.)
</t>
        </r>
        <r>
          <rPr>
            <u/>
            <sz val="18"/>
            <rFont val="Times New Roman"/>
            <family val="1"/>
            <charset val="204"/>
          </rPr>
          <t>КУИ:</t>
        </r>
        <r>
          <rPr>
            <sz val="18"/>
            <rFont val="Times New Roman"/>
            <family val="1"/>
            <charset val="204"/>
          </rPr>
          <t xml:space="preserve"> выполнены работы по  установке (замене) индивидуальных приборов учета  в муниципальных нежилых помещениях в количестве 6 шт. на сумму 26,73 тыс.рублей.
</t>
        </r>
        <r>
          <rPr>
            <u/>
            <sz val="18"/>
            <rFont val="Times New Roman"/>
            <family val="1"/>
            <charset val="204"/>
          </rPr>
          <t>ХЭУ:</t>
        </r>
        <r>
          <rPr>
            <sz val="18"/>
            <rFont val="Times New Roman"/>
            <family val="1"/>
            <charset val="204"/>
          </rPr>
          <t xml:space="preserve"> предусмотрена замена оконных блоков по адресу ул. Энгельса, 8. Работы выполнены и оплачены на сумму 213,43 тыс.рублей.                  
</t>
        </r>
        <r>
          <rPr>
            <u/>
            <sz val="18"/>
            <rFont val="Times New Roman"/>
            <family val="1"/>
            <charset val="204"/>
          </rPr>
          <t xml:space="preserve">ДАиГ: </t>
        </r>
        <r>
          <rPr>
            <sz val="18"/>
            <rFont val="Times New Roman"/>
            <family val="1"/>
            <charset val="204"/>
          </rPr>
          <t xml:space="preserve">предусмотрено обустройство пешеходного моста в парке в районе ручья Кедровый лог. Работы выполняются в соответствии с заключенным муниципальным контрактом от 17.07.17 № 04/2017 с ООО "Сибирьсетьстрой". Цена контракта – 54 738 тыс.руб. Срок окончания работ – 10.10.2017. Остаток средств в размере 143,73 тыс. руб.- экономия, сложившаяся по результатам проведенных конкурентных закупок на выполнение работ и оказание услуг для муниципальных нужд.                                                                                                                     
</t>
        </r>
        <r>
          <rPr>
            <u/>
            <sz val="18"/>
            <rFont val="Times New Roman"/>
            <family val="1"/>
            <charset val="204"/>
          </rPr>
          <t>УППЭК</t>
        </r>
        <r>
          <rPr>
            <sz val="18"/>
            <rFont val="Times New Roman"/>
            <family val="1"/>
            <charset val="204"/>
          </rPr>
          <t>:                                                                                                                                                                                                                        в 2017 году планируется:
   - устройство детской игровой площадки в "Парке "За Саймой"; 
 - изготовление и поставка автономного модульного туалета в "Парке "За Саймой". 
Денежные средства будут освоены в течение года.                                                                                                                 Средства, предусмотренные на строительство пешеходного моста в сквере "Старожилов" освоены не будут. Аукцион на выполнение работ по строительству объекта с демонтажем действующего отменён в связи с отсутствием заявок от потенциальных участников закупки.  В связи с принятием  решения о  передаче средств департаменту городского хозяйства Администрации города на дополнительное благоустройство дворовых территорий города Сургута средства перераспределены на очередном заседании Думы города по вопросу внесения изменений в решение о бюджете города в сентябре 2017 г.</t>
        </r>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7:XFD122">
    <dxf>
      <fill>
        <patternFill>
          <bgColor theme="0"/>
        </patternFill>
      </fill>
    </dxf>
  </rfmt>
  <rfmt sheetId="1" sqref="A69:XFD92">
    <dxf>
      <fill>
        <patternFill>
          <bgColor theme="0"/>
        </patternFill>
      </fill>
    </dxf>
  </rfmt>
  <rcv guid="{67ADFAE6-A9AF-44D7-8539-93CD0F6B7849}" action="delete"/>
  <rdn rId="0" localSheetId="1" customView="1" name="Z_67ADFAE6_A9AF_44D7_8539_93CD0F6B7849_.wvu.PrintArea" hidden="1" oldHidden="1">
    <formula>'на 01.10.2017'!$A$1:$L$183</formula>
    <oldFormula>'на 01.10.2017'!$A$1:$L$183</oldFormula>
  </rdn>
  <rdn rId="0" localSheetId="1" customView="1" name="Z_67ADFAE6_A9AF_44D7_8539_93CD0F6B7849_.wvu.PrintTitles" hidden="1" oldHidden="1">
    <formula>'на 01.10.2017'!$5:$8</formula>
    <oldFormula>'на 01.10.2017'!$5:$8</oldFormula>
  </rdn>
  <rdn rId="0" localSheetId="1" customView="1" name="Z_67ADFAE6_A9AF_44D7_8539_93CD0F6B7849_.wvu.Cols" hidden="1" oldHidden="1">
    <formula>'на 01.10.2017'!$I:$I</formula>
    <oldFormula>'на 01.10.2017'!$I:$I</oldFormula>
  </rdn>
  <rdn rId="0" localSheetId="1" customView="1" name="Z_67ADFAE6_A9AF_44D7_8539_93CD0F6B7849_.wvu.FilterData" hidden="1" oldHidden="1">
    <formula>'на 01.10.2017'!$A$7:$L$386</formula>
    <oldFormula>'на 01.10.2017'!$A$7:$L$386</oldFormula>
  </rdn>
  <rcv guid="{67ADFAE6-A9AF-44D7-8539-93CD0F6B7849}"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01.10.2017'!$A$1:$L$183</formula>
    <oldFormula>'на 01.10.2017'!$A$1:$L$183</oldFormula>
  </rdn>
  <rdn rId="0" localSheetId="1" customView="1" name="Z_67ADFAE6_A9AF_44D7_8539_93CD0F6B7849_.wvu.PrintTitles" hidden="1" oldHidden="1">
    <formula>'на 01.10.2017'!$5:$8</formula>
    <oldFormula>'на 01.10.2017'!$5:$8</oldFormula>
  </rdn>
  <rdn rId="0" localSheetId="1" customView="1" name="Z_67ADFAE6_A9AF_44D7_8539_93CD0F6B7849_.wvu.Cols" hidden="1" oldHidden="1">
    <formula>'на 01.10.2017'!$I:$I</formula>
    <oldFormula>'на 01.10.2017'!$I:$I</oldFormula>
  </rdn>
  <rdn rId="0" localSheetId="1" customView="1" name="Z_67ADFAE6_A9AF_44D7_8539_93CD0F6B7849_.wvu.FilterData" hidden="1" oldHidden="1">
    <formula>'на 01.10.2017'!$A$7:$L$386</formula>
    <oldFormula>'на 01.10.2017'!$A$7:$L$386</oldFormula>
  </rdn>
  <rcv guid="{67ADFAE6-A9AF-44D7-8539-93CD0F6B7849}"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 sId="1">
    <oc r="L37" t="inlineStr">
      <is>
        <r>
          <rPr>
            <u/>
            <sz val="18"/>
            <rFont val="Times New Roman"/>
            <family val="1"/>
            <charset val="204"/>
          </rPr>
          <t xml:space="preserve">АГ: </t>
        </r>
        <r>
          <rPr>
            <sz val="18"/>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8"/>
            <color rgb="FFFF0000"/>
            <rFont val="Times New Roman"/>
            <family val="2"/>
            <charset val="204"/>
          </rPr>
          <t xml:space="preserve">
</t>
        </r>
        <r>
          <rPr>
            <u/>
            <sz val="18"/>
            <rFont val="Times New Roman"/>
            <family val="1"/>
            <charset val="204"/>
          </rPr>
          <t>АГ(ДК):</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Фестиваль искусств "60 параллель" проводится с 29.09. по 21.10.2017. </t>
        </r>
        <r>
          <rPr>
            <sz val="18"/>
            <color rgb="FFFF0000"/>
            <rFont val="Times New Roman"/>
            <family val="2"/>
            <charset val="204"/>
          </rPr>
          <t xml:space="preserve">
</t>
        </r>
        <r>
          <rPr>
            <u/>
            <sz val="20"/>
            <rFont val="Times New Roman"/>
            <family val="1"/>
            <charset val="204"/>
          </rPr>
          <t/>
        </r>
      </is>
    </oc>
    <nc r="L37" t="inlineStr">
      <is>
        <r>
          <rPr>
            <u/>
            <sz val="18"/>
            <rFont val="Times New Roman"/>
            <family val="1"/>
            <charset val="204"/>
          </rPr>
          <t xml:space="preserve">АГ: </t>
        </r>
        <r>
          <rPr>
            <sz val="18"/>
            <rFont val="Times New Roman"/>
            <family val="1"/>
            <charset val="204"/>
          </rPr>
          <t xml:space="preserve">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Бюджетные ассигнования будут использованы в полном объеме до конца 2017 года. 
По состоянию на 01.10.2017 произведена выплата заработной платы за январь-август и первую половину сентября месяца 2017 года, оплата услуг по содержанию имущества и поставке материальных запасов, поставке товара  по факту оказания услуг в соответствии с условиями заключаемых договоров, муниципальных контрактов  в рамках переданных государственных полномочий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t>
        </r>
        <r>
          <rPr>
            <sz val="18"/>
            <color rgb="FFFF0000"/>
            <rFont val="Times New Roman"/>
            <family val="2"/>
            <charset val="204"/>
          </rPr>
          <t xml:space="preserve">
</t>
        </r>
        <r>
          <rPr>
            <u/>
            <sz val="18"/>
            <rFont val="Times New Roman"/>
            <family val="1"/>
            <charset val="204"/>
          </rPr>
          <t>АГ(ДК):</t>
        </r>
        <r>
          <rPr>
            <sz val="18"/>
            <rFont val="Times New Roman"/>
            <family val="1"/>
            <charset val="204"/>
          </rPr>
          <t xml:space="preserve"> Реализация мероприятий  осуществляется в плановом режиме. Бюджетные ассигнования будут использованы в полном объеме до конца 2017 года. 
В соответствии с комплексным планом проведен молодежный фестиваль искусств "Зеленый шум".  Фестиваль искусств "60 параллель" проводится с 29.09. по 21.10.2017. </t>
        </r>
        <r>
          <rPr>
            <sz val="18"/>
            <color rgb="FFFF0000"/>
            <rFont val="Times New Roman"/>
            <family val="2"/>
            <charset val="204"/>
          </rPr>
          <t xml:space="preserve">
</t>
        </r>
        <r>
          <rPr>
            <sz val="18"/>
            <color theme="1"/>
            <rFont val="Times New Roman"/>
            <family val="1"/>
            <charset val="204"/>
          </rPr>
          <t>Договоры на поставку автоматизированных рабочих мест музеев, приобретение и установку специализированного оборудования для инвалидов, комплектование книжных фондов библиотеки находятся на согласовании у поставщика. Оплата по факту поставки в соответствии  с условиями договоров.</t>
        </r>
        <r>
          <rPr>
            <sz val="18"/>
            <color rgb="FFFF0000"/>
            <rFont val="Times New Roman"/>
            <family val="2"/>
            <charset val="204"/>
          </rPr>
          <t xml:space="preserve">
</t>
        </r>
        <r>
          <rPr>
            <u/>
            <sz val="20"/>
            <rFont val="Times New Roman"/>
            <family val="1"/>
            <charset val="204"/>
          </rPr>
          <t/>
        </r>
      </is>
    </nc>
  </rcc>
  <rcv guid="{BEA0FDBA-BB07-4C19-8BBD-5E57EE395C09}" action="delete"/>
  <rdn rId="0" localSheetId="1" customView="1" name="Z_BEA0FDBA_BB07_4C19_8BBD_5E57EE395C09_.wvu.PrintArea" hidden="1" oldHidden="1">
    <formula>'на 01.10.2017'!$A$1:$L$183</formula>
    <oldFormula>'на 01.10.2017'!$A$1:$L$183</oldFormula>
  </rdn>
  <rdn rId="0" localSheetId="1" customView="1" name="Z_BEA0FDBA_BB07_4C19_8BBD_5E57EE395C09_.wvu.PrintTitles" hidden="1" oldHidden="1">
    <formula>'на 01.10.2017'!$5:$8</formula>
    <oldFormula>'на 01.10.2017'!$5:$8</oldFormula>
  </rdn>
  <rdn rId="0" localSheetId="1" customView="1" name="Z_BEA0FDBA_BB07_4C19_8BBD_5E57EE395C09_.wvu.Cols" hidden="1" oldHidden="1">
    <formula>'на 01.10.2017'!$I:$I</formula>
    <oldFormula>'на 01.10.2017'!$I:$I</oldFormula>
  </rdn>
  <rdn rId="0" localSheetId="1" customView="1" name="Z_BEA0FDBA_BB07_4C19_8BBD_5E57EE395C09_.wvu.FilterData" hidden="1" oldHidden="1">
    <formula>'на 01.10.2017'!$A$7:$L$386</formula>
    <oldFormula>'на 01.10.2017'!$A$7:$L$386</oldFormula>
  </rdn>
  <rcv guid="{BEA0FDBA-BB07-4C19-8BBD-5E57EE395C09}"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oc r="J26">
      <f>9641.9+153.11+3121.8+5849.1</f>
    </oc>
    <nc r="J26">
      <f>9641.9+153.11+3121.8+5849.1+0.02</f>
    </nc>
  </rcc>
  <rcv guid="{CA384592-0CFD-4322-A4EB-34EC04693944}" action="delete"/>
  <rdn rId="0" localSheetId="1" customView="1" name="Z_CA384592_0CFD_4322_A4EB_34EC04693944_.wvu.PrintArea" hidden="1" oldHidden="1">
    <formula>'на 01.09.2017'!$A$1:$L$181</formula>
    <oldFormula>'на 01.09.2017'!$A$1:$L$181</oldFormula>
  </rdn>
  <rdn rId="0" localSheetId="1" customView="1" name="Z_CA384592_0CFD_4322_A4EB_34EC04693944_.wvu.PrintTitles" hidden="1" oldHidden="1">
    <formula>'на 01.09.2017'!$5:$8</formula>
    <oldFormula>'на 01.09.2017'!$5:$8</oldFormula>
  </rdn>
  <rdn rId="0" localSheetId="1" customView="1" name="Z_CA384592_0CFD_4322_A4EB_34EC04693944_.wvu.FilterData" hidden="1" oldHidden="1">
    <formula>'на 01.09.2017'!$A$7:$L$386</formula>
    <oldFormula>'на 01.09.2017'!$A$7:$L$386</oldFormula>
  </rdn>
  <rcv guid="{CA384592-0CFD-4322-A4EB-34EC04693944}"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 sId="1">
    <oc r="M9">
      <f>D9-J9</f>
    </oc>
    <nc r="M9"/>
  </rcc>
  <rcc rId="187" sId="1">
    <oc r="M10">
      <f>D10-J10</f>
    </oc>
    <nc r="M10"/>
  </rcc>
  <rcc rId="188" sId="1">
    <oc r="M11">
      <f>D11-J11</f>
    </oc>
    <nc r="M11"/>
  </rcc>
  <rcc rId="189" sId="1">
    <oc r="M12">
      <f>D12-J12</f>
    </oc>
    <nc r="M12"/>
  </rcc>
  <rcc rId="190" sId="1">
    <oc r="M13">
      <f>D13-J13</f>
    </oc>
    <nc r="M13"/>
  </rcc>
  <rcc rId="191" sId="1">
    <oc r="O13">
      <f>D13-J13</f>
    </oc>
    <nc r="O13"/>
  </rcc>
  <rcc rId="192" sId="1">
    <oc r="M14">
      <f>D14-J14</f>
    </oc>
    <nc r="M14"/>
  </rcc>
  <rcc rId="193" sId="1">
    <oc r="O14">
      <f>D14-J14</f>
    </oc>
    <nc r="O14"/>
  </rcc>
  <rcc rId="194" sId="1">
    <oc r="M15">
      <f>D15-J15</f>
    </oc>
    <nc r="M15"/>
  </rcc>
  <rcc rId="195" sId="1">
    <oc r="O15">
      <f>D15-J15</f>
    </oc>
    <nc r="O15"/>
  </rcc>
  <rcc rId="196" sId="1">
    <oc r="M16">
      <f>D16-J16</f>
    </oc>
    <nc r="M16"/>
  </rcc>
  <rcc rId="197" sId="1">
    <oc r="O16">
      <f>D16-J16</f>
    </oc>
    <nc r="O16"/>
  </rcc>
  <rcc rId="198" sId="1">
    <oc r="M17">
      <f>D17-J17</f>
    </oc>
    <nc r="M17"/>
  </rcc>
  <rcc rId="199" sId="1">
    <oc r="O17">
      <f>D17-J17</f>
    </oc>
    <nc r="O17"/>
  </rcc>
  <rcc rId="200" sId="1">
    <oc r="M18">
      <f>D18-J18</f>
    </oc>
    <nc r="M18"/>
  </rcc>
  <rcc rId="201" sId="1">
    <oc r="O18">
      <f>D18-J18</f>
    </oc>
    <nc r="O18"/>
  </rcc>
  <rcc rId="202" sId="1">
    <oc r="M19">
      <f>D19-J19</f>
    </oc>
    <nc r="M19"/>
  </rcc>
  <rcc rId="203" sId="1">
    <oc r="O19">
      <f>D19-J19</f>
    </oc>
    <nc r="O19"/>
  </rcc>
  <rcc rId="204" sId="1">
    <oc r="M20">
      <f>D20-J20</f>
    </oc>
    <nc r="M20"/>
  </rcc>
  <rcc rId="205" sId="1">
    <oc r="O20">
      <f>D20-J20</f>
    </oc>
    <nc r="O20"/>
  </rcc>
  <rcc rId="206" sId="1">
    <oc r="M21">
      <f>D21-J21</f>
    </oc>
    <nc r="M21"/>
  </rcc>
  <rcc rId="207" sId="1">
    <oc r="O21">
      <f>D21-J21</f>
    </oc>
    <nc r="O21"/>
  </rcc>
  <rcc rId="208" sId="1">
    <oc r="M22">
      <f>D22-J22</f>
    </oc>
    <nc r="M22"/>
  </rcc>
  <rcc rId="209" sId="1">
    <oc r="O22">
      <f>D22-J22</f>
    </oc>
    <nc r="O22"/>
  </rcc>
  <rcc rId="210" sId="1">
    <oc r="M23">
      <f>D23-J23</f>
    </oc>
    <nc r="M23"/>
  </rcc>
  <rcc rId="211" sId="1">
    <oc r="O23">
      <f>D23-J23</f>
    </oc>
    <nc r="O23"/>
  </rcc>
  <rcc rId="212" sId="1">
    <oc r="M24">
      <f>D24-J24</f>
    </oc>
    <nc r="M24"/>
  </rcc>
  <rcc rId="213" sId="1">
    <oc r="O24">
      <f>D24-J24</f>
    </oc>
    <nc r="O24"/>
  </rcc>
  <rcc rId="214" sId="1">
    <oc r="M25">
      <f>D25-J25</f>
    </oc>
    <nc r="M25"/>
  </rcc>
  <rcc rId="215" sId="1">
    <oc r="O25">
      <f>D25-J25</f>
    </oc>
    <nc r="O25"/>
  </rcc>
  <rcc rId="216" sId="1">
    <oc r="M26">
      <f>D26-J26</f>
    </oc>
    <nc r="M26"/>
  </rcc>
  <rcc rId="217" sId="1">
    <oc r="O26">
      <f>D26-J26</f>
    </oc>
    <nc r="O26"/>
  </rcc>
  <rcc rId="218" sId="1">
    <oc r="M27">
      <f>D27-J27</f>
    </oc>
    <nc r="M27"/>
  </rcc>
  <rcc rId="219" sId="1">
    <oc r="O27">
      <f>D27-J27</f>
    </oc>
    <nc r="O27"/>
  </rcc>
  <rcc rId="220" sId="1">
    <oc r="M28">
      <f>D28-J28</f>
    </oc>
    <nc r="M28"/>
  </rcc>
  <rcc rId="221" sId="1">
    <oc r="O28">
      <f>D28-J28</f>
    </oc>
    <nc r="O28"/>
  </rcc>
  <rcc rId="222" sId="1">
    <oc r="M29">
      <f>D29-J29</f>
    </oc>
    <nc r="M29"/>
  </rcc>
  <rcc rId="223" sId="1">
    <oc r="O29">
      <f>D29-J29</f>
    </oc>
    <nc r="O29"/>
  </rcc>
  <rcc rId="224" sId="1">
    <oc r="M30">
      <f>D30-J30</f>
    </oc>
    <nc r="M30"/>
  </rcc>
  <rcc rId="225" sId="1">
    <oc r="O30">
      <f>D30-J30</f>
    </oc>
    <nc r="O30"/>
  </rcc>
  <rcc rId="226" sId="1">
    <oc r="M31">
      <f>D31-J31</f>
    </oc>
    <nc r="M31"/>
  </rcc>
  <rcc rId="227" sId="1">
    <oc r="O31">
      <f>D31-J31</f>
    </oc>
    <nc r="O31"/>
  </rcc>
  <rcc rId="228" sId="1">
    <oc r="M32">
      <f>D32-J32</f>
    </oc>
    <nc r="M32"/>
  </rcc>
  <rcc rId="229" sId="1">
    <oc r="O32">
      <f>D32-J32</f>
    </oc>
    <nc r="O32"/>
  </rcc>
  <rcc rId="230" sId="1">
    <oc r="M33">
      <f>D33-J33</f>
    </oc>
    <nc r="M33"/>
  </rcc>
  <rcc rId="231" sId="1">
    <oc r="O33">
      <f>D33-J33</f>
    </oc>
    <nc r="O33"/>
  </rcc>
  <rcc rId="232" sId="1">
    <oc r="M34">
      <f>D34-J34</f>
    </oc>
    <nc r="M34"/>
  </rcc>
  <rcc rId="233" sId="1">
    <oc r="O34">
      <f>D34-J34</f>
    </oc>
    <nc r="O34"/>
  </rcc>
  <rcc rId="234" sId="1">
    <oc r="M35">
      <f>D35-J35</f>
    </oc>
    <nc r="M35"/>
  </rcc>
  <rcc rId="235" sId="1">
    <oc r="O35">
      <f>D35-J35</f>
    </oc>
    <nc r="O35"/>
  </rcc>
  <rcc rId="236" sId="1">
    <oc r="M36">
      <f>D36-J36</f>
    </oc>
    <nc r="M36"/>
  </rcc>
  <rcc rId="237" sId="1">
    <oc r="O36">
      <f>D36-J36</f>
    </oc>
    <nc r="O36"/>
  </rcc>
  <rcc rId="238" sId="1">
    <oc r="M37">
      <f>D37-J37</f>
    </oc>
    <nc r="M37"/>
  </rcc>
  <rcc rId="239" sId="1">
    <oc r="O37">
      <f>D37-J37</f>
    </oc>
    <nc r="O37"/>
  </rcc>
  <rcc rId="240" sId="1">
    <oc r="M38">
      <f>D38-J38</f>
    </oc>
    <nc r="M38"/>
  </rcc>
  <rcc rId="241" sId="1">
    <oc r="M39">
      <f>D39-J39</f>
    </oc>
    <nc r="M39"/>
  </rcc>
  <rcc rId="242" sId="1">
    <oc r="O39">
      <f>D39-J39</f>
    </oc>
    <nc r="O39"/>
  </rcc>
  <rcc rId="243" sId="1">
    <oc r="M40">
      <f>D40-J40</f>
    </oc>
    <nc r="M40"/>
  </rcc>
  <rcc rId="244" sId="1">
    <oc r="O40">
      <f>D40-J40</f>
    </oc>
    <nc r="O40"/>
  </rcc>
  <rcc rId="245" sId="1">
    <oc r="M41">
      <f>D41-J41</f>
    </oc>
    <nc r="M41"/>
  </rcc>
  <rcc rId="246" sId="1">
    <oc r="O41">
      <f>D41-J41</f>
    </oc>
    <nc r="O41"/>
  </rcc>
  <rcc rId="247" sId="1">
    <oc r="M42">
      <f>D42-J42</f>
    </oc>
    <nc r="M42"/>
  </rcc>
  <rcc rId="248" sId="1">
    <oc r="O42">
      <f>D42-J42</f>
    </oc>
    <nc r="O42"/>
  </rcc>
  <rcc rId="249" sId="1">
    <oc r="M43">
      <f>D43-J43</f>
    </oc>
    <nc r="M43"/>
  </rcc>
  <rcc rId="250" sId="1">
    <oc r="O43">
      <f>D43-J43</f>
    </oc>
    <nc r="O43"/>
  </rcc>
  <rcc rId="251" sId="1">
    <oc r="M44">
      <f>D44-J44</f>
    </oc>
    <nc r="M44"/>
  </rcc>
  <rcc rId="252" sId="1">
    <oc r="O44">
      <f>D44-J44</f>
    </oc>
    <nc r="O44"/>
  </rcc>
  <rcc rId="253" sId="1">
    <oc r="M45">
      <f>D45-J45</f>
    </oc>
    <nc r="M45"/>
  </rcc>
  <rcc rId="254" sId="1">
    <oc r="O45">
      <f>D45-J45</f>
    </oc>
    <nc r="O45"/>
  </rcc>
  <rcc rId="255" sId="1">
    <oc r="M46">
      <f>D46-J46</f>
    </oc>
    <nc r="M46"/>
  </rcc>
  <rcc rId="256" sId="1">
    <oc r="O46">
      <f>D46-J46</f>
    </oc>
    <nc r="O46"/>
  </rcc>
  <rcc rId="257" sId="1">
    <oc r="M47">
      <f>D47-J47</f>
    </oc>
    <nc r="M47"/>
  </rcc>
  <rcc rId="258" sId="1">
    <oc r="O47">
      <f>D47-J47</f>
    </oc>
    <nc r="O47"/>
  </rcc>
  <rcc rId="259" sId="1">
    <oc r="M48">
      <f>D48-J48</f>
    </oc>
    <nc r="M48"/>
  </rcc>
  <rcc rId="260" sId="1">
    <oc r="O48">
      <f>D48-J48</f>
    </oc>
    <nc r="O48"/>
  </rcc>
  <rcc rId="261" sId="1">
    <oc r="M49">
      <f>D49-J49</f>
    </oc>
    <nc r="M49"/>
  </rcc>
  <rcc rId="262" sId="1">
    <oc r="O49">
      <f>D49-J49</f>
    </oc>
    <nc r="O49"/>
  </rcc>
  <rcc rId="263" sId="1">
    <oc r="M50">
      <f>D50-J50</f>
    </oc>
    <nc r="M50"/>
  </rcc>
  <rcc rId="264" sId="1">
    <oc r="O50">
      <f>D50-J50</f>
    </oc>
    <nc r="O50"/>
  </rcc>
  <rcc rId="265" sId="1">
    <oc r="M51">
      <f>D51-J51</f>
    </oc>
    <nc r="M51"/>
  </rcc>
  <rcc rId="266" sId="1">
    <oc r="O51">
      <f>D51-J51</f>
    </oc>
    <nc r="O51"/>
  </rcc>
  <rcc rId="267" sId="1">
    <oc r="M52">
      <f>D52-J52</f>
    </oc>
    <nc r="M52"/>
  </rcc>
  <rcc rId="268" sId="1">
    <oc r="O52">
      <f>D52-J52</f>
    </oc>
    <nc r="O52"/>
  </rcc>
  <rcc rId="269" sId="1">
    <oc r="M53">
      <f>D53-J53</f>
    </oc>
    <nc r="M53"/>
  </rcc>
  <rcc rId="270" sId="1">
    <oc r="O53">
      <f>D53-J53</f>
    </oc>
    <nc r="O53"/>
  </rcc>
  <rcc rId="271" sId="1">
    <oc r="M54">
      <f>D54-J54</f>
    </oc>
    <nc r="M54"/>
  </rcc>
  <rcc rId="272" sId="1">
    <oc r="O54">
      <f>D54-J54</f>
    </oc>
    <nc r="O54"/>
  </rcc>
  <rcc rId="273" sId="1">
    <oc r="M55">
      <f>D55-J55</f>
    </oc>
    <nc r="M55"/>
  </rcc>
  <rcc rId="274" sId="1">
    <oc r="O55">
      <f>D55-J55</f>
    </oc>
    <nc r="O55"/>
  </rcc>
  <rcc rId="275" sId="1">
    <oc r="M56">
      <f>D56-J56</f>
    </oc>
    <nc r="M56"/>
  </rcc>
  <rcc rId="276" sId="1">
    <oc r="O56">
      <f>D56-J56</f>
    </oc>
    <nc r="O56"/>
  </rcc>
  <rcc rId="277" sId="1">
    <oc r="M57">
      <f>D57-J57</f>
    </oc>
    <nc r="M57"/>
  </rcc>
  <rcc rId="278" sId="1">
    <oc r="O57">
      <f>D57-J57</f>
    </oc>
    <nc r="O57"/>
  </rcc>
  <rcc rId="279" sId="1">
    <oc r="M58">
      <f>D58-J58</f>
    </oc>
    <nc r="M58"/>
  </rcc>
  <rcc rId="280" sId="1">
    <oc r="O58">
      <f>D58-J58</f>
    </oc>
    <nc r="O58"/>
  </rcc>
  <rcc rId="281" sId="1">
    <oc r="M59">
      <f>D59-J59</f>
    </oc>
    <nc r="M59"/>
  </rcc>
  <rcc rId="282" sId="1">
    <oc r="O59">
      <f>D59-J59</f>
    </oc>
    <nc r="O59"/>
  </rcc>
  <rcc rId="283" sId="1">
    <oc r="M60">
      <f>D60-J60</f>
    </oc>
    <nc r="M60"/>
  </rcc>
  <rcc rId="284" sId="1">
    <oc r="O60">
      <f>D60-J60</f>
    </oc>
    <nc r="O60"/>
  </rcc>
  <rcc rId="285" sId="1">
    <oc r="M61">
      <f>D61-J61</f>
    </oc>
    <nc r="M61"/>
  </rcc>
  <rcc rId="286" sId="1">
    <oc r="O61">
      <f>D61-J61</f>
    </oc>
    <nc r="O61"/>
  </rcc>
  <rcc rId="287" sId="1">
    <oc r="M62">
      <f>D62-J62</f>
    </oc>
    <nc r="M62"/>
  </rcc>
  <rcc rId="288" sId="1">
    <oc r="O62">
      <f>D62-J62</f>
    </oc>
    <nc r="O62"/>
  </rcc>
  <rcc rId="289" sId="1">
    <oc r="M63">
      <f>D63-J63</f>
    </oc>
    <nc r="M63"/>
  </rcc>
  <rcc rId="290" sId="1">
    <oc r="O63">
      <f>D63-J63</f>
    </oc>
    <nc r="O63"/>
  </rcc>
  <rcc rId="291" sId="1">
    <oc r="M64">
      <f>D64-J64</f>
    </oc>
    <nc r="M64"/>
  </rcc>
  <rcc rId="292" sId="1">
    <oc r="O64">
      <f>D64-J64</f>
    </oc>
    <nc r="O64"/>
  </rcc>
  <rcc rId="293" sId="1">
    <oc r="M65">
      <f>D65-J65</f>
    </oc>
    <nc r="M65"/>
  </rcc>
  <rcc rId="294" sId="1">
    <oc r="O65">
      <f>D65-J65</f>
    </oc>
    <nc r="O65"/>
  </rcc>
  <rcc rId="295" sId="1">
    <oc r="M66">
      <f>D66-J66</f>
    </oc>
    <nc r="M66"/>
  </rcc>
  <rcc rId="296" sId="1">
    <oc r="O66">
      <f>D66-J66</f>
    </oc>
    <nc r="O66"/>
  </rcc>
  <rcc rId="297" sId="1">
    <oc r="M67">
      <f>D67-J67</f>
    </oc>
    <nc r="M67"/>
  </rcc>
  <rcc rId="298" sId="1">
    <oc r="O67">
      <f>D67-J67</f>
    </oc>
    <nc r="O67"/>
  </rcc>
  <rcc rId="299" sId="1">
    <oc r="M68">
      <f>D68-J68</f>
    </oc>
    <nc r="M68"/>
  </rcc>
  <rcc rId="300" sId="1">
    <oc r="O68">
      <f>D68-J68</f>
    </oc>
    <nc r="O68"/>
  </rcc>
  <rcc rId="301" sId="1">
    <oc r="M69">
      <f>D69-J69</f>
    </oc>
    <nc r="M69"/>
  </rcc>
  <rcc rId="302" sId="1">
    <oc r="O69">
      <f>D69-J69</f>
    </oc>
    <nc r="O69"/>
  </rcc>
  <rcc rId="303" sId="1">
    <oc r="M70">
      <f>D70-J70</f>
    </oc>
    <nc r="M70"/>
  </rcc>
  <rcc rId="304" sId="1">
    <oc r="O70">
      <f>D70-J70</f>
    </oc>
    <nc r="O70"/>
  </rcc>
  <rcc rId="305" sId="1">
    <oc r="M71">
      <f>D71-J71</f>
    </oc>
    <nc r="M71"/>
  </rcc>
  <rcc rId="306" sId="1">
    <oc r="O71">
      <f>D71-J71</f>
    </oc>
    <nc r="O71"/>
  </rcc>
  <rcc rId="307" sId="1">
    <oc r="M72">
      <f>D72-J72</f>
    </oc>
    <nc r="M72"/>
  </rcc>
  <rcc rId="308" sId="1">
    <oc r="O72">
      <f>D72-J72</f>
    </oc>
    <nc r="O72"/>
  </rcc>
  <rcc rId="309" sId="1">
    <oc r="M73">
      <f>D73-J73</f>
    </oc>
    <nc r="M73"/>
  </rcc>
  <rcc rId="310" sId="1">
    <oc r="O73">
      <f>D73-J73</f>
    </oc>
    <nc r="O73"/>
  </rcc>
  <rcc rId="311" sId="1">
    <oc r="M74">
      <f>D74-J74</f>
    </oc>
    <nc r="M74"/>
  </rcc>
  <rcc rId="312" sId="1">
    <oc r="O74">
      <f>D74-J74</f>
    </oc>
    <nc r="O74"/>
  </rcc>
  <rcc rId="313" sId="1">
    <oc r="M75">
      <f>D75-J75</f>
    </oc>
    <nc r="M75"/>
  </rcc>
  <rcc rId="314" sId="1">
    <oc r="O75">
      <f>D75-J75</f>
    </oc>
    <nc r="O75"/>
  </rcc>
  <rcc rId="315" sId="1">
    <oc r="M76">
      <f>D76-J76</f>
    </oc>
    <nc r="M76"/>
  </rcc>
  <rcc rId="316" sId="1">
    <oc r="O76">
      <f>D76-J76</f>
    </oc>
    <nc r="O76"/>
  </rcc>
  <rcc rId="317" sId="1">
    <oc r="M77">
      <f>D77-J77</f>
    </oc>
    <nc r="M77"/>
  </rcc>
  <rcc rId="318" sId="1">
    <oc r="O77">
      <f>D77-J77</f>
    </oc>
    <nc r="O77"/>
  </rcc>
  <rcc rId="319" sId="1">
    <oc r="M78">
      <f>D78-J78</f>
    </oc>
    <nc r="M78"/>
  </rcc>
  <rcc rId="320" sId="1">
    <oc r="O78">
      <f>D78-J78</f>
    </oc>
    <nc r="O78"/>
  </rcc>
  <rcc rId="321" sId="1">
    <oc r="M79">
      <f>D79-J79</f>
    </oc>
    <nc r="M79"/>
  </rcc>
  <rcc rId="322" sId="1">
    <oc r="O79">
      <f>D79-J79</f>
    </oc>
    <nc r="O79"/>
  </rcc>
  <rcc rId="323" sId="1">
    <oc r="M80">
      <f>D80-J80</f>
    </oc>
    <nc r="M80"/>
  </rcc>
  <rcc rId="324" sId="1">
    <oc r="O80">
      <f>D80-J80</f>
    </oc>
    <nc r="O80"/>
  </rcc>
  <rcc rId="325" sId="1">
    <oc r="M81">
      <f>D81-J81</f>
    </oc>
    <nc r="M81"/>
  </rcc>
  <rcc rId="326" sId="1">
    <oc r="O81">
      <f>D81-J81</f>
    </oc>
    <nc r="O81"/>
  </rcc>
  <rcc rId="327" sId="1">
    <oc r="M82">
      <f>D82-J82</f>
    </oc>
    <nc r="M82"/>
  </rcc>
  <rcc rId="328" sId="1">
    <oc r="O82">
      <f>D82-J82</f>
    </oc>
    <nc r="O82"/>
  </rcc>
  <rcc rId="329" sId="1">
    <oc r="M83">
      <f>D83-J83</f>
    </oc>
    <nc r="M83"/>
  </rcc>
  <rcc rId="330" sId="1">
    <oc r="O83">
      <f>D83-J83</f>
    </oc>
    <nc r="O83"/>
  </rcc>
  <rcc rId="331" sId="1">
    <oc r="M84">
      <f>D84-J84</f>
    </oc>
    <nc r="M84"/>
  </rcc>
  <rcc rId="332" sId="1">
    <oc r="O84">
      <f>D84-J84</f>
    </oc>
    <nc r="O84"/>
  </rcc>
  <rcc rId="333" sId="1">
    <oc r="M85">
      <f>D85-J85</f>
    </oc>
    <nc r="M85"/>
  </rcc>
  <rcc rId="334" sId="1">
    <oc r="O85">
      <f>D85-J85</f>
    </oc>
    <nc r="O85"/>
  </rcc>
  <rcc rId="335" sId="1">
    <oc r="M86">
      <f>D86-J86</f>
    </oc>
    <nc r="M86"/>
  </rcc>
  <rcc rId="336" sId="1">
    <oc r="O86">
      <f>D86-J86</f>
    </oc>
    <nc r="O86"/>
  </rcc>
  <rcc rId="337" sId="1">
    <oc r="M87">
      <f>D87-J87</f>
    </oc>
    <nc r="M87"/>
  </rcc>
  <rcc rId="338" sId="1">
    <oc r="O87">
      <f>D87-J87</f>
    </oc>
    <nc r="O87"/>
  </rcc>
  <rcc rId="339" sId="1">
    <oc r="M88">
      <f>D88-J88</f>
    </oc>
    <nc r="M88"/>
  </rcc>
  <rcc rId="340" sId="1">
    <oc r="O88">
      <f>D88-J88</f>
    </oc>
    <nc r="O88"/>
  </rcc>
  <rcc rId="341" sId="1">
    <oc r="M89">
      <f>D89-J89</f>
    </oc>
    <nc r="M89"/>
  </rcc>
  <rcc rId="342" sId="1">
    <oc r="O89">
      <f>D89-J89</f>
    </oc>
    <nc r="O89"/>
  </rcc>
  <rcc rId="343" sId="1">
    <oc r="M90">
      <f>D90-J90</f>
    </oc>
    <nc r="M90"/>
  </rcc>
  <rcc rId="344" sId="1">
    <oc r="O90">
      <f>D90-J90</f>
    </oc>
    <nc r="O90"/>
  </rcc>
  <rcc rId="345" sId="1">
    <oc r="M91">
      <f>D91-J91</f>
    </oc>
    <nc r="M91"/>
  </rcc>
  <rcc rId="346" sId="1">
    <oc r="O91">
      <f>D91-J91</f>
    </oc>
    <nc r="O91"/>
  </rcc>
  <rcc rId="347" sId="1">
    <oc r="M92">
      <f>D92-J92</f>
    </oc>
    <nc r="M92"/>
  </rcc>
  <rcc rId="348" sId="1">
    <oc r="O92">
      <f>D92-J92</f>
    </oc>
    <nc r="O92"/>
  </rcc>
  <rcc rId="349" sId="1">
    <oc r="M93">
      <f>D93-J93</f>
    </oc>
    <nc r="M93"/>
  </rcc>
  <rcc rId="350" sId="1">
    <oc r="O93">
      <f>D93-J93</f>
    </oc>
    <nc r="O93"/>
  </rcc>
  <rcc rId="351" sId="1">
    <oc r="M94">
      <f>D94-J94</f>
    </oc>
    <nc r="M94"/>
  </rcc>
  <rcc rId="352" sId="1">
    <oc r="O94">
      <f>D94-J94</f>
    </oc>
    <nc r="O94"/>
  </rcc>
  <rcc rId="353" sId="1">
    <oc r="M95">
      <f>D95-J95</f>
    </oc>
    <nc r="M95"/>
  </rcc>
  <rcc rId="354" sId="1">
    <oc r="O95">
      <f>D95-J95</f>
    </oc>
    <nc r="O95"/>
  </rcc>
  <rcc rId="355" sId="1">
    <oc r="M96">
      <f>D96-J96</f>
    </oc>
    <nc r="M96"/>
  </rcc>
  <rcc rId="356" sId="1">
    <oc r="O96">
      <f>D96-J96</f>
    </oc>
    <nc r="O96"/>
  </rcc>
  <rcc rId="357" sId="1">
    <oc r="M97">
      <f>D97-J97</f>
    </oc>
    <nc r="M97"/>
  </rcc>
  <rcc rId="358" sId="1">
    <oc r="O97">
      <f>D97-J97</f>
    </oc>
    <nc r="O97"/>
  </rcc>
  <rcc rId="359" sId="1">
    <oc r="M98">
      <f>D98-J98</f>
    </oc>
    <nc r="M98"/>
  </rcc>
  <rcc rId="360" sId="1">
    <oc r="O98">
      <f>D98-J98</f>
    </oc>
    <nc r="O98"/>
  </rcc>
  <rcc rId="361" sId="1">
    <oc r="M99">
      <f>D99-J99</f>
    </oc>
    <nc r="M99"/>
  </rcc>
  <rcc rId="362" sId="1">
    <oc r="O99">
      <f>D99-J99</f>
    </oc>
    <nc r="O99"/>
  </rcc>
  <rcc rId="363" sId="1">
    <oc r="M100">
      <f>D100-J100</f>
    </oc>
    <nc r="M100"/>
  </rcc>
  <rcc rId="364" sId="1">
    <oc r="O100">
      <f>D100-J100</f>
    </oc>
    <nc r="O100"/>
  </rcc>
  <rcc rId="365" sId="1">
    <oc r="M101">
      <f>D101-J101</f>
    </oc>
    <nc r="M101"/>
  </rcc>
  <rcc rId="366" sId="1">
    <oc r="O101">
      <f>D101-J101</f>
    </oc>
    <nc r="O101"/>
  </rcc>
  <rcc rId="367" sId="1">
    <oc r="M102">
      <f>D102-J102</f>
    </oc>
    <nc r="M102"/>
  </rcc>
  <rcc rId="368" sId="1">
    <oc r="O102">
      <f>D102-J102</f>
    </oc>
    <nc r="O102"/>
  </rcc>
  <rcc rId="369" sId="1">
    <oc r="M103">
      <f>D103-J103</f>
    </oc>
    <nc r="M103"/>
  </rcc>
  <rcc rId="370" sId="1">
    <oc r="O103">
      <f>D103-J103</f>
    </oc>
    <nc r="O103"/>
  </rcc>
  <rcc rId="371" sId="1">
    <oc r="M104">
      <f>D104-J104</f>
    </oc>
    <nc r="M104"/>
  </rcc>
  <rcc rId="372" sId="1">
    <oc r="O104">
      <f>D104-J104</f>
    </oc>
    <nc r="O104"/>
  </rcc>
  <rcc rId="373" sId="1">
    <oc r="M105">
      <f>D105-J105</f>
    </oc>
    <nc r="M105"/>
  </rcc>
  <rcc rId="374" sId="1">
    <oc r="O105">
      <f>D105-J105</f>
    </oc>
    <nc r="O105"/>
  </rcc>
  <rcc rId="375" sId="1">
    <oc r="M106">
      <f>D106-J106</f>
    </oc>
    <nc r="M106"/>
  </rcc>
  <rcc rId="376" sId="1">
    <oc r="O106">
      <f>D106-J106</f>
    </oc>
    <nc r="O106"/>
  </rcc>
  <rcc rId="377" sId="1">
    <oc r="M107">
      <f>D107-J107</f>
    </oc>
    <nc r="M107"/>
  </rcc>
  <rcc rId="378" sId="1">
    <oc r="O107">
      <f>D107-J107</f>
    </oc>
    <nc r="O107"/>
  </rcc>
  <rcc rId="379" sId="1">
    <oc r="M108">
      <f>D108-J108</f>
    </oc>
    <nc r="M108"/>
  </rcc>
  <rcc rId="380" sId="1">
    <oc r="O108">
      <f>D108-J108</f>
    </oc>
    <nc r="O108"/>
  </rcc>
  <rcc rId="381" sId="1">
    <oc r="M109">
      <f>D109-J109</f>
    </oc>
    <nc r="M109"/>
  </rcc>
  <rcc rId="382" sId="1">
    <oc r="O109">
      <f>D109-J109</f>
    </oc>
    <nc r="O109"/>
  </rcc>
  <rcc rId="383" sId="1">
    <oc r="M110">
      <f>D110-J110</f>
    </oc>
    <nc r="M110"/>
  </rcc>
  <rcc rId="384" sId="1">
    <oc r="O110">
      <f>D110-J110</f>
    </oc>
    <nc r="O110"/>
  </rcc>
  <rcc rId="385" sId="1">
    <oc r="M111">
      <f>D111-J111</f>
    </oc>
    <nc r="M111"/>
  </rcc>
  <rcc rId="386" sId="1">
    <oc r="O111">
      <f>D111-J111</f>
    </oc>
    <nc r="O111"/>
  </rcc>
  <rcc rId="387" sId="1">
    <oc r="M112">
      <f>D112-J112</f>
    </oc>
    <nc r="M112"/>
  </rcc>
  <rcc rId="388" sId="1">
    <oc r="O112">
      <f>D112-J112</f>
    </oc>
    <nc r="O112"/>
  </rcc>
  <rcc rId="389" sId="1">
    <oc r="M113">
      <f>D113-J113</f>
    </oc>
    <nc r="M113"/>
  </rcc>
  <rcc rId="390" sId="1">
    <oc r="O113">
      <f>D113-J113</f>
    </oc>
    <nc r="O113"/>
  </rcc>
  <rcc rId="391" sId="1">
    <oc r="M114">
      <f>D114-J114</f>
    </oc>
    <nc r="M114"/>
  </rcc>
  <rcc rId="392" sId="1">
    <oc r="O114">
      <f>D114-J114</f>
    </oc>
    <nc r="O114"/>
  </rcc>
  <rcc rId="393" sId="1">
    <oc r="M115">
      <f>D115-J115</f>
    </oc>
    <nc r="M115"/>
  </rcc>
  <rcc rId="394" sId="1">
    <oc r="O115">
      <f>D115-J115</f>
    </oc>
    <nc r="O115"/>
  </rcc>
  <rcc rId="395" sId="1">
    <oc r="M116">
      <f>D116-J116</f>
    </oc>
    <nc r="M116"/>
  </rcc>
  <rcc rId="396" sId="1">
    <oc r="O116">
      <f>D116-J116</f>
    </oc>
    <nc r="O116"/>
  </rcc>
  <rcc rId="397" sId="1">
    <oc r="M117">
      <f>D117-J117</f>
    </oc>
    <nc r="M117"/>
  </rcc>
  <rcc rId="398" sId="1">
    <oc r="O117">
      <f>D117-J117</f>
    </oc>
    <nc r="O117"/>
  </rcc>
  <rcc rId="399" sId="1">
    <oc r="M118">
      <f>D118-J118</f>
    </oc>
    <nc r="M118"/>
  </rcc>
  <rcc rId="400" sId="1">
    <oc r="O118">
      <f>D118-J118</f>
    </oc>
    <nc r="O118"/>
  </rcc>
  <rcc rId="401" sId="1">
    <oc r="M119">
      <f>D119-J119</f>
    </oc>
    <nc r="M119"/>
  </rcc>
  <rcc rId="402" sId="1">
    <oc r="O119">
      <f>D119-J119</f>
    </oc>
    <nc r="O119"/>
  </rcc>
  <rcc rId="403" sId="1">
    <oc r="M120">
      <f>D120-J120</f>
    </oc>
    <nc r="M120"/>
  </rcc>
  <rcc rId="404" sId="1">
    <oc r="O120">
      <f>D120-J120</f>
    </oc>
    <nc r="O120"/>
  </rcc>
  <rcc rId="405" sId="1">
    <oc r="M121">
      <f>D121-J121</f>
    </oc>
    <nc r="M121"/>
  </rcc>
  <rcc rId="406" sId="1">
    <oc r="O121">
      <f>D121-J121</f>
    </oc>
    <nc r="O121"/>
  </rcc>
  <rcc rId="407" sId="1">
    <oc r="M122">
      <f>D122-J122</f>
    </oc>
    <nc r="M122"/>
  </rcc>
  <rcc rId="408" sId="1">
    <oc r="O122">
      <f>D122-J122</f>
    </oc>
    <nc r="O122"/>
  </rcc>
  <rcc rId="409" sId="1">
    <oc r="M123">
      <f>D123-J123</f>
    </oc>
    <nc r="M123"/>
  </rcc>
  <rcc rId="410" sId="1">
    <oc r="O123">
      <f>D123-J123</f>
    </oc>
    <nc r="O123"/>
  </rcc>
  <rcc rId="411" sId="1">
    <oc r="M124">
      <f>D124-J124</f>
    </oc>
    <nc r="M124"/>
  </rcc>
  <rcc rId="412" sId="1">
    <oc r="O124">
      <f>D124-J124</f>
    </oc>
    <nc r="O124"/>
  </rcc>
  <rcc rId="413" sId="1">
    <oc r="M125">
      <f>D125-J125</f>
    </oc>
    <nc r="M125"/>
  </rcc>
  <rcc rId="414" sId="1">
    <oc r="O125">
      <f>D125-J125</f>
    </oc>
    <nc r="O125"/>
  </rcc>
  <rcc rId="415" sId="1">
    <oc r="M126">
      <f>D126-J126</f>
    </oc>
    <nc r="M126"/>
  </rcc>
  <rcc rId="416" sId="1">
    <oc r="O126">
      <f>D126-J126</f>
    </oc>
    <nc r="O126"/>
  </rcc>
  <rcc rId="417" sId="1">
    <oc r="M127">
      <f>D127-J127</f>
    </oc>
    <nc r="M127"/>
  </rcc>
  <rcc rId="418" sId="1">
    <oc r="O127">
      <f>D127-J127</f>
    </oc>
    <nc r="O127"/>
  </rcc>
  <rcc rId="419" sId="1">
    <oc r="M128">
      <f>D128-J128</f>
    </oc>
    <nc r="M128"/>
  </rcc>
  <rcc rId="420" sId="1">
    <oc r="O128">
      <f>D128-J128</f>
    </oc>
    <nc r="O128"/>
  </rcc>
  <rcc rId="421" sId="1">
    <oc r="M129">
      <f>D129-J129</f>
    </oc>
    <nc r="M129"/>
  </rcc>
  <rcc rId="422" sId="1">
    <oc r="O129">
      <f>D129-J129</f>
    </oc>
    <nc r="O129"/>
  </rcc>
  <rcc rId="423" sId="1">
    <oc r="M130">
      <f>D130-J130</f>
    </oc>
    <nc r="M130"/>
  </rcc>
  <rcc rId="424" sId="1">
    <oc r="O130">
      <f>D130-J130</f>
    </oc>
    <nc r="O130"/>
  </rcc>
  <rcc rId="425" sId="1">
    <oc r="M131">
      <f>D131-J131</f>
    </oc>
    <nc r="M131"/>
  </rcc>
  <rcc rId="426" sId="1">
    <oc r="O131">
      <f>D131-J131</f>
    </oc>
    <nc r="O131"/>
  </rcc>
  <rcc rId="427" sId="1">
    <oc r="M132">
      <f>D132-J132</f>
    </oc>
    <nc r="M132"/>
  </rcc>
  <rcc rId="428" sId="1">
    <oc r="O132">
      <f>D132-J132</f>
    </oc>
    <nc r="O132"/>
  </rcc>
  <rcc rId="429" sId="1">
    <oc r="M133">
      <f>D133-J133</f>
    </oc>
    <nc r="M133"/>
  </rcc>
  <rcc rId="430" sId="1">
    <oc r="O133">
      <f>D133-J133</f>
    </oc>
    <nc r="O133"/>
  </rcc>
  <rcc rId="431" sId="1">
    <oc r="M134">
      <f>D134-J134</f>
    </oc>
    <nc r="M134"/>
  </rcc>
  <rcc rId="432" sId="1">
    <oc r="O134">
      <f>D134-J134</f>
    </oc>
    <nc r="O134"/>
  </rcc>
  <rcc rId="433" sId="1">
    <oc r="M135">
      <f>D135-J135</f>
    </oc>
    <nc r="M135"/>
  </rcc>
  <rcc rId="434" sId="1">
    <oc r="O135">
      <f>D135-J135</f>
    </oc>
    <nc r="O135"/>
  </rcc>
  <rcc rId="435" sId="1">
    <oc r="M136">
      <f>D136-J136</f>
    </oc>
    <nc r="M136"/>
  </rcc>
  <rcc rId="436" sId="1">
    <oc r="O136">
      <f>D136-J136</f>
    </oc>
    <nc r="O136"/>
  </rcc>
  <rcc rId="437" sId="1">
    <oc r="M137">
      <f>D137-J137</f>
    </oc>
    <nc r="M137"/>
  </rcc>
  <rcc rId="438" sId="1">
    <oc r="O137">
      <f>D137-J137</f>
    </oc>
    <nc r="O137"/>
  </rcc>
  <rcc rId="439" sId="1">
    <oc r="M138">
      <f>D138-J138</f>
    </oc>
    <nc r="M138"/>
  </rcc>
  <rcc rId="440" sId="1">
    <oc r="O138">
      <f>D138-J138</f>
    </oc>
    <nc r="O138"/>
  </rcc>
  <rcc rId="441" sId="1">
    <oc r="M139">
      <f>D139-J139</f>
    </oc>
    <nc r="M139"/>
  </rcc>
  <rcc rId="442" sId="1">
    <oc r="O139">
      <f>D139-J139</f>
    </oc>
    <nc r="O139"/>
  </rcc>
  <rcc rId="443" sId="1">
    <oc r="M140">
      <f>D140-J140</f>
    </oc>
    <nc r="M140"/>
  </rcc>
  <rcc rId="444" sId="1">
    <oc r="O140">
      <f>D140-J140</f>
    </oc>
    <nc r="O140"/>
  </rcc>
  <rcc rId="445" sId="1">
    <oc r="M141">
      <f>D141-J141</f>
    </oc>
    <nc r="M141"/>
  </rcc>
  <rcc rId="446" sId="1">
    <oc r="O141">
      <f>D141-J141</f>
    </oc>
    <nc r="O141"/>
  </rcc>
  <rcc rId="447" sId="1">
    <oc r="M142">
      <f>D142-J142</f>
    </oc>
    <nc r="M142"/>
  </rcc>
  <rcc rId="448" sId="1">
    <oc r="O142">
      <f>D142-J142</f>
    </oc>
    <nc r="O142"/>
  </rcc>
  <rcc rId="449" sId="1">
    <oc r="M143">
      <f>D143-J143</f>
    </oc>
    <nc r="M143"/>
  </rcc>
  <rcc rId="450" sId="1">
    <oc r="O143">
      <f>D143-J143</f>
    </oc>
    <nc r="O143"/>
  </rcc>
  <rcc rId="451" sId="1">
    <oc r="M144">
      <f>D144-J144</f>
    </oc>
    <nc r="M144"/>
  </rcc>
  <rcc rId="452" sId="1">
    <oc r="O144">
      <f>D144-J144</f>
    </oc>
    <nc r="O144"/>
  </rcc>
  <rcc rId="453" sId="1">
    <oc r="M145">
      <f>D145-J145</f>
    </oc>
    <nc r="M145"/>
  </rcc>
  <rcc rId="454" sId="1">
    <oc r="O145">
      <f>D145-J145</f>
    </oc>
    <nc r="O145"/>
  </rcc>
  <rcc rId="455" sId="1">
    <oc r="M146">
      <f>D146-J146</f>
    </oc>
    <nc r="M146"/>
  </rcc>
  <rcc rId="456" sId="1">
    <oc r="O146">
      <f>D146-J146</f>
    </oc>
    <nc r="O146"/>
  </rcc>
  <rcc rId="457" sId="1">
    <oc r="M147">
      <f>D147-J147</f>
    </oc>
    <nc r="M147"/>
  </rcc>
  <rcc rId="458" sId="1">
    <oc r="O147">
      <f>D147-J147</f>
    </oc>
    <nc r="O147"/>
  </rcc>
  <rcc rId="459" sId="1">
    <oc r="M148">
      <f>D148-J148</f>
    </oc>
    <nc r="M148"/>
  </rcc>
  <rcc rId="460" sId="1">
    <oc r="O148">
      <f>D148-J148</f>
    </oc>
    <nc r="O148"/>
  </rcc>
  <rcc rId="461" sId="1">
    <oc r="M149">
      <f>D149-J149</f>
    </oc>
    <nc r="M149"/>
  </rcc>
  <rcc rId="462" sId="1">
    <oc r="O149">
      <f>D149-J149</f>
    </oc>
    <nc r="O149"/>
  </rcc>
  <rcc rId="463" sId="1">
    <oc r="M150">
      <f>D150-J150</f>
    </oc>
    <nc r="M150"/>
  </rcc>
  <rcc rId="464" sId="1">
    <oc r="O150">
      <f>D150-J150</f>
    </oc>
    <nc r="O150"/>
  </rcc>
  <rcc rId="465" sId="1">
    <oc r="M151">
      <f>D151-J151</f>
    </oc>
    <nc r="M151"/>
  </rcc>
  <rcc rId="466" sId="1">
    <oc r="O151">
      <f>D151-J151</f>
    </oc>
    <nc r="O151"/>
  </rcc>
  <rcc rId="467" sId="1">
    <oc r="M152">
      <f>D152-J152</f>
    </oc>
    <nc r="M152"/>
  </rcc>
  <rcc rId="468" sId="1">
    <oc r="O152">
      <f>D152-J152</f>
    </oc>
    <nc r="O152"/>
  </rcc>
  <rcc rId="469" sId="1">
    <oc r="M153">
      <f>D153-J153</f>
    </oc>
    <nc r="M153"/>
  </rcc>
  <rcc rId="470" sId="1">
    <oc r="O153">
      <f>D153-J153</f>
    </oc>
    <nc r="O153"/>
  </rcc>
  <rcc rId="471" sId="1">
    <oc r="M154">
      <f>D154-J154</f>
    </oc>
    <nc r="M154"/>
  </rcc>
  <rcc rId="472" sId="1">
    <oc r="O154">
      <f>D154-J154</f>
    </oc>
    <nc r="O154"/>
  </rcc>
  <rcc rId="473" sId="1">
    <oc r="M155">
      <f>D155-J155</f>
    </oc>
    <nc r="M155"/>
  </rcc>
  <rcc rId="474" sId="1">
    <oc r="O155">
      <f>D155-J155</f>
    </oc>
    <nc r="O155"/>
  </rcc>
  <rcc rId="475" sId="1">
    <oc r="M156">
      <f>D156-J156</f>
    </oc>
    <nc r="M156"/>
  </rcc>
  <rcc rId="476" sId="1">
    <oc r="O156">
      <f>D156-J156</f>
    </oc>
    <nc r="O156"/>
  </rcc>
  <rcc rId="477" sId="1">
    <oc r="M157">
      <f>D157-J157</f>
    </oc>
    <nc r="M157"/>
  </rcc>
  <rcc rId="478" sId="1">
    <oc r="O157">
      <f>D157-J157</f>
    </oc>
    <nc r="O157"/>
  </rcc>
  <rcc rId="479" sId="1">
    <oc r="M158">
      <f>D158-J158</f>
    </oc>
    <nc r="M158"/>
  </rcc>
  <rcc rId="480" sId="1">
    <oc r="O158">
      <f>D158-J158</f>
    </oc>
    <nc r="O158"/>
  </rcc>
  <rcc rId="481" sId="1">
    <oc r="M159">
      <f>D159-J159</f>
    </oc>
    <nc r="M159"/>
  </rcc>
  <rcc rId="482" sId="1">
    <oc r="O159">
      <f>D159-J159</f>
    </oc>
    <nc r="O159"/>
  </rcc>
  <rcc rId="483" sId="1">
    <oc r="M160">
      <f>D160-J160</f>
    </oc>
    <nc r="M160"/>
  </rcc>
  <rcc rId="484" sId="1">
    <oc r="O160">
      <f>D160-J160</f>
    </oc>
    <nc r="O160"/>
  </rcc>
  <rcc rId="485" sId="1">
    <oc r="M161">
      <f>D161-J161</f>
    </oc>
    <nc r="M161"/>
  </rcc>
  <rcc rId="486" sId="1">
    <oc r="O161">
      <f>D161-J161</f>
    </oc>
    <nc r="O161"/>
  </rcc>
  <rcc rId="487" sId="1">
    <oc r="M162">
      <f>D162-J162</f>
    </oc>
    <nc r="M162"/>
  </rcc>
  <rcc rId="488" sId="1">
    <oc r="O162">
      <f>D162-J162</f>
    </oc>
    <nc r="O162"/>
  </rcc>
  <rcc rId="489" sId="1">
    <oc r="M163">
      <f>D163-J163</f>
    </oc>
    <nc r="M163"/>
  </rcc>
  <rcc rId="490" sId="1">
    <oc r="O163">
      <f>D163-J163</f>
    </oc>
    <nc r="O163"/>
  </rcc>
  <rcc rId="491" sId="1">
    <oc r="M164">
      <f>D164-J164</f>
    </oc>
    <nc r="M164"/>
  </rcc>
  <rcc rId="492" sId="1">
    <oc r="O164">
      <f>D164-J164</f>
    </oc>
    <nc r="O164"/>
  </rcc>
  <rcc rId="493" sId="1">
    <oc r="M165">
      <f>D165-J165</f>
    </oc>
    <nc r="M165"/>
  </rcc>
  <rcc rId="494" sId="1">
    <oc r="O165">
      <f>D165-J165</f>
    </oc>
    <nc r="O165"/>
  </rcc>
  <rcc rId="495" sId="1">
    <oc r="M166">
      <f>D166-J166</f>
    </oc>
    <nc r="M166"/>
  </rcc>
  <rcc rId="496" sId="1">
    <oc r="O166">
      <f>D166-J166</f>
    </oc>
    <nc r="O166"/>
  </rcc>
  <rcc rId="497" sId="1">
    <oc r="M167">
      <f>D167-J167</f>
    </oc>
    <nc r="M167"/>
  </rcc>
  <rcc rId="498" sId="1">
    <oc r="O167">
      <f>D167-J167</f>
    </oc>
    <nc r="O167"/>
  </rcc>
  <rcc rId="499" sId="1">
    <oc r="M168">
      <f>D168-J168</f>
    </oc>
    <nc r="M168"/>
  </rcc>
  <rcc rId="500" sId="1">
    <oc r="O168">
      <f>D168-J168</f>
    </oc>
    <nc r="O168"/>
  </rcc>
  <rcc rId="501" sId="1">
    <oc r="M169">
      <f>D169-J169</f>
    </oc>
    <nc r="M169"/>
  </rcc>
  <rcc rId="502" sId="1">
    <oc r="O169">
      <f>D169-J169</f>
    </oc>
    <nc r="O169"/>
  </rcc>
  <rcc rId="503" sId="1">
    <oc r="M170">
      <f>D170-J170</f>
    </oc>
    <nc r="M170"/>
  </rcc>
  <rcc rId="504" sId="1">
    <oc r="O170">
      <f>D170-J170</f>
    </oc>
    <nc r="O170"/>
  </rcc>
  <rcc rId="505" sId="1">
    <oc r="M171">
      <f>D171-J171</f>
    </oc>
    <nc r="M171"/>
  </rcc>
  <rcc rId="506" sId="1">
    <oc r="O171">
      <f>D171-J171</f>
    </oc>
    <nc r="O171"/>
  </rcc>
  <rcc rId="507" sId="1">
    <oc r="M172">
      <f>D172-J172</f>
    </oc>
    <nc r="M172"/>
  </rcc>
  <rcc rId="508" sId="1">
    <oc r="O172">
      <f>D172-J172</f>
    </oc>
    <nc r="O172"/>
  </rcc>
  <rcc rId="509" sId="1">
    <oc r="M173">
      <f>D173-J173</f>
    </oc>
    <nc r="M173"/>
  </rcc>
  <rcc rId="510" sId="1">
    <oc r="O173">
      <f>D173-J173</f>
    </oc>
    <nc r="O173"/>
  </rcc>
  <rcc rId="511" sId="1">
    <oc r="M174">
      <f>D174-J174</f>
    </oc>
    <nc r="M174"/>
  </rcc>
  <rcc rId="512" sId="1">
    <oc r="O174">
      <f>D174-J174</f>
    </oc>
    <nc r="O174"/>
  </rcc>
  <rcc rId="513" sId="1">
    <oc r="M175">
      <f>D175-J175</f>
    </oc>
    <nc r="M175"/>
  </rcc>
  <rcc rId="514" sId="1">
    <oc r="O175">
      <f>D175-J175</f>
    </oc>
    <nc r="O175"/>
  </rcc>
  <rcc rId="515" sId="1">
    <oc r="M176">
      <f>D176-J176</f>
    </oc>
    <nc r="M176"/>
  </rcc>
  <rcc rId="516" sId="1">
    <oc r="O176">
      <f>D176-J176</f>
    </oc>
    <nc r="O176"/>
  </rcc>
  <rcc rId="517" sId="1">
    <oc r="M177">
      <f>D177-J177</f>
    </oc>
    <nc r="M177"/>
  </rcc>
  <rcc rId="518" sId="1">
    <oc r="O177">
      <f>D177-J177</f>
    </oc>
    <nc r="O177"/>
  </rcc>
  <rcc rId="519" sId="1">
    <oc r="M178">
      <f>D178-J178</f>
    </oc>
    <nc r="M178"/>
  </rcc>
  <rcc rId="520" sId="1">
    <oc r="O178">
      <f>D178-J178</f>
    </oc>
    <nc r="O178"/>
  </rcc>
  <rcc rId="521" sId="1">
    <oc r="M179">
      <f>D179-J179</f>
    </oc>
    <nc r="M179"/>
  </rcc>
  <rcc rId="522" sId="1">
    <oc r="O179">
      <f>D179-J179</f>
    </oc>
    <nc r="O179"/>
  </rcc>
  <rcc rId="523" sId="1">
    <oc r="M180">
      <f>D180-J180</f>
    </oc>
    <nc r="M180"/>
  </rcc>
  <rcc rId="524" sId="1">
    <oc r="O180">
      <f>E180-G180</f>
    </oc>
    <nc r="O180"/>
  </rcc>
  <rcc rId="525" sId="1">
    <oc r="M181">
      <f>D181-J181</f>
    </oc>
    <nc r="M181"/>
  </rcc>
  <rcc rId="526" sId="1">
    <oc r="O181">
      <f>E181-G181</f>
    </oc>
    <nc r="O181"/>
  </rcc>
  <rcc rId="527" sId="1">
    <oc r="M182">
      <f>D182-J182</f>
    </oc>
    <nc r="M182"/>
  </rcc>
  <rcc rId="528" sId="1">
    <oc r="O182">
      <f>E182-G182</f>
    </oc>
    <nc r="O182"/>
  </rcc>
  <rcc rId="529" sId="1">
    <oc r="M183">
      <f>D183-J183</f>
    </oc>
    <nc r="M183"/>
  </rcc>
  <rcc rId="530" sId="1">
    <oc r="O183">
      <f>E183-G183</f>
    </oc>
    <nc r="O183"/>
  </rcc>
  <rcv guid="{A0A3CD9B-2436-40D7-91DB-589A95FBBF00}" action="delete"/>
  <rdn rId="0" localSheetId="1" customView="1" name="Z_A0A3CD9B_2436_40D7_91DB_589A95FBBF00_.wvu.PrintArea" hidden="1" oldHidden="1">
    <formula>'на 01.10.2017'!$A$1:$L$183</formula>
    <oldFormula>'на 01.10.2017'!$A$1:$L$188</oldFormula>
  </rdn>
  <rdn rId="0" localSheetId="1" customView="1" name="Z_A0A3CD9B_2436_40D7_91DB_589A95FBBF00_.wvu.PrintTitles" hidden="1" oldHidden="1">
    <formula>'на 01.10.2017'!$5:$8</formula>
    <oldFormula>'на 01.10.2017'!$5:$8</oldFormula>
  </rdn>
  <rdn rId="0" localSheetId="1" customView="1" name="Z_A0A3CD9B_2436_40D7_91DB_589A95FBBF00_.wvu.Cols" hidden="1" oldHidden="1">
    <formula>'на 01.10.2017'!$I:$I</formula>
    <oldFormula>'на 01.10.2017'!$I:$I</oldFormula>
  </rdn>
  <rdn rId="0" localSheetId="1" customView="1" name="Z_A0A3CD9B_2436_40D7_91DB_589A95FBBF00_.wvu.FilterData" hidden="1" oldHidden="1">
    <formula>'на 01.10.2017'!$A$7:$L$386</formula>
    <oldFormula>'на 01.10.2017'!$A$7:$L$386</oldFormula>
  </rdn>
  <rcv guid="{A0A3CD9B-2436-40D7-91DB-589A95FBBF00}"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1">
    <o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- 24 836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- 970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- 46 504 чел.
Численность учащихся частных общеобразовательных организаций на конец года - 405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oc>
    <nc r="L21" t="inlineStr">
      <is>
        <r>
          <rPr>
            <u/>
            <sz val="18"/>
            <rFont val="Times New Roman"/>
            <family val="1"/>
            <charset val="204"/>
          </rPr>
          <t xml:space="preserve">ДГХ: </t>
        </r>
        <r>
          <rPr>
            <sz val="18"/>
            <rFont val="Times New Roman"/>
            <family val="1"/>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t>
        </r>
        <r>
          <rPr>
            <sz val="18"/>
            <color rgb="FFFF0000"/>
            <rFont val="Times New Roman"/>
            <family val="2"/>
            <charset val="204"/>
          </rPr>
          <t xml:space="preserve">
</t>
        </r>
        <r>
          <rPr>
            <u/>
            <sz val="18"/>
            <color rgb="FFFF0000"/>
            <rFont val="Times New Roman"/>
            <family val="2"/>
            <charset val="204"/>
          </rPr>
          <t>Департамент образования</t>
        </r>
        <r>
          <rPr>
            <sz val="18"/>
            <color rgb="FFFF0000"/>
            <rFont val="Times New Roman"/>
            <family val="2"/>
            <charset val="204"/>
          </rPr>
          <t xml:space="preserve">:
Реализация программы осуществляется в плановом режиме, освоение средств планируется до конца 2017 года.
Численность воспитанников, получающих муниципальную услугу «Реализация основных общеобразовательных программ дошкольного образования», на конец года - 24 836 чел.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на конец года - 970 чел.
Численность учащихся, получающих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 на конец года - 46 504 чел.
Численность учащихся частных общеобразовательных организаций на конец года - 405 чел.
Численность учащихся, получающих муниципальную услугу «Реализация дополнительных общеразвивающих программ», на конец года - 8 176 чел.
Количество образовательных учреждений, организовавших мероприятия по проведению процедур оценки качества образования, - 23 ед.  
</t>
        </r>
        <r>
          <rPr>
            <u/>
            <sz val="18"/>
            <rFont val="Times New Roman"/>
            <family val="1"/>
            <charset val="204"/>
          </rPr>
          <t xml:space="preserve">ДАиГ: 
</t>
        </r>
        <r>
          <rPr>
            <sz val="18"/>
            <rFont val="Times New Roman"/>
            <family val="1"/>
            <charset val="204"/>
          </rPr>
          <t xml:space="preserve">В рамках программы предусмотрены средства на: 
 - выполнение проектно-изыскательских работ по объектам "Средняя общеобразовательная школа в микрорайоне 32 г.Сургута", "Средняя общеобразовательная школа в микрорайоне 33 г.Сургута".  В связи с привлечением средств окружного бюджета, а также со стоимостью объекта более 900 млн. руб., проведен 1-й этап ценового аудита. Получено сводное заключение о проведении публичного технологического и ценового аудита крупного инвестиционного проекта от 22.02.2017. Задание на проектирование утверждено 19.05.2017 в Департаменте строительства ХМАО-Югры. Проведена проверка сметной стоимости ПИР, получено положительное заключение экспертизы. Размещено извещение по проведению конкурса на выполнение ПИР 23.08.2017 (по 31,5 тыс.руб за объект., за счет средств местного бюджета сверх доли софинансирования). Получены положительные заключения экспертизы  № 86-5-7-0024-17, № 86-5-7-0023-17 от 18.07.2017 г. Конкурс на выполнение ПИР состоялся 22.09.2017 с НМЦК  28 694,6 тыс.руб. По итогам конкурса победителем признан ЗАО "Проектно-инвестиционная компания" с ценой предложения 16 888,2 тыс. руб. Заключение контракта  на выполнение проектно-изыскательских работ ориентировочно  11.10.2017 г. Срок выполнения работ - 9 месяцев с даты заключения контракта.    </t>
        </r>
        <r>
          <rPr>
            <sz val="18"/>
            <color rgb="FFFF0000"/>
            <rFont val="Times New Roman"/>
            <family val="2"/>
            <charset val="204"/>
          </rPr>
          <t xml:space="preserve">                                
</t>
        </r>
        <r>
          <rPr>
            <sz val="18"/>
            <rFont val="Times New Roman"/>
            <family val="1"/>
            <charset val="204"/>
          </rPr>
          <t xml:space="preserve"> - выкуп объекта дошкольного образования ("Развитие застроенной территории части квартала 23А г.Сургута"). Средства местного бюджета предусмотрены как доля софинансирования к средствам окружного бюджета. Выкуп объекта производится после подачи заявки частным застройщиком по мере готовности объекта.
- выкуп объекта дошкольного образования ("Билдинг сад на 40 мест, ул.Каролинского, 10" - 3 005,38 тыс.рублей). Средства местного бюджета были предусмотрены как доля софинансирования к средствам окружного бюджета. В связи с принятием  решения  автономным округом о выкупе объекта за счет фонда «Сотрудничество» средства перераспределены на очередном заседании Думы города по вопросу внесения изменений в решение о бюджете города в сентябре 2017 г.
</t>
        </r>
        <r>
          <rPr>
            <sz val="18"/>
            <color rgb="FFFF0000"/>
            <rFont val="Times New Roman"/>
            <family val="2"/>
            <charset val="204"/>
          </rPr>
          <t xml:space="preserve">
</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comments" Target="../comments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vmlDrawing" Target="../drawings/vmlDrawing1.v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O401"/>
  <sheetViews>
    <sheetView showZeros="0" tabSelected="1" showOutlineSymbols="0" view="pageBreakPreview" zoomScale="40" zoomScaleNormal="50" zoomScaleSheetLayoutView="50" zoomScalePageLayoutView="75" workbookViewId="0">
      <pane xSplit="2" ySplit="8" topLeftCell="J93" activePane="bottomRight" state="frozen"/>
      <selection pane="topRight" activeCell="C1" sqref="C1"/>
      <selection pane="bottomLeft" activeCell="A9" sqref="A9"/>
      <selection pane="bottomRight" activeCell="M1" sqref="M1:O1048576"/>
    </sheetView>
  </sheetViews>
  <sheetFormatPr defaultRowHeight="26.25" outlineLevelRow="1" outlineLevelCol="2" x14ac:dyDescent="0.4"/>
  <cols>
    <col min="1" max="1" width="13" style="26" customWidth="1"/>
    <col min="2" max="2" width="89" style="47" customWidth="1"/>
    <col min="3" max="3" width="23.375" style="27" customWidth="1"/>
    <col min="4" max="4" width="26.375" style="27" customWidth="1"/>
    <col min="5" max="5" width="26.125" style="28" customWidth="1" outlineLevel="2"/>
    <col min="6" max="6" width="18.625" style="29" customWidth="1" outlineLevel="2"/>
    <col min="7" max="7" width="24.25" style="136" customWidth="1" outlineLevel="2"/>
    <col min="8" max="8" width="19.625" style="29" customWidth="1" outlineLevel="2"/>
    <col min="9" max="9" width="26.125" style="29" hidden="1" customWidth="1" outlineLevel="2"/>
    <col min="10" max="10" width="26.625" style="29" customWidth="1" outlineLevel="2"/>
    <col min="11" max="11" width="27.875" style="29" customWidth="1" outlineLevel="2"/>
    <col min="12" max="12" width="145.75" style="165" customWidth="1"/>
    <col min="13" max="14" width="21.5" style="66" customWidth="1"/>
    <col min="15" max="15" width="22.75" style="6" customWidth="1"/>
    <col min="16" max="68" width="9" style="6" customWidth="1"/>
    <col min="69" max="16384" width="9" style="6"/>
  </cols>
  <sheetData>
    <row r="1" spans="1:15" ht="30.75" x14ac:dyDescent="0.45">
      <c r="A1" s="1"/>
      <c r="B1" s="52"/>
      <c r="C1" s="3"/>
      <c r="D1" s="3"/>
      <c r="E1" s="4"/>
      <c r="F1" s="5"/>
      <c r="G1" s="128"/>
      <c r="H1" s="5"/>
      <c r="I1" s="5"/>
      <c r="J1" s="5"/>
      <c r="K1" s="5"/>
      <c r="L1" s="164"/>
    </row>
    <row r="2" spans="1:15" ht="30.75" x14ac:dyDescent="0.45">
      <c r="A2" s="1"/>
      <c r="B2" s="52"/>
      <c r="C2" s="3"/>
      <c r="D2" s="3"/>
      <c r="E2" s="4"/>
      <c r="F2" s="5"/>
      <c r="G2" s="128"/>
      <c r="H2" s="5"/>
      <c r="I2" s="5"/>
      <c r="J2" s="5"/>
      <c r="K2" s="5"/>
      <c r="L2" s="164"/>
    </row>
    <row r="3" spans="1:15" ht="73.5" customHeight="1" x14ac:dyDescent="0.4">
      <c r="A3" s="227" t="s">
        <v>101</v>
      </c>
      <c r="B3" s="227"/>
      <c r="C3" s="227"/>
      <c r="D3" s="227"/>
      <c r="E3" s="227"/>
      <c r="F3" s="227"/>
      <c r="G3" s="227"/>
      <c r="H3" s="227"/>
      <c r="I3" s="227"/>
      <c r="J3" s="227"/>
      <c r="K3" s="227"/>
      <c r="L3" s="227"/>
    </row>
    <row r="4" spans="1:15" s="2" customFormat="1" ht="41.25" customHeight="1" x14ac:dyDescent="0.4">
      <c r="A4" s="7"/>
      <c r="B4" s="53"/>
      <c r="C4" s="8"/>
      <c r="D4" s="8"/>
      <c r="E4" s="8"/>
      <c r="F4" s="8"/>
      <c r="G4" s="84"/>
      <c r="H4" s="9"/>
      <c r="I4" s="9"/>
      <c r="J4" s="36"/>
      <c r="K4" s="9"/>
      <c r="L4" s="166" t="s">
        <v>33</v>
      </c>
      <c r="M4" s="67"/>
      <c r="N4" s="67"/>
    </row>
    <row r="5" spans="1:15" s="37" customFormat="1" ht="57.75" customHeight="1" x14ac:dyDescent="0.25">
      <c r="A5" s="230" t="s">
        <v>3</v>
      </c>
      <c r="B5" s="233" t="s">
        <v>8</v>
      </c>
      <c r="C5" s="231" t="s">
        <v>65</v>
      </c>
      <c r="D5" s="231"/>
      <c r="E5" s="238" t="s">
        <v>102</v>
      </c>
      <c r="F5" s="238"/>
      <c r="G5" s="238"/>
      <c r="H5" s="238"/>
      <c r="I5" s="242" t="s">
        <v>81</v>
      </c>
      <c r="J5" s="234" t="s">
        <v>68</v>
      </c>
      <c r="K5" s="234" t="s">
        <v>39</v>
      </c>
      <c r="L5" s="235" t="s">
        <v>59</v>
      </c>
      <c r="M5" s="66"/>
      <c r="N5" s="66"/>
    </row>
    <row r="6" spans="1:15" s="37" customFormat="1" ht="47.25" customHeight="1" x14ac:dyDescent="0.25">
      <c r="A6" s="230"/>
      <c r="B6" s="233"/>
      <c r="C6" s="232" t="s">
        <v>66</v>
      </c>
      <c r="D6" s="231" t="s">
        <v>67</v>
      </c>
      <c r="E6" s="228" t="s">
        <v>7</v>
      </c>
      <c r="F6" s="228"/>
      <c r="G6" s="228" t="s">
        <v>6</v>
      </c>
      <c r="H6" s="228"/>
      <c r="I6" s="243"/>
      <c r="J6" s="234"/>
      <c r="K6" s="234"/>
      <c r="L6" s="236"/>
      <c r="M6" s="66"/>
      <c r="N6" s="66"/>
    </row>
    <row r="7" spans="1:15" s="37" customFormat="1" ht="28.5" customHeight="1" x14ac:dyDescent="0.25">
      <c r="A7" s="230"/>
      <c r="B7" s="233"/>
      <c r="C7" s="232"/>
      <c r="D7" s="231"/>
      <c r="E7" s="50" t="s">
        <v>0</v>
      </c>
      <c r="F7" s="51" t="s">
        <v>12</v>
      </c>
      <c r="G7" s="129" t="s">
        <v>9</v>
      </c>
      <c r="H7" s="51" t="s">
        <v>2</v>
      </c>
      <c r="I7" s="244"/>
      <c r="J7" s="234"/>
      <c r="K7" s="234"/>
      <c r="L7" s="237"/>
      <c r="M7" s="66"/>
      <c r="N7" s="66"/>
    </row>
    <row r="8" spans="1:15" s="14" customFormat="1" x14ac:dyDescent="0.25">
      <c r="A8" s="10">
        <v>1</v>
      </c>
      <c r="B8" s="139">
        <v>2</v>
      </c>
      <c r="C8" s="11">
        <v>3</v>
      </c>
      <c r="D8" s="11">
        <v>4</v>
      </c>
      <c r="E8" s="12">
        <v>5</v>
      </c>
      <c r="F8" s="11">
        <v>6</v>
      </c>
      <c r="G8" s="130">
        <v>7</v>
      </c>
      <c r="H8" s="13">
        <v>8</v>
      </c>
      <c r="I8" s="13">
        <v>8</v>
      </c>
      <c r="J8" s="13">
        <v>9</v>
      </c>
      <c r="K8" s="11">
        <v>10</v>
      </c>
      <c r="L8" s="167">
        <v>11</v>
      </c>
      <c r="M8" s="40"/>
      <c r="N8" s="40"/>
    </row>
    <row r="9" spans="1:15" s="38" customFormat="1" ht="87" customHeight="1" x14ac:dyDescent="0.25">
      <c r="A9" s="229"/>
      <c r="B9" s="142" t="s">
        <v>32</v>
      </c>
      <c r="C9" s="16">
        <f>SUM(C10:C14)</f>
        <v>11036689.98</v>
      </c>
      <c r="D9" s="16">
        <f>SUM(D10:D14)</f>
        <v>11129914.029999999</v>
      </c>
      <c r="E9" s="16">
        <f>SUM(E10:E14)</f>
        <v>6932718.2199999997</v>
      </c>
      <c r="F9" s="16">
        <f>E9/D9*100</f>
        <v>62.29</v>
      </c>
      <c r="G9" s="16">
        <f t="shared" ref="G9" si="0">SUM(G10:G14)</f>
        <v>6852595.2000000002</v>
      </c>
      <c r="H9" s="16">
        <f>G9/D9*100</f>
        <v>61.57</v>
      </c>
      <c r="I9" s="15">
        <f>SUM(I10:I14)</f>
        <v>1820167.3</v>
      </c>
      <c r="J9" s="15">
        <f>SUM(J10:J14)</f>
        <v>11105408.68</v>
      </c>
      <c r="K9" s="16">
        <f>SUM(K10:K14)</f>
        <v>24505.35</v>
      </c>
      <c r="L9" s="239"/>
      <c r="M9" s="68"/>
      <c r="N9" s="68"/>
      <c r="O9" s="72"/>
    </row>
    <row r="10" spans="1:15" s="37" customFormat="1" x14ac:dyDescent="0.25">
      <c r="A10" s="229"/>
      <c r="B10" s="143" t="s">
        <v>4</v>
      </c>
      <c r="C10" s="16">
        <f t="shared" ref="C10:K10" si="1">C16+C24+C31+C38+C44+C50+C56+C64+C131+C138+C156+C163+C170+C150+C180</f>
        <v>44434.21</v>
      </c>
      <c r="D10" s="15">
        <f t="shared" si="1"/>
        <v>63522.559999999998</v>
      </c>
      <c r="E10" s="16">
        <f t="shared" si="1"/>
        <v>36080.559999999998</v>
      </c>
      <c r="F10" s="113" t="e">
        <f t="shared" si="1"/>
        <v>#DIV/0!</v>
      </c>
      <c r="G10" s="16">
        <f t="shared" si="1"/>
        <v>24895.55</v>
      </c>
      <c r="H10" s="113" t="e">
        <f t="shared" si="1"/>
        <v>#DIV/0!</v>
      </c>
      <c r="I10" s="15">
        <f t="shared" si="1"/>
        <v>0</v>
      </c>
      <c r="J10" s="15">
        <f t="shared" si="1"/>
        <v>60835.82</v>
      </c>
      <c r="K10" s="16">
        <f t="shared" si="1"/>
        <v>2686.74</v>
      </c>
      <c r="L10" s="240"/>
      <c r="M10" s="68"/>
      <c r="N10" s="68"/>
      <c r="O10" s="72"/>
    </row>
    <row r="11" spans="1:15" s="37" customFormat="1" x14ac:dyDescent="0.25">
      <c r="A11" s="229"/>
      <c r="B11" s="143" t="s">
        <v>16</v>
      </c>
      <c r="C11" s="16">
        <f>C17+C25+C32+C39+C45+C51+C57+C65+C132+C139+C157+C164+C171+C151+C181</f>
        <v>10576015.449999999</v>
      </c>
      <c r="D11" s="16">
        <f>D17+D25+D32+D39+D45+D51+D57+D65+D132+D139+D157+D164+D171+D151+D181</f>
        <v>10650000.529999999</v>
      </c>
      <c r="E11" s="16">
        <f>E17+E25+E32+E39+E45+E51+E57+E65+E132+E139+E157+E164+E171+E151+E181</f>
        <v>6709960.4500000002</v>
      </c>
      <c r="F11" s="16">
        <f t="shared" ref="F11:F14" si="2">E11/D11*100</f>
        <v>63</v>
      </c>
      <c r="G11" s="16">
        <f>G17+G25+G32+G39+G45+G51+G57+G65+G132+G139+G157+G164+G171+G151+G181</f>
        <v>6641022.4400000004</v>
      </c>
      <c r="H11" s="16">
        <f t="shared" ref="H11:H14" si="3">G11/D11*100</f>
        <v>62.36</v>
      </c>
      <c r="I11" s="15">
        <f>I17+I25+I32+I39+I45+I51+I57+I65+I132+I139+I157+I164+I171+I151+I181</f>
        <v>1807293.1</v>
      </c>
      <c r="J11" s="15">
        <f>J17+J25+J32+J39+J45+J51+J57+J65+J132+J139+J157+J164+J171+J151+J181</f>
        <v>10633147.029999999</v>
      </c>
      <c r="K11" s="15">
        <f>K17+K25+K32+K39+K45+K51+K57+K65+K132+K139+K157+K164+K171+K151+K181</f>
        <v>16853.5</v>
      </c>
      <c r="L11" s="240"/>
      <c r="M11" s="68"/>
      <c r="N11" s="68"/>
      <c r="O11" s="72"/>
    </row>
    <row r="12" spans="1:15" s="37" customFormat="1" x14ac:dyDescent="0.25">
      <c r="A12" s="229"/>
      <c r="B12" s="143" t="s">
        <v>11</v>
      </c>
      <c r="C12" s="16">
        <f>C18+C26+C33+C40+C46+C52+C58+C66+C133+C140+C158+C165+C172+C152</f>
        <v>241427.29</v>
      </c>
      <c r="D12" s="16">
        <f>D18+D26+D33+D40+D46+D52+D58+D66+D133+D140+D158+D165+D172+D152</f>
        <v>241497.91</v>
      </c>
      <c r="E12" s="16">
        <f>E18+E26+E33+E40+E46+E52+E58+E66+E133+E140+E158+E165+E172+E152</f>
        <v>137012.69</v>
      </c>
      <c r="F12" s="16">
        <f t="shared" si="2"/>
        <v>56.73</v>
      </c>
      <c r="G12" s="16">
        <f>G18+G26+G33+G40+G46+G52+G58+G66+G133+G140+G158+G165+G172+G152</f>
        <v>137012.69</v>
      </c>
      <c r="H12" s="16">
        <f t="shared" si="3"/>
        <v>56.73</v>
      </c>
      <c r="I12" s="16">
        <f>I18+I26+I33+I40+I46+I52+I58+I66+I133+I140+I158+I165+I172+I152</f>
        <v>12874.2</v>
      </c>
      <c r="J12" s="16">
        <f>J18+J26+J33+J40+J46+J52+J58+J66+J133+J140+J158+J165+J172+J152</f>
        <v>236619.7</v>
      </c>
      <c r="K12" s="16">
        <f>K18+K26+K33+K40+K46+K52+K58+K66+K133+K140+K158+K165+K172+K152</f>
        <v>4878.21</v>
      </c>
      <c r="L12" s="240"/>
      <c r="M12" s="68"/>
      <c r="N12" s="68"/>
      <c r="O12" s="72"/>
    </row>
    <row r="13" spans="1:15" s="37" customFormat="1" x14ac:dyDescent="0.25">
      <c r="A13" s="229"/>
      <c r="B13" s="143" t="s">
        <v>13</v>
      </c>
      <c r="C13" s="16">
        <f>C19+C27+C34+C41+C47+C53+C59+C67+C134+C141+C159+C166+C173</f>
        <v>18699.349999999999</v>
      </c>
      <c r="D13" s="16">
        <f t="shared" ref="D13:E13" si="4">D19+D27+D34+D41+D47+D53+D59+D67+D134+D141+D159+D166+D173</f>
        <v>18779.349999999999</v>
      </c>
      <c r="E13" s="16">
        <f t="shared" si="4"/>
        <v>7166.43</v>
      </c>
      <c r="F13" s="16">
        <f t="shared" si="2"/>
        <v>38.159999999999997</v>
      </c>
      <c r="G13" s="16">
        <f>G19+G27+G34+G41+G47+G53+G59+G67+G134+G141+G159+G166+G173+G153</f>
        <v>7166.43</v>
      </c>
      <c r="H13" s="16">
        <f t="shared" si="3"/>
        <v>38.159999999999997</v>
      </c>
      <c r="I13" s="15">
        <f t="shared" ref="C13:J14" si="5">I19+I27+I34+I41+I47+I53+I59+I67+I134+I141+I159+I166+I173</f>
        <v>0</v>
      </c>
      <c r="J13" s="15">
        <f t="shared" si="5"/>
        <v>18692.45</v>
      </c>
      <c r="K13" s="16">
        <f t="shared" ref="K13:K14" si="6">K19+K27+K34+K41+K47+K53+K59+K67+K134+K141+K159+K166+K173+K153</f>
        <v>86.9</v>
      </c>
      <c r="L13" s="240"/>
      <c r="M13" s="68"/>
      <c r="N13" s="68"/>
      <c r="O13" s="72"/>
    </row>
    <row r="14" spans="1:15" s="37" customFormat="1" x14ac:dyDescent="0.25">
      <c r="A14" s="229"/>
      <c r="B14" s="143" t="s">
        <v>5</v>
      </c>
      <c r="C14" s="16">
        <f t="shared" si="5"/>
        <v>156113.68</v>
      </c>
      <c r="D14" s="16">
        <f t="shared" si="5"/>
        <v>156113.68</v>
      </c>
      <c r="E14" s="16">
        <f t="shared" si="5"/>
        <v>42498.09</v>
      </c>
      <c r="F14" s="16">
        <f t="shared" si="2"/>
        <v>27.22</v>
      </c>
      <c r="G14" s="16">
        <f>G20+G28+G35+G42+G48+G54+G60+G68+G135+G142+G160+G167+G174</f>
        <v>42498.09</v>
      </c>
      <c r="H14" s="16">
        <f t="shared" si="3"/>
        <v>27.22</v>
      </c>
      <c r="I14" s="15">
        <f t="shared" ref="I14:J14" si="7">I20+I28+I35+I42+I48+I54+I60+I68+I135+I142+I160+I167+I174</f>
        <v>0</v>
      </c>
      <c r="J14" s="15">
        <f t="shared" si="7"/>
        <v>156113.68</v>
      </c>
      <c r="K14" s="16">
        <f t="shared" si="6"/>
        <v>0</v>
      </c>
      <c r="L14" s="241"/>
      <c r="M14" s="68"/>
      <c r="N14" s="68"/>
      <c r="O14" s="72"/>
    </row>
    <row r="15" spans="1:15" s="38" customFormat="1" ht="102" customHeight="1" x14ac:dyDescent="0.25">
      <c r="A15" s="222" t="s">
        <v>34</v>
      </c>
      <c r="B15" s="142" t="s">
        <v>84</v>
      </c>
      <c r="C15" s="16">
        <f>C16+C17+C18+C19+C20</f>
        <v>3186.7</v>
      </c>
      <c r="D15" s="16">
        <f t="shared" ref="D15:G15" si="8">D16+D17+D18+D19+D20</f>
        <v>3186.7</v>
      </c>
      <c r="E15" s="16">
        <f t="shared" si="8"/>
        <v>988.54</v>
      </c>
      <c r="F15" s="18">
        <f>E15/D15</f>
        <v>0.31</v>
      </c>
      <c r="G15" s="16">
        <f t="shared" si="8"/>
        <v>984.86</v>
      </c>
      <c r="H15" s="117">
        <f>G15/D15</f>
        <v>0.31</v>
      </c>
      <c r="I15" s="93"/>
      <c r="J15" s="95">
        <f t="shared" ref="J15" si="9">J16+J17+J18+J19+J20</f>
        <v>3186.7</v>
      </c>
      <c r="K15" s="15">
        <f t="shared" ref="K15" si="10">K16+K17+K18+K19+K20</f>
        <v>0</v>
      </c>
      <c r="L15" s="245" t="s">
        <v>104</v>
      </c>
      <c r="M15" s="68"/>
      <c r="N15" s="68"/>
      <c r="O15" s="72"/>
    </row>
    <row r="16" spans="1:15" s="38" customFormat="1" x14ac:dyDescent="0.25">
      <c r="A16" s="223"/>
      <c r="B16" s="143" t="s">
        <v>4</v>
      </c>
      <c r="C16" s="60"/>
      <c r="D16" s="60"/>
      <c r="E16" s="60"/>
      <c r="F16" s="94"/>
      <c r="G16" s="60"/>
      <c r="H16" s="94"/>
      <c r="I16" s="60"/>
      <c r="J16" s="35"/>
      <c r="K16" s="60"/>
      <c r="L16" s="246"/>
      <c r="M16" s="68"/>
      <c r="N16" s="68"/>
      <c r="O16" s="72"/>
    </row>
    <row r="17" spans="1:15" s="38" customFormat="1" x14ac:dyDescent="0.25">
      <c r="A17" s="223"/>
      <c r="B17" s="143" t="s">
        <v>16</v>
      </c>
      <c r="C17" s="60">
        <v>3186.7</v>
      </c>
      <c r="D17" s="60">
        <v>3186.7</v>
      </c>
      <c r="E17" s="60">
        <v>988.54</v>
      </c>
      <c r="F17" s="94">
        <f>E17/D17</f>
        <v>0.31</v>
      </c>
      <c r="G17" s="60">
        <v>984.86</v>
      </c>
      <c r="H17" s="94">
        <f>G17/D17</f>
        <v>0.31</v>
      </c>
      <c r="I17" s="60"/>
      <c r="J17" s="35">
        <v>3186.7</v>
      </c>
      <c r="K17" s="60">
        <f>D17-J17</f>
        <v>0</v>
      </c>
      <c r="L17" s="246"/>
      <c r="M17" s="68"/>
      <c r="N17" s="68"/>
      <c r="O17" s="72"/>
    </row>
    <row r="18" spans="1:15" s="38" customFormat="1" x14ac:dyDescent="0.25">
      <c r="A18" s="223"/>
      <c r="B18" s="143" t="s">
        <v>11</v>
      </c>
      <c r="C18" s="60"/>
      <c r="D18" s="60"/>
      <c r="E18" s="60"/>
      <c r="F18" s="94"/>
      <c r="G18" s="60"/>
      <c r="H18" s="94"/>
      <c r="I18" s="60"/>
      <c r="J18" s="60"/>
      <c r="K18" s="60"/>
      <c r="L18" s="246"/>
      <c r="M18" s="68"/>
      <c r="N18" s="68"/>
      <c r="O18" s="72"/>
    </row>
    <row r="19" spans="1:15" s="38" customFormat="1" x14ac:dyDescent="0.25">
      <c r="A19" s="223"/>
      <c r="B19" s="143" t="s">
        <v>13</v>
      </c>
      <c r="C19" s="60">
        <v>0</v>
      </c>
      <c r="D19" s="60">
        <v>0</v>
      </c>
      <c r="E19" s="60">
        <v>0</v>
      </c>
      <c r="F19" s="94"/>
      <c r="G19" s="60">
        <v>0</v>
      </c>
      <c r="H19" s="94"/>
      <c r="I19" s="60"/>
      <c r="J19" s="60">
        <v>0</v>
      </c>
      <c r="K19" s="60">
        <f>D19-J19</f>
        <v>0</v>
      </c>
      <c r="L19" s="246"/>
      <c r="M19" s="68"/>
      <c r="N19" s="68"/>
      <c r="O19" s="72"/>
    </row>
    <row r="20" spans="1:15" s="37" customFormat="1" x14ac:dyDescent="0.25">
      <c r="A20" s="224"/>
      <c r="B20" s="143" t="s">
        <v>5</v>
      </c>
      <c r="C20" s="60"/>
      <c r="D20" s="60"/>
      <c r="E20" s="60"/>
      <c r="F20" s="94"/>
      <c r="G20" s="60"/>
      <c r="H20" s="94"/>
      <c r="I20" s="60"/>
      <c r="J20" s="60"/>
      <c r="K20" s="60"/>
      <c r="L20" s="246"/>
      <c r="M20" s="68"/>
      <c r="N20" s="68"/>
      <c r="O20" s="72"/>
    </row>
    <row r="21" spans="1:15" ht="26.25" customHeight="1" x14ac:dyDescent="0.4">
      <c r="A21" s="222" t="s">
        <v>14</v>
      </c>
      <c r="B21" s="185" t="s">
        <v>96</v>
      </c>
      <c r="C21" s="210">
        <f>C24+C25+C26+C27</f>
        <v>8820203.5399999991</v>
      </c>
      <c r="D21" s="210">
        <f>D24+D25+D26+D27</f>
        <v>8882892.7100000009</v>
      </c>
      <c r="E21" s="210">
        <f>E24+E25+E26+E27</f>
        <v>5532594.54</v>
      </c>
      <c r="F21" s="210">
        <f>(E21/D21)*100</f>
        <v>62.28</v>
      </c>
      <c r="G21" s="247">
        <f>G24+G25+G26+G27</f>
        <v>5508772.4000000004</v>
      </c>
      <c r="H21" s="252">
        <f>G21/D21</f>
        <v>0.62</v>
      </c>
      <c r="I21" s="210">
        <f>I25</f>
        <v>1634115</v>
      </c>
      <c r="J21" s="210">
        <f>SUM(J24:J28)</f>
        <v>8879800.4299999997</v>
      </c>
      <c r="K21" s="210">
        <f>SUM(K24:K28)</f>
        <v>3092.28</v>
      </c>
      <c r="L21" s="245" t="s">
        <v>108</v>
      </c>
      <c r="M21" s="68"/>
      <c r="N21" s="68"/>
      <c r="O21" s="72"/>
    </row>
    <row r="22" spans="1:15" ht="243.75" customHeight="1" x14ac:dyDescent="0.4">
      <c r="A22" s="223"/>
      <c r="B22" s="225"/>
      <c r="C22" s="226"/>
      <c r="D22" s="226"/>
      <c r="E22" s="226"/>
      <c r="F22" s="226"/>
      <c r="G22" s="248"/>
      <c r="H22" s="253"/>
      <c r="I22" s="226"/>
      <c r="J22" s="226"/>
      <c r="K22" s="226"/>
      <c r="L22" s="246"/>
      <c r="M22" s="68"/>
      <c r="N22" s="68"/>
      <c r="O22" s="72"/>
    </row>
    <row r="23" spans="1:15" ht="409.5" customHeight="1" x14ac:dyDescent="0.4">
      <c r="A23" s="144"/>
      <c r="B23" s="186"/>
      <c r="C23" s="211"/>
      <c r="D23" s="211"/>
      <c r="E23" s="211"/>
      <c r="F23" s="211"/>
      <c r="G23" s="249"/>
      <c r="H23" s="254"/>
      <c r="I23" s="211"/>
      <c r="J23" s="211"/>
      <c r="K23" s="211"/>
      <c r="L23" s="246"/>
      <c r="M23" s="68"/>
      <c r="N23" s="68"/>
      <c r="O23" s="72"/>
    </row>
    <row r="24" spans="1:15" ht="54" customHeight="1" x14ac:dyDescent="0.4">
      <c r="A24" s="145"/>
      <c r="B24" s="143" t="s">
        <v>4</v>
      </c>
      <c r="C24" s="16"/>
      <c r="D24" s="17"/>
      <c r="E24" s="30"/>
      <c r="F24" s="81" t="e">
        <f t="shared" ref="F24" si="11">E24/D24</f>
        <v>#DIV/0!</v>
      </c>
      <c r="G24" s="131"/>
      <c r="H24" s="81" t="e">
        <f t="shared" ref="H24" si="12">G24/D24</f>
        <v>#DIV/0!</v>
      </c>
      <c r="I24" s="82"/>
      <c r="J24" s="30"/>
      <c r="K24" s="16"/>
      <c r="L24" s="246"/>
      <c r="M24" s="68"/>
      <c r="N24" s="68"/>
      <c r="O24" s="72"/>
    </row>
    <row r="25" spans="1:15" ht="54" customHeight="1" x14ac:dyDescent="0.4">
      <c r="A25" s="145"/>
      <c r="B25" s="143" t="s">
        <v>16</v>
      </c>
      <c r="C25" s="30">
        <v>8803964.3000000007</v>
      </c>
      <c r="D25" s="30">
        <v>8860971.4000000004</v>
      </c>
      <c r="E25" s="30">
        <v>5522986.54</v>
      </c>
      <c r="F25" s="31">
        <f>E25/D25</f>
        <v>0.62</v>
      </c>
      <c r="G25" s="60">
        <v>5499164.4000000004</v>
      </c>
      <c r="H25" s="31">
        <f>G25/D25</f>
        <v>0.62</v>
      </c>
      <c r="I25" s="30">
        <f>259920+573174.2+640446.5+4590+22682.6+22236.3+199+20894.2+21949.4+5660+27171.5+26911.3+5520+2760</f>
        <v>1634115</v>
      </c>
      <c r="J25" s="60">
        <f>8832875+28096.4</f>
        <v>8860971.4000000004</v>
      </c>
      <c r="K25" s="35">
        <f>D25-J25</f>
        <v>0</v>
      </c>
      <c r="L25" s="246"/>
      <c r="M25" s="68"/>
      <c r="N25" s="68"/>
      <c r="O25" s="72"/>
    </row>
    <row r="26" spans="1:15" s="75" customFormat="1" ht="54" customHeight="1" x14ac:dyDescent="0.4">
      <c r="A26" s="145" t="s">
        <v>60</v>
      </c>
      <c r="B26" s="146" t="s">
        <v>11</v>
      </c>
      <c r="C26" s="24">
        <f>16239.24-C27</f>
        <v>16089.24</v>
      </c>
      <c r="D26" s="24">
        <f>21921.31-D27</f>
        <v>21771.31</v>
      </c>
      <c r="E26" s="24">
        <f>G26</f>
        <v>9544.9</v>
      </c>
      <c r="F26" s="25">
        <f t="shared" ref="F26" si="13">E26/D26</f>
        <v>0.44</v>
      </c>
      <c r="G26" s="35">
        <f>9608-G27</f>
        <v>9544.9</v>
      </c>
      <c r="H26" s="25">
        <f t="shared" ref="H26:H27" si="14">G26/D26</f>
        <v>0.44</v>
      </c>
      <c r="I26" s="24"/>
      <c r="J26" s="35">
        <f>9641.9+153.11+3121.8+5849.1+0.02</f>
        <v>18765.93</v>
      </c>
      <c r="K26" s="35">
        <f>D26-J26</f>
        <v>3005.38</v>
      </c>
      <c r="L26" s="246"/>
      <c r="M26" s="68"/>
      <c r="N26" s="71"/>
      <c r="O26" s="83"/>
    </row>
    <row r="27" spans="1:15" ht="54" customHeight="1" x14ac:dyDescent="0.4">
      <c r="A27" s="145"/>
      <c r="B27" s="143" t="s">
        <v>13</v>
      </c>
      <c r="C27" s="17">
        <v>150</v>
      </c>
      <c r="D27" s="17">
        <v>150</v>
      </c>
      <c r="E27" s="24">
        <f>G27</f>
        <v>63.1</v>
      </c>
      <c r="F27" s="25">
        <f t="shared" ref="F27" si="15">E27/D27</f>
        <v>0.42</v>
      </c>
      <c r="G27" s="35">
        <v>63.1</v>
      </c>
      <c r="H27" s="25">
        <f t="shared" si="14"/>
        <v>0.42</v>
      </c>
      <c r="I27" s="82"/>
      <c r="J27" s="17">
        <v>63.1</v>
      </c>
      <c r="K27" s="30">
        <f>D27-J27</f>
        <v>86.9</v>
      </c>
      <c r="L27" s="246"/>
      <c r="M27" s="68"/>
      <c r="N27" s="68"/>
      <c r="O27" s="72"/>
    </row>
    <row r="28" spans="1:15" ht="54" customHeight="1" x14ac:dyDescent="0.4">
      <c r="A28" s="145"/>
      <c r="B28" s="143" t="s">
        <v>5</v>
      </c>
      <c r="C28" s="17"/>
      <c r="D28" s="17"/>
      <c r="E28" s="20"/>
      <c r="F28" s="21"/>
      <c r="G28" s="132"/>
      <c r="H28" s="21"/>
      <c r="I28" s="20"/>
      <c r="J28" s="17"/>
      <c r="K28" s="48"/>
      <c r="L28" s="246"/>
      <c r="M28" s="68"/>
      <c r="N28" s="68"/>
      <c r="O28" s="72"/>
    </row>
    <row r="29" spans="1:15" ht="408" customHeight="1" x14ac:dyDescent="0.4">
      <c r="A29" s="222" t="s">
        <v>15</v>
      </c>
      <c r="B29" s="185" t="s">
        <v>85</v>
      </c>
      <c r="C29" s="210">
        <f>C31+C32+C33+C34+C35</f>
        <v>387404.97</v>
      </c>
      <c r="D29" s="210">
        <f t="shared" ref="D29:K29" si="16">D31+D32+D33+D34+D35</f>
        <v>409399.69</v>
      </c>
      <c r="E29" s="210">
        <f>E31+E32+E33+E34+E35</f>
        <v>339180.75</v>
      </c>
      <c r="F29" s="250">
        <f>E29/D29</f>
        <v>0.83</v>
      </c>
      <c r="G29" s="247">
        <f>G31+G32+G33+G34+G35</f>
        <v>299383.26</v>
      </c>
      <c r="H29" s="250">
        <f>G29/D29</f>
        <v>0.73</v>
      </c>
      <c r="I29" s="255">
        <f>I32</f>
        <v>417.4</v>
      </c>
      <c r="J29" s="210">
        <f>J31+J32+J33+J34+J35</f>
        <v>409399.69</v>
      </c>
      <c r="K29" s="210">
        <f t="shared" si="16"/>
        <v>0</v>
      </c>
      <c r="L29" s="245" t="s">
        <v>115</v>
      </c>
      <c r="M29" s="68"/>
      <c r="N29" s="68"/>
      <c r="O29" s="72"/>
    </row>
    <row r="30" spans="1:15" ht="408" customHeight="1" x14ac:dyDescent="0.4">
      <c r="A30" s="224"/>
      <c r="B30" s="186"/>
      <c r="C30" s="211"/>
      <c r="D30" s="211"/>
      <c r="E30" s="211"/>
      <c r="F30" s="251"/>
      <c r="G30" s="249"/>
      <c r="H30" s="251"/>
      <c r="I30" s="256"/>
      <c r="J30" s="211"/>
      <c r="K30" s="211"/>
      <c r="L30" s="246"/>
      <c r="M30" s="68"/>
      <c r="N30" s="68"/>
      <c r="O30" s="72"/>
    </row>
    <row r="31" spans="1:15" ht="66.75" customHeight="1" x14ac:dyDescent="0.4">
      <c r="A31" s="147"/>
      <c r="B31" s="143" t="s">
        <v>4</v>
      </c>
      <c r="C31" s="17"/>
      <c r="D31" s="17"/>
      <c r="E31" s="17"/>
      <c r="F31" s="19"/>
      <c r="G31" s="34"/>
      <c r="H31" s="19"/>
      <c r="I31" s="17"/>
      <c r="J31" s="17"/>
      <c r="K31" s="17"/>
      <c r="L31" s="246"/>
      <c r="M31" s="68"/>
      <c r="N31" s="68"/>
      <c r="O31" s="72"/>
    </row>
    <row r="32" spans="1:15" ht="66.75" customHeight="1" x14ac:dyDescent="0.4">
      <c r="A32" s="147"/>
      <c r="B32" s="143" t="s">
        <v>62</v>
      </c>
      <c r="C32" s="17">
        <v>367701.4</v>
      </c>
      <c r="D32" s="17">
        <v>389696.12</v>
      </c>
      <c r="E32" s="17">
        <v>321168.5</v>
      </c>
      <c r="F32" s="31">
        <f t="shared" ref="F32:F33" si="17">E32/D32</f>
        <v>0.82</v>
      </c>
      <c r="G32" s="34">
        <v>281371.01</v>
      </c>
      <c r="H32" s="31">
        <f t="shared" ref="H32" si="18">G32/D32</f>
        <v>0.72</v>
      </c>
      <c r="I32" s="30">
        <v>417.4</v>
      </c>
      <c r="J32" s="30">
        <f>197588.8+109585.98+79307.82+821.66+2391.86</f>
        <v>389696.12</v>
      </c>
      <c r="K32" s="56">
        <f>D32-J32</f>
        <v>0</v>
      </c>
      <c r="L32" s="246"/>
      <c r="M32" s="68"/>
      <c r="N32" s="68"/>
      <c r="O32" s="72"/>
    </row>
    <row r="33" spans="1:15" ht="78.75" customHeight="1" x14ac:dyDescent="0.4">
      <c r="A33" s="147"/>
      <c r="B33" s="143" t="s">
        <v>11</v>
      </c>
      <c r="C33" s="17">
        <v>19703.57</v>
      </c>
      <c r="D33" s="17">
        <v>19703.57</v>
      </c>
      <c r="E33" s="17">
        <f>G33</f>
        <v>18012.25</v>
      </c>
      <c r="F33" s="31">
        <f t="shared" si="17"/>
        <v>0.91</v>
      </c>
      <c r="G33" s="34">
        <v>18012.25</v>
      </c>
      <c r="H33" s="31">
        <f>G33/D33</f>
        <v>0.91</v>
      </c>
      <c r="I33" s="30"/>
      <c r="J33" s="30">
        <f>16490.34+3213.23</f>
        <v>19703.57</v>
      </c>
      <c r="K33" s="30">
        <f>D33-J33</f>
        <v>0</v>
      </c>
      <c r="L33" s="246"/>
      <c r="M33" s="68"/>
      <c r="N33" s="68"/>
      <c r="O33" s="72"/>
    </row>
    <row r="34" spans="1:15" ht="111.75" customHeight="1" x14ac:dyDescent="0.4">
      <c r="A34" s="147"/>
      <c r="B34" s="143" t="s">
        <v>13</v>
      </c>
      <c r="C34" s="17"/>
      <c r="D34" s="17"/>
      <c r="E34" s="17">
        <f>G34</f>
        <v>0</v>
      </c>
      <c r="F34" s="31"/>
      <c r="G34" s="34"/>
      <c r="H34" s="31"/>
      <c r="I34" s="30"/>
      <c r="J34" s="17"/>
      <c r="K34" s="30">
        <f>D34-J34</f>
        <v>0</v>
      </c>
      <c r="L34" s="246"/>
      <c r="M34" s="68"/>
      <c r="N34" s="68"/>
      <c r="O34" s="72"/>
    </row>
    <row r="35" spans="1:15" ht="126.75" customHeight="1" x14ac:dyDescent="0.4">
      <c r="A35" s="147"/>
      <c r="B35" s="143" t="s">
        <v>5</v>
      </c>
      <c r="C35" s="17"/>
      <c r="D35" s="17"/>
      <c r="E35" s="17"/>
      <c r="F35" s="19"/>
      <c r="G35" s="34"/>
      <c r="H35" s="19"/>
      <c r="I35" s="17"/>
      <c r="J35" s="17"/>
      <c r="K35" s="48"/>
      <c r="L35" s="246"/>
      <c r="M35" s="68"/>
      <c r="N35" s="68"/>
      <c r="O35" s="72"/>
    </row>
    <row r="36" spans="1:15" s="39" customFormat="1" ht="96" customHeight="1" x14ac:dyDescent="0.25">
      <c r="A36" s="147" t="s">
        <v>35</v>
      </c>
      <c r="B36" s="142" t="s">
        <v>71</v>
      </c>
      <c r="C36" s="16"/>
      <c r="D36" s="16"/>
      <c r="E36" s="116"/>
      <c r="F36" s="18"/>
      <c r="G36" s="15"/>
      <c r="H36" s="112"/>
      <c r="I36" s="113"/>
      <c r="J36" s="18"/>
      <c r="K36" s="18"/>
      <c r="L36" s="172" t="s">
        <v>40</v>
      </c>
      <c r="M36" s="68"/>
      <c r="N36" s="68"/>
      <c r="O36" s="72"/>
    </row>
    <row r="37" spans="1:15" ht="352.5" customHeight="1" x14ac:dyDescent="0.4">
      <c r="A37" s="148" t="s">
        <v>1</v>
      </c>
      <c r="B37" s="140" t="s">
        <v>99</v>
      </c>
      <c r="C37" s="16">
        <f>C39+C40+C38</f>
        <v>6388.74</v>
      </c>
      <c r="D37" s="16">
        <f>D39+D40+D38</f>
        <v>5762.18</v>
      </c>
      <c r="E37" s="16">
        <f>E39+E40</f>
        <v>3138.57</v>
      </c>
      <c r="F37" s="117">
        <f t="shared" ref="F37" si="19">E37/D37</f>
        <v>0.54</v>
      </c>
      <c r="G37" s="95">
        <f>G39+G40</f>
        <v>3075.82</v>
      </c>
      <c r="H37" s="117">
        <f t="shared" ref="H37" si="20">G37/D37</f>
        <v>0.53</v>
      </c>
      <c r="I37" s="118"/>
      <c r="J37" s="16">
        <f>J39+J40+J38</f>
        <v>5762.18</v>
      </c>
      <c r="K37" s="22">
        <f>K39+K40</f>
        <v>0</v>
      </c>
      <c r="L37" s="198" t="s">
        <v>121</v>
      </c>
      <c r="M37" s="68"/>
      <c r="N37" s="68"/>
      <c r="O37" s="72"/>
    </row>
    <row r="38" spans="1:15" s="87" customFormat="1" ht="33.75" customHeight="1" x14ac:dyDescent="0.4">
      <c r="A38" s="149"/>
      <c r="B38" s="150" t="s">
        <v>4</v>
      </c>
      <c r="C38" s="30">
        <v>97.7</v>
      </c>
      <c r="D38" s="30">
        <v>97.7</v>
      </c>
      <c r="E38" s="30">
        <v>0</v>
      </c>
      <c r="F38" s="31"/>
      <c r="G38" s="76">
        <v>0</v>
      </c>
      <c r="H38" s="31"/>
      <c r="I38" s="30"/>
      <c r="J38" s="30">
        <f>D38</f>
        <v>97.7</v>
      </c>
      <c r="K38" s="56"/>
      <c r="L38" s="199"/>
      <c r="M38" s="68"/>
      <c r="N38" s="85"/>
      <c r="O38" s="86"/>
    </row>
    <row r="39" spans="1:15" ht="33.75" customHeight="1" x14ac:dyDescent="0.4">
      <c r="A39" s="147"/>
      <c r="B39" s="143" t="s">
        <v>62</v>
      </c>
      <c r="C39" s="17">
        <v>5695.1</v>
      </c>
      <c r="D39" s="17">
        <v>5051.3</v>
      </c>
      <c r="E39" s="24">
        <v>2860.73</v>
      </c>
      <c r="F39" s="31">
        <f t="shared" ref="F39:F40" si="21">E39/D39</f>
        <v>0.56999999999999995</v>
      </c>
      <c r="G39" s="35">
        <v>2797.98</v>
      </c>
      <c r="H39" s="25">
        <f t="shared" ref="H39:H40" si="22">G39/D39</f>
        <v>0.55000000000000004</v>
      </c>
      <c r="I39" s="24"/>
      <c r="J39" s="17">
        <v>5051.3</v>
      </c>
      <c r="K39" s="30">
        <f>D39-J39</f>
        <v>0</v>
      </c>
      <c r="L39" s="199"/>
      <c r="M39" s="68"/>
      <c r="N39" s="68"/>
      <c r="O39" s="72"/>
    </row>
    <row r="40" spans="1:15" s="65" customFormat="1" ht="33.75" customHeight="1" x14ac:dyDescent="0.4">
      <c r="A40" s="151"/>
      <c r="B40" s="146" t="s">
        <v>11</v>
      </c>
      <c r="C40" s="24">
        <v>595.94000000000005</v>
      </c>
      <c r="D40" s="24">
        <v>613.17999999999995</v>
      </c>
      <c r="E40" s="24">
        <f>G40</f>
        <v>277.83999999999997</v>
      </c>
      <c r="F40" s="64">
        <f t="shared" si="21"/>
        <v>0.45</v>
      </c>
      <c r="G40" s="35">
        <v>277.83999999999997</v>
      </c>
      <c r="H40" s="25">
        <f t="shared" si="22"/>
        <v>0.45</v>
      </c>
      <c r="I40" s="24"/>
      <c r="J40" s="24">
        <v>613.17999999999995</v>
      </c>
      <c r="K40" s="56">
        <f>D40-J40</f>
        <v>0</v>
      </c>
      <c r="L40" s="199"/>
      <c r="M40" s="68"/>
      <c r="N40" s="68"/>
      <c r="O40" s="72"/>
    </row>
    <row r="41" spans="1:15" ht="33.75" customHeight="1" x14ac:dyDescent="0.4">
      <c r="A41" s="147"/>
      <c r="B41" s="143" t="s">
        <v>13</v>
      </c>
      <c r="C41" s="17"/>
      <c r="D41" s="17"/>
      <c r="E41" s="17"/>
      <c r="F41" s="119"/>
      <c r="G41" s="35"/>
      <c r="H41" s="49"/>
      <c r="I41" s="24"/>
      <c r="J41" s="24"/>
      <c r="K41" s="17"/>
      <c r="L41" s="199"/>
      <c r="M41" s="68"/>
      <c r="N41" s="68"/>
      <c r="O41" s="72"/>
    </row>
    <row r="42" spans="1:15" ht="33.75" customHeight="1" x14ac:dyDescent="0.4">
      <c r="A42" s="147"/>
      <c r="B42" s="143" t="s">
        <v>5</v>
      </c>
      <c r="C42" s="17"/>
      <c r="D42" s="17"/>
      <c r="E42" s="17"/>
      <c r="F42" s="19"/>
      <c r="G42" s="35"/>
      <c r="H42" s="25"/>
      <c r="I42" s="24"/>
      <c r="J42" s="24"/>
      <c r="K42" s="17"/>
      <c r="L42" s="199"/>
      <c r="M42" s="68"/>
      <c r="N42" s="68"/>
      <c r="O42" s="72"/>
    </row>
    <row r="43" spans="1:15" s="39" customFormat="1" ht="408.75" customHeight="1" x14ac:dyDescent="0.25">
      <c r="A43" s="147" t="s">
        <v>10</v>
      </c>
      <c r="B43" s="142" t="s">
        <v>86</v>
      </c>
      <c r="C43" s="16">
        <f>C44+C45+C46+C47</f>
        <v>265112.76</v>
      </c>
      <c r="D43" s="16">
        <f>D44+D45+D46+D47</f>
        <v>265540.26</v>
      </c>
      <c r="E43" s="16">
        <f>E44+E45+E46+E47+E48</f>
        <v>209724.26</v>
      </c>
      <c r="F43" s="18">
        <f>E43/D43</f>
        <v>0.79</v>
      </c>
      <c r="G43" s="95">
        <f>SUM(G44:G48)</f>
        <v>209349.26</v>
      </c>
      <c r="H43" s="23">
        <f>G43/D43</f>
        <v>0.79</v>
      </c>
      <c r="I43" s="115">
        <f>SUM(I45:I46)</f>
        <v>183099.1</v>
      </c>
      <c r="J43" s="115">
        <f>J44+J45+J46+J47</f>
        <v>265540.26</v>
      </c>
      <c r="K43" s="16">
        <f>D43-J43</f>
        <v>0</v>
      </c>
      <c r="L43" s="198" t="s">
        <v>118</v>
      </c>
      <c r="M43" s="68"/>
      <c r="N43" s="68"/>
      <c r="O43" s="72"/>
    </row>
    <row r="44" spans="1:15" s="37" customFormat="1" ht="60" customHeight="1" x14ac:dyDescent="0.25">
      <c r="A44" s="152"/>
      <c r="B44" s="143" t="s">
        <v>4</v>
      </c>
      <c r="C44" s="17"/>
      <c r="D44" s="17"/>
      <c r="E44" s="24"/>
      <c r="F44" s="25"/>
      <c r="G44" s="35"/>
      <c r="H44" s="23"/>
      <c r="I44" s="90"/>
      <c r="J44" s="17"/>
      <c r="K44" s="54">
        <f>D44-J44</f>
        <v>0</v>
      </c>
      <c r="L44" s="199"/>
      <c r="M44" s="68"/>
      <c r="N44" s="68"/>
      <c r="O44" s="72"/>
    </row>
    <row r="45" spans="1:15" s="37" customFormat="1" ht="60" customHeight="1" x14ac:dyDescent="0.25">
      <c r="A45" s="152"/>
      <c r="B45" s="143" t="s">
        <v>62</v>
      </c>
      <c r="C45" s="17">
        <f>5894+245624.7</f>
        <v>251518.7</v>
      </c>
      <c r="D45" s="17">
        <f>5894+245624.7+427.5</f>
        <v>251946.2</v>
      </c>
      <c r="E45" s="24">
        <v>199248.4</v>
      </c>
      <c r="F45" s="25">
        <f>E45/D45</f>
        <v>0.79</v>
      </c>
      <c r="G45" s="76">
        <v>198873.4</v>
      </c>
      <c r="H45" s="64">
        <f t="shared" ref="H45:H46" si="23">G45/D45</f>
        <v>0.79</v>
      </c>
      <c r="I45" s="56">
        <v>171211</v>
      </c>
      <c r="J45" s="17">
        <f>245624.7+5894+427.5</f>
        <v>251946.2</v>
      </c>
      <c r="K45" s="30">
        <f>D45-J45</f>
        <v>0</v>
      </c>
      <c r="L45" s="199"/>
      <c r="M45" s="68"/>
      <c r="N45" s="68"/>
      <c r="O45" s="72"/>
    </row>
    <row r="46" spans="1:15" s="37" customFormat="1" ht="60" customHeight="1" x14ac:dyDescent="0.25">
      <c r="A46" s="152"/>
      <c r="B46" s="143" t="s">
        <v>11</v>
      </c>
      <c r="C46" s="24">
        <f>12927.61+666.45</f>
        <v>13594.06</v>
      </c>
      <c r="D46" s="24">
        <f>12927.61+666.45</f>
        <v>13594.06</v>
      </c>
      <c r="E46" s="24">
        <f>G46</f>
        <v>10475.86</v>
      </c>
      <c r="F46" s="25">
        <f>E46/D46</f>
        <v>0.77</v>
      </c>
      <c r="G46" s="35">
        <v>10475.86</v>
      </c>
      <c r="H46" s="64">
        <f t="shared" si="23"/>
        <v>0.77</v>
      </c>
      <c r="I46" s="56">
        <v>11888.1</v>
      </c>
      <c r="J46" s="17">
        <f>12927.61+666.45</f>
        <v>13594.06</v>
      </c>
      <c r="K46" s="30">
        <f>D46-J46</f>
        <v>0</v>
      </c>
      <c r="L46" s="199"/>
      <c r="M46" s="68"/>
      <c r="N46" s="68"/>
      <c r="O46" s="72"/>
    </row>
    <row r="47" spans="1:15" s="37" customFormat="1" ht="60" customHeight="1" x14ac:dyDescent="0.25">
      <c r="A47" s="152"/>
      <c r="B47" s="143" t="s">
        <v>13</v>
      </c>
      <c r="C47" s="17">
        <v>0</v>
      </c>
      <c r="D47" s="17">
        <v>0</v>
      </c>
      <c r="E47" s="24"/>
      <c r="F47" s="25">
        <v>0</v>
      </c>
      <c r="G47" s="133"/>
      <c r="H47" s="25"/>
      <c r="I47" s="24"/>
      <c r="J47" s="17">
        <v>0</v>
      </c>
      <c r="K47" s="16">
        <f>D47-J47</f>
        <v>0</v>
      </c>
      <c r="L47" s="199"/>
      <c r="M47" s="68"/>
      <c r="N47" s="68"/>
      <c r="O47" s="72"/>
    </row>
    <row r="48" spans="1:15" s="37" customFormat="1" ht="60" customHeight="1" x14ac:dyDescent="0.25">
      <c r="A48" s="152"/>
      <c r="B48" s="143" t="s">
        <v>5</v>
      </c>
      <c r="C48" s="17"/>
      <c r="D48" s="17"/>
      <c r="E48" s="24"/>
      <c r="F48" s="25"/>
      <c r="G48" s="35"/>
      <c r="H48" s="25"/>
      <c r="I48" s="24"/>
      <c r="J48" s="17"/>
      <c r="K48" s="19"/>
      <c r="L48" s="199"/>
      <c r="M48" s="68"/>
      <c r="N48" s="68"/>
      <c r="O48" s="72"/>
    </row>
    <row r="49" spans="1:15" s="37" customFormat="1" ht="244.5" customHeight="1" x14ac:dyDescent="0.25">
      <c r="A49" s="147" t="s">
        <v>36</v>
      </c>
      <c r="B49" s="142" t="s">
        <v>87</v>
      </c>
      <c r="C49" s="15">
        <f>C50+C51+C52+C53</f>
        <v>8481.23</v>
      </c>
      <c r="D49" s="15">
        <f t="shared" ref="D49:E49" si="24">D50+D51+D52+D53</f>
        <v>8637.1299999999992</v>
      </c>
      <c r="E49" s="15">
        <f t="shared" si="24"/>
        <v>5730.89</v>
      </c>
      <c r="F49" s="92">
        <f t="shared" ref="F49:F51" si="25">E49/D49</f>
        <v>0.66</v>
      </c>
      <c r="G49" s="15">
        <f>G50+G51+G52+G53</f>
        <v>4987.32</v>
      </c>
      <c r="H49" s="92">
        <f t="shared" ref="H49:H51" si="26">G49/D49</f>
        <v>0.57999999999999996</v>
      </c>
      <c r="I49" s="93"/>
      <c r="J49" s="15">
        <f>J50+J51+J52+J53</f>
        <v>8637.1299999999992</v>
      </c>
      <c r="K49" s="16">
        <f>D49-J49</f>
        <v>0</v>
      </c>
      <c r="L49" s="198" t="s">
        <v>113</v>
      </c>
      <c r="M49" s="68"/>
      <c r="N49" s="68"/>
      <c r="O49" s="72"/>
    </row>
    <row r="50" spans="1:15" s="37" customFormat="1" ht="39.75" customHeight="1" x14ac:dyDescent="0.25">
      <c r="A50" s="147"/>
      <c r="B50" s="143" t="s">
        <v>4</v>
      </c>
      <c r="C50" s="15"/>
      <c r="D50" s="15"/>
      <c r="E50" s="15"/>
      <c r="F50" s="91"/>
      <c r="G50" s="15"/>
      <c r="H50" s="91"/>
      <c r="I50" s="15"/>
      <c r="J50" s="15"/>
      <c r="K50" s="16">
        <f>D50-J50</f>
        <v>0</v>
      </c>
      <c r="L50" s="199"/>
      <c r="M50" s="68"/>
      <c r="N50" s="68"/>
      <c r="O50" s="72"/>
    </row>
    <row r="51" spans="1:15" s="37" customFormat="1" ht="39.75" customHeight="1" x14ac:dyDescent="0.25">
      <c r="A51" s="147"/>
      <c r="B51" s="143" t="s">
        <v>16</v>
      </c>
      <c r="C51" s="60">
        <v>8481.23</v>
      </c>
      <c r="D51" s="60">
        <v>8637.1299999999992</v>
      </c>
      <c r="E51" s="60">
        <v>5730.89</v>
      </c>
      <c r="F51" s="94">
        <f t="shared" si="25"/>
        <v>0.66</v>
      </c>
      <c r="G51" s="60">
        <v>4987.32</v>
      </c>
      <c r="H51" s="94">
        <f t="shared" si="26"/>
        <v>0.57999999999999996</v>
      </c>
      <c r="I51" s="60"/>
      <c r="J51" s="60">
        <f>8148.1+489.03</f>
        <v>8637.1299999999992</v>
      </c>
      <c r="K51" s="30">
        <f>D51-J51</f>
        <v>0</v>
      </c>
      <c r="L51" s="199"/>
      <c r="M51" s="68"/>
      <c r="N51" s="68"/>
      <c r="O51" s="72"/>
    </row>
    <row r="52" spans="1:15" s="37" customFormat="1" ht="39.75" customHeight="1" x14ac:dyDescent="0.25">
      <c r="A52" s="147"/>
      <c r="B52" s="143" t="s">
        <v>11</v>
      </c>
      <c r="C52" s="15"/>
      <c r="D52" s="15"/>
      <c r="E52" s="15"/>
      <c r="F52" s="91"/>
      <c r="G52" s="15"/>
      <c r="H52" s="91"/>
      <c r="I52" s="15"/>
      <c r="J52" s="15"/>
      <c r="K52" s="16"/>
      <c r="L52" s="199"/>
      <c r="M52" s="68"/>
      <c r="N52" s="68"/>
      <c r="O52" s="72"/>
    </row>
    <row r="53" spans="1:15" s="37" customFormat="1" ht="39.75" customHeight="1" x14ac:dyDescent="0.25">
      <c r="A53" s="147"/>
      <c r="B53" s="143" t="s">
        <v>13</v>
      </c>
      <c r="C53" s="15"/>
      <c r="D53" s="15"/>
      <c r="E53" s="15"/>
      <c r="F53" s="91"/>
      <c r="G53" s="15"/>
      <c r="H53" s="91"/>
      <c r="I53" s="15"/>
      <c r="J53" s="15"/>
      <c r="K53" s="16"/>
      <c r="L53" s="199"/>
      <c r="M53" s="68"/>
      <c r="N53" s="68"/>
      <c r="O53" s="72"/>
    </row>
    <row r="54" spans="1:15" s="37" customFormat="1" ht="39.75" customHeight="1" x14ac:dyDescent="0.25">
      <c r="A54" s="147"/>
      <c r="B54" s="143" t="s">
        <v>5</v>
      </c>
      <c r="C54" s="34"/>
      <c r="D54" s="34"/>
      <c r="E54" s="34"/>
      <c r="F54" s="99"/>
      <c r="G54" s="34"/>
      <c r="H54" s="99"/>
      <c r="I54" s="34"/>
      <c r="J54" s="34"/>
      <c r="K54" s="16">
        <f>D54-J54</f>
        <v>0</v>
      </c>
      <c r="L54" s="199"/>
      <c r="M54" s="68"/>
      <c r="N54" s="68"/>
      <c r="O54" s="72"/>
    </row>
    <row r="55" spans="1:15" s="40" customFormat="1" ht="230.25" customHeight="1" x14ac:dyDescent="0.25">
      <c r="A55" s="147" t="s">
        <v>17</v>
      </c>
      <c r="B55" s="141" t="s">
        <v>88</v>
      </c>
      <c r="C55" s="95">
        <f>C56+C57+C58+C59+C60</f>
        <v>3031</v>
      </c>
      <c r="D55" s="95">
        <f>D56+D57+D58+D59+D60</f>
        <v>3031</v>
      </c>
      <c r="E55" s="95">
        <f t="shared" ref="E55" si="27">E56+E57+E58+E59+E60</f>
        <v>2901.7</v>
      </c>
      <c r="F55" s="96">
        <f>E55/D55</f>
        <v>0.96</v>
      </c>
      <c r="G55" s="95">
        <f>G56+G57+G58+G59+G60</f>
        <v>2872.4</v>
      </c>
      <c r="H55" s="96">
        <f>G55/D55</f>
        <v>0.95</v>
      </c>
      <c r="I55" s="95"/>
      <c r="J55" s="95">
        <f>J56+J57+J58+J59+J60</f>
        <v>3008.4</v>
      </c>
      <c r="K55" s="15">
        <f>K56+K57+K58+K59+K60</f>
        <v>22.6</v>
      </c>
      <c r="L55" s="198" t="s">
        <v>119</v>
      </c>
      <c r="M55" s="68"/>
      <c r="N55" s="68"/>
      <c r="O55" s="72"/>
    </row>
    <row r="56" spans="1:15" s="37" customFormat="1" x14ac:dyDescent="0.25">
      <c r="A56" s="147"/>
      <c r="B56" s="153" t="s">
        <v>4</v>
      </c>
      <c r="C56" s="34">
        <v>0</v>
      </c>
      <c r="D56" s="34">
        <v>0</v>
      </c>
      <c r="E56" s="34">
        <v>0</v>
      </c>
      <c r="F56" s="97" t="e">
        <f t="shared" ref="F56:F58" si="28">E56/D56</f>
        <v>#DIV/0!</v>
      </c>
      <c r="G56" s="98">
        <v>0</v>
      </c>
      <c r="H56" s="97" t="e">
        <f>G56/D56</f>
        <v>#DIV/0!</v>
      </c>
      <c r="I56" s="98"/>
      <c r="J56" s="34">
        <v>0</v>
      </c>
      <c r="K56" s="60">
        <f>D56-J56</f>
        <v>0</v>
      </c>
      <c r="L56" s="199"/>
      <c r="M56" s="68"/>
      <c r="N56" s="68"/>
      <c r="O56" s="72"/>
    </row>
    <row r="57" spans="1:15" s="37" customFormat="1" x14ac:dyDescent="0.25">
      <c r="A57" s="147"/>
      <c r="B57" s="153" t="s">
        <v>62</v>
      </c>
      <c r="C57" s="34">
        <v>3031</v>
      </c>
      <c r="D57" s="34">
        <v>3031</v>
      </c>
      <c r="E57" s="34">
        <f>997+1904.697</f>
        <v>2901.7</v>
      </c>
      <c r="F57" s="94">
        <f t="shared" si="28"/>
        <v>0.96</v>
      </c>
      <c r="G57" s="34">
        <v>2872.4</v>
      </c>
      <c r="H57" s="94">
        <f t="shared" ref="H57:H58" si="29">G57/D57</f>
        <v>0.95</v>
      </c>
      <c r="I57" s="60"/>
      <c r="J57" s="35">
        <f>997+2011.4</f>
        <v>3008.4</v>
      </c>
      <c r="K57" s="76">
        <f>D57-J57</f>
        <v>22.6</v>
      </c>
      <c r="L57" s="199"/>
      <c r="M57" s="68"/>
      <c r="N57" s="68"/>
      <c r="O57" s="72"/>
    </row>
    <row r="58" spans="1:15" s="37" customFormat="1" x14ac:dyDescent="0.25">
      <c r="A58" s="147"/>
      <c r="B58" s="153" t="s">
        <v>11</v>
      </c>
      <c r="C58" s="34">
        <v>0</v>
      </c>
      <c r="D58" s="34">
        <v>0</v>
      </c>
      <c r="E58" s="34">
        <f>G58</f>
        <v>0</v>
      </c>
      <c r="F58" s="97" t="e">
        <f t="shared" si="28"/>
        <v>#DIV/0!</v>
      </c>
      <c r="G58" s="98">
        <v>0</v>
      </c>
      <c r="H58" s="97" t="e">
        <f t="shared" si="29"/>
        <v>#DIV/0!</v>
      </c>
      <c r="I58" s="98"/>
      <c r="J58" s="34">
        <v>0</v>
      </c>
      <c r="K58" s="76">
        <f>D58-J58</f>
        <v>0</v>
      </c>
      <c r="L58" s="199"/>
      <c r="M58" s="68"/>
      <c r="N58" s="68"/>
      <c r="O58" s="72"/>
    </row>
    <row r="59" spans="1:15" s="37" customFormat="1" x14ac:dyDescent="0.25">
      <c r="A59" s="147"/>
      <c r="B59" s="153" t="s">
        <v>13</v>
      </c>
      <c r="C59" s="34"/>
      <c r="D59" s="34"/>
      <c r="E59" s="34"/>
      <c r="F59" s="99"/>
      <c r="G59" s="34"/>
      <c r="H59" s="99"/>
      <c r="I59" s="34"/>
      <c r="J59" s="34"/>
      <c r="K59" s="34"/>
      <c r="L59" s="199"/>
      <c r="M59" s="68"/>
      <c r="N59" s="68"/>
      <c r="O59" s="72"/>
    </row>
    <row r="60" spans="1:15" s="37" customFormat="1" ht="109.5" customHeight="1" x14ac:dyDescent="0.25">
      <c r="A60" s="147"/>
      <c r="B60" s="143" t="s">
        <v>5</v>
      </c>
      <c r="C60" s="34"/>
      <c r="D60" s="34"/>
      <c r="E60" s="34"/>
      <c r="F60" s="99"/>
      <c r="G60" s="34"/>
      <c r="H60" s="99"/>
      <c r="I60" s="34"/>
      <c r="J60" s="34"/>
      <c r="K60" s="34"/>
      <c r="L60" s="199"/>
      <c r="M60" s="68"/>
      <c r="N60" s="68"/>
      <c r="O60" s="72"/>
    </row>
    <row r="61" spans="1:15" s="37" customFormat="1" ht="60.75" outlineLevel="1" x14ac:dyDescent="0.25">
      <c r="A61" s="147" t="s">
        <v>18</v>
      </c>
      <c r="B61" s="142" t="s">
        <v>72</v>
      </c>
      <c r="C61" s="121"/>
      <c r="D61" s="121"/>
      <c r="E61" s="123"/>
      <c r="F61" s="122"/>
      <c r="G61" s="121"/>
      <c r="H61" s="122"/>
      <c r="I61" s="121"/>
      <c r="J61" s="122"/>
      <c r="K61" s="18"/>
      <c r="L61" s="172" t="s">
        <v>40</v>
      </c>
      <c r="M61" s="68"/>
      <c r="N61" s="68"/>
      <c r="O61" s="72"/>
    </row>
    <row r="62" spans="1:15" s="41" customFormat="1" ht="96.75" customHeight="1" x14ac:dyDescent="0.25">
      <c r="A62" s="147" t="s">
        <v>19</v>
      </c>
      <c r="B62" s="142" t="s">
        <v>73</v>
      </c>
      <c r="C62" s="121"/>
      <c r="D62" s="121"/>
      <c r="E62" s="123"/>
      <c r="F62" s="122"/>
      <c r="G62" s="121"/>
      <c r="H62" s="122"/>
      <c r="I62" s="121"/>
      <c r="J62" s="122"/>
      <c r="K62" s="18"/>
      <c r="L62" s="172" t="s">
        <v>40</v>
      </c>
      <c r="M62" s="68"/>
      <c r="N62" s="68"/>
      <c r="O62" s="72"/>
    </row>
    <row r="63" spans="1:15" s="42" customFormat="1" ht="100.5" customHeight="1" x14ac:dyDescent="0.25">
      <c r="A63" s="148" t="s">
        <v>20</v>
      </c>
      <c r="B63" s="154" t="s">
        <v>97</v>
      </c>
      <c r="C63" s="124">
        <f>SUM(C64:C67)</f>
        <v>378089.92</v>
      </c>
      <c r="D63" s="124">
        <f>SUM(D64:D67)</f>
        <v>377505.73</v>
      </c>
      <c r="E63" s="124">
        <f>SUM(E64:E67)</f>
        <v>237541.26</v>
      </c>
      <c r="F63" s="23">
        <f>E63/D63</f>
        <v>0.63</v>
      </c>
      <c r="G63" s="124">
        <f t="shared" ref="G63" si="30">SUM(G64:G68)</f>
        <v>228905.45</v>
      </c>
      <c r="H63" s="96">
        <f>G63/D63</f>
        <v>0.61</v>
      </c>
      <c r="I63" s="124"/>
      <c r="J63" s="124">
        <f>SUM(J64:J67)</f>
        <v>374843.57</v>
      </c>
      <c r="K63" s="89">
        <f>SUM(K64:K68)</f>
        <v>2662.16</v>
      </c>
      <c r="L63" s="214"/>
      <c r="M63" s="68"/>
      <c r="N63" s="68"/>
      <c r="O63" s="72"/>
    </row>
    <row r="64" spans="1:15" s="43" customFormat="1" ht="30.75" customHeight="1" x14ac:dyDescent="0.25">
      <c r="A64" s="147"/>
      <c r="B64" s="143" t="s">
        <v>4</v>
      </c>
      <c r="C64" s="34">
        <f t="shared" ref="C64:E68" si="31">C70+C94</f>
        <v>20743.41</v>
      </c>
      <c r="D64" s="34">
        <f t="shared" si="31"/>
        <v>20159.22</v>
      </c>
      <c r="E64" s="17">
        <f t="shared" si="31"/>
        <v>15897.76</v>
      </c>
      <c r="F64" s="125">
        <f t="shared" ref="F64:F66" si="32">E64/D64</f>
        <v>0.78900000000000003</v>
      </c>
      <c r="G64" s="17">
        <f>G70+G94</f>
        <v>8211.11</v>
      </c>
      <c r="H64" s="125">
        <f t="shared" ref="H64:H66" si="33">G64/D64</f>
        <v>0.40699999999999997</v>
      </c>
      <c r="I64" s="34"/>
      <c r="J64" s="34">
        <f>J70+J94</f>
        <v>17497.060000000001</v>
      </c>
      <c r="K64" s="17">
        <f>K70+K94</f>
        <v>2662.16</v>
      </c>
      <c r="L64" s="215"/>
      <c r="M64" s="68"/>
      <c r="N64" s="68"/>
      <c r="O64" s="72"/>
    </row>
    <row r="65" spans="1:15" s="43" customFormat="1" ht="30.75" customHeight="1" x14ac:dyDescent="0.25">
      <c r="A65" s="147"/>
      <c r="B65" s="143" t="s">
        <v>41</v>
      </c>
      <c r="C65" s="34">
        <f t="shared" si="31"/>
        <v>306763.12</v>
      </c>
      <c r="D65" s="34">
        <f t="shared" si="31"/>
        <v>306763.12</v>
      </c>
      <c r="E65" s="17">
        <f t="shared" si="31"/>
        <v>197549.12</v>
      </c>
      <c r="F65" s="125">
        <f t="shared" si="32"/>
        <v>0.64400000000000002</v>
      </c>
      <c r="G65" s="17">
        <f>G71+G95</f>
        <v>196599.96</v>
      </c>
      <c r="H65" s="125">
        <f t="shared" si="33"/>
        <v>0.64100000000000001</v>
      </c>
      <c r="I65" s="34"/>
      <c r="J65" s="34">
        <f>J71+J95</f>
        <v>306763.12</v>
      </c>
      <c r="K65" s="17">
        <f>D65-J65</f>
        <v>0</v>
      </c>
      <c r="L65" s="215"/>
      <c r="M65" s="68"/>
      <c r="N65" s="68"/>
      <c r="O65" s="72"/>
    </row>
    <row r="66" spans="1:15" s="43" customFormat="1" ht="30.75" customHeight="1" x14ac:dyDescent="0.25">
      <c r="A66" s="147"/>
      <c r="B66" s="143" t="s">
        <v>11</v>
      </c>
      <c r="C66" s="34">
        <f t="shared" si="31"/>
        <v>50583.39</v>
      </c>
      <c r="D66" s="34">
        <f t="shared" si="31"/>
        <v>50583.39</v>
      </c>
      <c r="E66" s="34">
        <f>E72+E96</f>
        <v>24094.38</v>
      </c>
      <c r="F66" s="125">
        <f t="shared" si="32"/>
        <v>0.47599999999999998</v>
      </c>
      <c r="G66" s="35">
        <f>G72+G96</f>
        <v>24094.38</v>
      </c>
      <c r="H66" s="125">
        <f t="shared" si="33"/>
        <v>0.47599999999999998</v>
      </c>
      <c r="I66" s="34"/>
      <c r="J66" s="34">
        <f>J72+J96</f>
        <v>50583.39</v>
      </c>
      <c r="K66" s="17">
        <f>K72+K96</f>
        <v>0</v>
      </c>
      <c r="L66" s="215"/>
      <c r="M66" s="68"/>
      <c r="N66" s="68"/>
      <c r="O66" s="72"/>
    </row>
    <row r="67" spans="1:15" s="43" customFormat="1" ht="30.75" customHeight="1" x14ac:dyDescent="0.25">
      <c r="A67" s="151"/>
      <c r="B67" s="146" t="s">
        <v>13</v>
      </c>
      <c r="C67" s="35">
        <f t="shared" si="31"/>
        <v>0</v>
      </c>
      <c r="D67" s="35">
        <f t="shared" si="31"/>
        <v>0</v>
      </c>
      <c r="E67" s="35">
        <f t="shared" si="31"/>
        <v>0</v>
      </c>
      <c r="F67" s="126">
        <v>0</v>
      </c>
      <c r="G67" s="79">
        <f>G76+G97</f>
        <v>0</v>
      </c>
      <c r="H67" s="126">
        <v>0</v>
      </c>
      <c r="I67" s="35"/>
      <c r="J67" s="35">
        <f>J73+J97</f>
        <v>0</v>
      </c>
      <c r="K67" s="24">
        <f>K73+K97</f>
        <v>0</v>
      </c>
      <c r="L67" s="215"/>
      <c r="M67" s="68"/>
      <c r="N67" s="68"/>
      <c r="O67" s="72"/>
    </row>
    <row r="68" spans="1:15" s="43" customFormat="1" ht="30.75" customHeight="1" collapsed="1" x14ac:dyDescent="0.25">
      <c r="A68" s="151"/>
      <c r="B68" s="146" t="s">
        <v>5</v>
      </c>
      <c r="C68" s="35">
        <f t="shared" si="31"/>
        <v>0</v>
      </c>
      <c r="D68" s="35">
        <f t="shared" si="31"/>
        <v>0</v>
      </c>
      <c r="E68" s="35">
        <f t="shared" si="31"/>
        <v>0</v>
      </c>
      <c r="F68" s="126"/>
      <c r="G68" s="35"/>
      <c r="H68" s="126"/>
      <c r="I68" s="35"/>
      <c r="J68" s="35">
        <f>J74+J98</f>
        <v>0</v>
      </c>
      <c r="K68" s="49"/>
      <c r="L68" s="216"/>
      <c r="M68" s="68"/>
      <c r="N68" s="68"/>
      <c r="O68" s="72"/>
    </row>
    <row r="69" spans="1:15" s="32" customFormat="1" ht="59.25" customHeight="1" x14ac:dyDescent="0.25">
      <c r="A69" s="178" t="s">
        <v>49</v>
      </c>
      <c r="B69" s="179" t="s">
        <v>57</v>
      </c>
      <c r="C69" s="134">
        <f>SUM(C70:C74)</f>
        <v>349514.14</v>
      </c>
      <c r="D69" s="134">
        <f>SUM(D70:D74)</f>
        <v>349514.14</v>
      </c>
      <c r="E69" s="134">
        <f>SUM(E70:E74)</f>
        <v>218756.74</v>
      </c>
      <c r="F69" s="180">
        <f>E69/D69</f>
        <v>0.63</v>
      </c>
      <c r="G69" s="134">
        <f>SUM(G70:G74)</f>
        <v>218756.74</v>
      </c>
      <c r="H69" s="181">
        <f>G69/D69</f>
        <v>0.626</v>
      </c>
      <c r="I69" s="134"/>
      <c r="J69" s="134">
        <f>SUM(J70:J74)</f>
        <v>349514.14</v>
      </c>
      <c r="K69" s="134">
        <f>SUM(K71:K74)</f>
        <v>0</v>
      </c>
      <c r="L69" s="268"/>
      <c r="M69" s="71"/>
      <c r="N69" s="70"/>
      <c r="O69" s="83"/>
    </row>
    <row r="70" spans="1:15" s="33" customFormat="1" x14ac:dyDescent="0.25">
      <c r="A70" s="182"/>
      <c r="B70" s="177" t="s">
        <v>4</v>
      </c>
      <c r="C70" s="35">
        <f>C82+C76</f>
        <v>0</v>
      </c>
      <c r="D70" s="35">
        <f t="shared" ref="D70:E70" si="34">D82+D76</f>
        <v>0</v>
      </c>
      <c r="E70" s="35">
        <f t="shared" si="34"/>
        <v>0</v>
      </c>
      <c r="F70" s="100"/>
      <c r="G70" s="35"/>
      <c r="H70" s="35"/>
      <c r="I70" s="35"/>
      <c r="J70" s="35">
        <f t="shared" ref="J70" si="35">J82+J76</f>
        <v>0</v>
      </c>
      <c r="K70" s="35">
        <f>D70-J70</f>
        <v>0</v>
      </c>
      <c r="L70" s="269"/>
      <c r="M70" s="71"/>
      <c r="N70" s="71"/>
      <c r="O70" s="83"/>
    </row>
    <row r="71" spans="1:15" s="33" customFormat="1" x14ac:dyDescent="0.25">
      <c r="A71" s="182"/>
      <c r="B71" s="177" t="s">
        <v>61</v>
      </c>
      <c r="C71" s="35">
        <f>C83+C77</f>
        <v>299299.40000000002</v>
      </c>
      <c r="D71" s="35">
        <f>D77+D83</f>
        <v>299299.40000000002</v>
      </c>
      <c r="E71" s="35">
        <f>E77+E83</f>
        <v>194693.5</v>
      </c>
      <c r="F71" s="100">
        <f>E71/D71</f>
        <v>0.65</v>
      </c>
      <c r="G71" s="35">
        <f>G77+G83</f>
        <v>194693.5</v>
      </c>
      <c r="H71" s="100">
        <f>G71/D71</f>
        <v>0.65</v>
      </c>
      <c r="I71" s="35"/>
      <c r="J71" s="35">
        <f>J77+J83</f>
        <v>299299.40000000002</v>
      </c>
      <c r="K71" s="35">
        <f>D71-J71</f>
        <v>0</v>
      </c>
      <c r="L71" s="269"/>
      <c r="M71" s="71"/>
      <c r="N71" s="71"/>
      <c r="O71" s="83"/>
    </row>
    <row r="72" spans="1:15" s="33" customFormat="1" x14ac:dyDescent="0.25">
      <c r="A72" s="182"/>
      <c r="B72" s="177" t="s">
        <v>11</v>
      </c>
      <c r="C72" s="35">
        <f>C78+C84</f>
        <v>50214.74</v>
      </c>
      <c r="D72" s="35">
        <f>D78+D84</f>
        <v>50214.74</v>
      </c>
      <c r="E72" s="35">
        <f>E78+E84</f>
        <v>24063.24</v>
      </c>
      <c r="F72" s="100">
        <f>E72/D72</f>
        <v>0.48</v>
      </c>
      <c r="G72" s="35">
        <f>G78+G84</f>
        <v>24063.24</v>
      </c>
      <c r="H72" s="100">
        <f>G72/D72</f>
        <v>0.48</v>
      </c>
      <c r="I72" s="35"/>
      <c r="J72" s="35">
        <f>J78+J84</f>
        <v>50214.74</v>
      </c>
      <c r="K72" s="35">
        <f>D72-J72</f>
        <v>0</v>
      </c>
      <c r="L72" s="269"/>
      <c r="M72" s="71"/>
      <c r="N72" s="71"/>
      <c r="O72" s="83"/>
    </row>
    <row r="73" spans="1:15" s="33" customFormat="1" x14ac:dyDescent="0.25">
      <c r="A73" s="182"/>
      <c r="B73" s="177" t="s">
        <v>13</v>
      </c>
      <c r="C73" s="35"/>
      <c r="D73" s="35"/>
      <c r="E73" s="35"/>
      <c r="F73" s="100">
        <v>0</v>
      </c>
      <c r="G73" s="35">
        <f>G85+G79</f>
        <v>0</v>
      </c>
      <c r="H73" s="100">
        <v>0</v>
      </c>
      <c r="I73" s="35"/>
      <c r="J73" s="35">
        <f>J85+J79</f>
        <v>0</v>
      </c>
      <c r="K73" s="35">
        <v>0</v>
      </c>
      <c r="L73" s="269"/>
      <c r="M73" s="71"/>
      <c r="N73" s="71"/>
      <c r="O73" s="83"/>
    </row>
    <row r="74" spans="1:15" s="33" customFormat="1" x14ac:dyDescent="0.25">
      <c r="A74" s="182"/>
      <c r="B74" s="177" t="s">
        <v>5</v>
      </c>
      <c r="C74" s="35">
        <f>C80+C86</f>
        <v>0</v>
      </c>
      <c r="D74" s="35">
        <f t="shared" ref="D74:K74" si="36">D80+D86</f>
        <v>0</v>
      </c>
      <c r="E74" s="35">
        <f t="shared" si="36"/>
        <v>0</v>
      </c>
      <c r="F74" s="35"/>
      <c r="G74" s="35">
        <f t="shared" si="36"/>
        <v>0</v>
      </c>
      <c r="H74" s="35"/>
      <c r="I74" s="35"/>
      <c r="J74" s="35">
        <f t="shared" si="36"/>
        <v>0</v>
      </c>
      <c r="K74" s="35">
        <f t="shared" si="36"/>
        <v>0</v>
      </c>
      <c r="L74" s="270"/>
      <c r="M74" s="71"/>
      <c r="N74" s="71"/>
      <c r="O74" s="83"/>
    </row>
    <row r="75" spans="1:15" s="32" customFormat="1" x14ac:dyDescent="0.25">
      <c r="A75" s="173" t="s">
        <v>50</v>
      </c>
      <c r="B75" s="174" t="s">
        <v>42</v>
      </c>
      <c r="C75" s="133">
        <f>SUM(C76:C80)</f>
        <v>218756.74</v>
      </c>
      <c r="D75" s="133">
        <f>SUM(D76:D80)</f>
        <v>218756.74</v>
      </c>
      <c r="E75" s="133">
        <f>SUM(E76:E80)</f>
        <v>218756.74</v>
      </c>
      <c r="F75" s="175">
        <f>E75/D75</f>
        <v>1</v>
      </c>
      <c r="G75" s="133">
        <f>SUM(G76:G80)</f>
        <v>218756.74</v>
      </c>
      <c r="H75" s="175">
        <f>G75/D75</f>
        <v>1</v>
      </c>
      <c r="I75" s="133"/>
      <c r="J75" s="133">
        <f>SUM(J76:J80)</f>
        <v>218756.74</v>
      </c>
      <c r="K75" s="134">
        <f>K76+K77+K78+K79+K80</f>
        <v>0</v>
      </c>
      <c r="L75" s="192" t="s">
        <v>98</v>
      </c>
      <c r="M75" s="71"/>
      <c r="N75" s="70"/>
      <c r="O75" s="83"/>
    </row>
    <row r="76" spans="1:15" s="33" customFormat="1" x14ac:dyDescent="0.25">
      <c r="A76" s="173"/>
      <c r="B76" s="177" t="s">
        <v>4</v>
      </c>
      <c r="C76" s="35"/>
      <c r="D76" s="95"/>
      <c r="E76" s="35"/>
      <c r="F76" s="100"/>
      <c r="G76" s="35"/>
      <c r="H76" s="100"/>
      <c r="I76" s="35"/>
      <c r="J76" s="35"/>
      <c r="K76" s="35">
        <f>D76-J76</f>
        <v>0</v>
      </c>
      <c r="L76" s="193"/>
      <c r="M76" s="71"/>
      <c r="N76" s="71"/>
      <c r="O76" s="83"/>
    </row>
    <row r="77" spans="1:15" s="33" customFormat="1" x14ac:dyDescent="0.25">
      <c r="A77" s="173"/>
      <c r="B77" s="177" t="s">
        <v>61</v>
      </c>
      <c r="C77" s="35">
        <v>194693.5</v>
      </c>
      <c r="D77" s="35">
        <v>194693.5</v>
      </c>
      <c r="E77" s="35">
        <v>194693.5</v>
      </c>
      <c r="F77" s="100">
        <f>E77/D77</f>
        <v>1</v>
      </c>
      <c r="G77" s="35">
        <v>194693.5</v>
      </c>
      <c r="H77" s="100">
        <f>G77/D77</f>
        <v>1</v>
      </c>
      <c r="I77" s="35"/>
      <c r="J77" s="35">
        <v>194693.5</v>
      </c>
      <c r="K77" s="35">
        <f>D77-J77</f>
        <v>0</v>
      </c>
      <c r="L77" s="193"/>
      <c r="M77" s="71"/>
      <c r="N77" s="71"/>
      <c r="O77" s="83"/>
    </row>
    <row r="78" spans="1:15" s="33" customFormat="1" x14ac:dyDescent="0.25">
      <c r="A78" s="173"/>
      <c r="B78" s="177" t="s">
        <v>43</v>
      </c>
      <c r="C78" s="35">
        <v>24063.24</v>
      </c>
      <c r="D78" s="35">
        <v>24063.24</v>
      </c>
      <c r="E78" s="35">
        <v>24063.24</v>
      </c>
      <c r="F78" s="100">
        <f>E78/D78</f>
        <v>1</v>
      </c>
      <c r="G78" s="35">
        <v>24063.24</v>
      </c>
      <c r="H78" s="100">
        <f>G78/D78</f>
        <v>1</v>
      </c>
      <c r="I78" s="35"/>
      <c r="J78" s="35">
        <v>24063.24</v>
      </c>
      <c r="K78" s="35">
        <f>D78-J78</f>
        <v>0</v>
      </c>
      <c r="L78" s="193"/>
      <c r="M78" s="71"/>
      <c r="N78" s="71"/>
      <c r="O78" s="83"/>
    </row>
    <row r="79" spans="1:15" s="33" customFormat="1" x14ac:dyDescent="0.25">
      <c r="A79" s="173"/>
      <c r="B79" s="177" t="s">
        <v>13</v>
      </c>
      <c r="C79" s="35"/>
      <c r="D79" s="35"/>
      <c r="E79" s="35"/>
      <c r="F79" s="100"/>
      <c r="G79" s="35"/>
      <c r="H79" s="100"/>
      <c r="I79" s="35"/>
      <c r="J79" s="35"/>
      <c r="K79" s="35"/>
      <c r="L79" s="193"/>
      <c r="M79" s="71"/>
      <c r="N79" s="71"/>
      <c r="O79" s="83"/>
    </row>
    <row r="80" spans="1:15" s="33" customFormat="1" x14ac:dyDescent="0.25">
      <c r="A80" s="173"/>
      <c r="B80" s="177" t="s">
        <v>5</v>
      </c>
      <c r="C80" s="35"/>
      <c r="D80" s="95"/>
      <c r="E80" s="35"/>
      <c r="F80" s="100"/>
      <c r="G80" s="35"/>
      <c r="H80" s="100"/>
      <c r="I80" s="35"/>
      <c r="J80" s="35"/>
      <c r="K80" s="35"/>
      <c r="L80" s="194"/>
      <c r="M80" s="71"/>
      <c r="N80" s="71"/>
      <c r="O80" s="83"/>
    </row>
    <row r="81" spans="1:15" s="32" customFormat="1" ht="63" customHeight="1" x14ac:dyDescent="0.25">
      <c r="A81" s="173" t="s">
        <v>82</v>
      </c>
      <c r="B81" s="174" t="s">
        <v>44</v>
      </c>
      <c r="C81" s="133">
        <f>SUM(C82:C86)</f>
        <v>130757.4</v>
      </c>
      <c r="D81" s="133">
        <f>SUM(D82:D86)</f>
        <v>130757.4</v>
      </c>
      <c r="E81" s="133">
        <f>SUM(E82:E86)</f>
        <v>0</v>
      </c>
      <c r="F81" s="175">
        <f>E81/D81</f>
        <v>0</v>
      </c>
      <c r="G81" s="133">
        <f>SUM(G82:G86)</f>
        <v>0</v>
      </c>
      <c r="H81" s="175">
        <f>G81/D81</f>
        <v>0</v>
      </c>
      <c r="I81" s="133"/>
      <c r="J81" s="133">
        <f>SUM(J82:J86)</f>
        <v>130757.4</v>
      </c>
      <c r="K81" s="134">
        <f>K82+K83+K84+K85+K86</f>
        <v>0</v>
      </c>
      <c r="L81" s="265"/>
      <c r="M81" s="71"/>
      <c r="N81" s="70"/>
      <c r="O81" s="83"/>
    </row>
    <row r="82" spans="1:15" s="33" customFormat="1" ht="30.75" customHeight="1" x14ac:dyDescent="0.25">
      <c r="A82" s="173"/>
      <c r="B82" s="177" t="s">
        <v>4</v>
      </c>
      <c r="C82" s="35">
        <f>C88</f>
        <v>0</v>
      </c>
      <c r="D82" s="35">
        <f>D88</f>
        <v>0</v>
      </c>
      <c r="E82" s="35">
        <f>E88</f>
        <v>0</v>
      </c>
      <c r="F82" s="100"/>
      <c r="G82" s="35"/>
      <c r="H82" s="100"/>
      <c r="I82" s="35"/>
      <c r="J82" s="35"/>
      <c r="K82" s="35">
        <f>D82-J82</f>
        <v>0</v>
      </c>
      <c r="L82" s="266"/>
      <c r="M82" s="71"/>
      <c r="N82" s="71"/>
      <c r="O82" s="83"/>
    </row>
    <row r="83" spans="1:15" s="33" customFormat="1" ht="30.75" customHeight="1" x14ac:dyDescent="0.25">
      <c r="A83" s="173"/>
      <c r="B83" s="177" t="s">
        <v>61</v>
      </c>
      <c r="C83" s="35">
        <f t="shared" ref="C83:D86" si="37">C89</f>
        <v>104605.9</v>
      </c>
      <c r="D83" s="35">
        <f t="shared" si="37"/>
        <v>104605.9</v>
      </c>
      <c r="E83" s="35">
        <f xml:space="preserve"> E89</f>
        <v>0</v>
      </c>
      <c r="F83" s="126">
        <f>E83/D83</f>
        <v>0</v>
      </c>
      <c r="G83" s="35">
        <f>E83</f>
        <v>0</v>
      </c>
      <c r="H83" s="126">
        <f>G83/D83</f>
        <v>0</v>
      </c>
      <c r="I83" s="35"/>
      <c r="J83" s="35">
        <f t="shared" ref="J83:J85" si="38">J89</f>
        <v>104605.9</v>
      </c>
      <c r="K83" s="35">
        <f>D83-J83</f>
        <v>0</v>
      </c>
      <c r="L83" s="266"/>
      <c r="M83" s="71"/>
      <c r="N83" s="71"/>
      <c r="O83" s="83"/>
    </row>
    <row r="84" spans="1:15" s="33" customFormat="1" ht="30.75" customHeight="1" x14ac:dyDescent="0.25">
      <c r="A84" s="173"/>
      <c r="B84" s="177" t="s">
        <v>43</v>
      </c>
      <c r="C84" s="35">
        <f t="shared" si="37"/>
        <v>26151.5</v>
      </c>
      <c r="D84" s="35">
        <f t="shared" si="37"/>
        <v>26151.5</v>
      </c>
      <c r="E84" s="35">
        <f>E90</f>
        <v>0</v>
      </c>
      <c r="F84" s="100">
        <f>E84/D84</f>
        <v>0</v>
      </c>
      <c r="G84" s="35">
        <f>G90</f>
        <v>0</v>
      </c>
      <c r="H84" s="100">
        <f>G84/D84</f>
        <v>0</v>
      </c>
      <c r="I84" s="35"/>
      <c r="J84" s="35">
        <f t="shared" si="38"/>
        <v>26151.5</v>
      </c>
      <c r="K84" s="35">
        <f>D84-J84</f>
        <v>0</v>
      </c>
      <c r="L84" s="266"/>
      <c r="M84" s="71"/>
      <c r="N84" s="71"/>
      <c r="O84" s="83"/>
    </row>
    <row r="85" spans="1:15" s="33" customFormat="1" ht="30.75" customHeight="1" x14ac:dyDescent="0.25">
      <c r="A85" s="173"/>
      <c r="B85" s="177" t="s">
        <v>13</v>
      </c>
      <c r="C85" s="35">
        <f t="shared" si="37"/>
        <v>0</v>
      </c>
      <c r="D85" s="35">
        <f t="shared" si="37"/>
        <v>0</v>
      </c>
      <c r="E85" s="35">
        <f>E91</f>
        <v>0</v>
      </c>
      <c r="F85" s="100"/>
      <c r="G85" s="35">
        <f>G91</f>
        <v>0</v>
      </c>
      <c r="H85" s="100"/>
      <c r="I85" s="35"/>
      <c r="J85" s="35">
        <f t="shared" si="38"/>
        <v>0</v>
      </c>
      <c r="K85" s="35">
        <f>D85-J85</f>
        <v>0</v>
      </c>
      <c r="L85" s="266"/>
      <c r="M85" s="71"/>
      <c r="N85" s="71"/>
      <c r="O85" s="83"/>
    </row>
    <row r="86" spans="1:15" s="33" customFormat="1" ht="30.75" customHeight="1" x14ac:dyDescent="0.25">
      <c r="A86" s="173"/>
      <c r="B86" s="177" t="s">
        <v>5</v>
      </c>
      <c r="C86" s="35">
        <f t="shared" si="37"/>
        <v>0</v>
      </c>
      <c r="D86" s="35">
        <f t="shared" si="37"/>
        <v>0</v>
      </c>
      <c r="E86" s="35">
        <f>E92</f>
        <v>0</v>
      </c>
      <c r="F86" s="100"/>
      <c r="G86" s="35"/>
      <c r="H86" s="100"/>
      <c r="I86" s="35"/>
      <c r="J86" s="35"/>
      <c r="K86" s="35"/>
      <c r="L86" s="267"/>
      <c r="M86" s="71"/>
      <c r="N86" s="71"/>
      <c r="O86" s="83"/>
    </row>
    <row r="87" spans="1:15" s="176" customFormat="1" ht="78" customHeight="1" x14ac:dyDescent="0.25">
      <c r="A87" s="178" t="s">
        <v>83</v>
      </c>
      <c r="B87" s="179" t="s">
        <v>69</v>
      </c>
      <c r="C87" s="134">
        <f>SUM(C88:C92)</f>
        <v>130757.4</v>
      </c>
      <c r="D87" s="134">
        <f>SUM(D88:D92)</f>
        <v>130757.4</v>
      </c>
      <c r="E87" s="134">
        <f>SUM(E88:E92)</f>
        <v>0</v>
      </c>
      <c r="F87" s="180">
        <f>E87/D87</f>
        <v>0</v>
      </c>
      <c r="G87" s="134">
        <f>SUM(G88:G92)</f>
        <v>0</v>
      </c>
      <c r="H87" s="180">
        <f>G87/D87</f>
        <v>0</v>
      </c>
      <c r="I87" s="134">
        <v>0</v>
      </c>
      <c r="J87" s="134">
        <f>SUM(J88:J92)</f>
        <v>130757.4</v>
      </c>
      <c r="K87" s="134">
        <f>K88+K89+K90+K91+K92</f>
        <v>0</v>
      </c>
      <c r="L87" s="192" t="s">
        <v>105</v>
      </c>
      <c r="M87" s="71"/>
      <c r="N87" s="70"/>
      <c r="O87" s="83"/>
    </row>
    <row r="88" spans="1:15" s="33" customFormat="1" ht="78" customHeight="1" x14ac:dyDescent="0.25">
      <c r="A88" s="173"/>
      <c r="B88" s="177" t="s">
        <v>4</v>
      </c>
      <c r="C88" s="35"/>
      <c r="D88" s="95"/>
      <c r="E88" s="35"/>
      <c r="F88" s="100"/>
      <c r="G88" s="35"/>
      <c r="H88" s="100"/>
      <c r="I88" s="35"/>
      <c r="J88" s="35"/>
      <c r="K88" s="35">
        <f>D88-J88</f>
        <v>0</v>
      </c>
      <c r="L88" s="193"/>
      <c r="M88" s="71"/>
      <c r="N88" s="71"/>
      <c r="O88" s="83"/>
    </row>
    <row r="89" spans="1:15" s="33" customFormat="1" ht="78" customHeight="1" x14ac:dyDescent="0.25">
      <c r="A89" s="173"/>
      <c r="B89" s="177" t="s">
        <v>61</v>
      </c>
      <c r="C89" s="35">
        <v>104605.9</v>
      </c>
      <c r="D89" s="35">
        <v>104605.9</v>
      </c>
      <c r="E89" s="35">
        <v>0</v>
      </c>
      <c r="F89" s="126">
        <f>E89/D89</f>
        <v>0</v>
      </c>
      <c r="G89" s="35">
        <v>0</v>
      </c>
      <c r="H89" s="126">
        <f>G89/D89</f>
        <v>0</v>
      </c>
      <c r="I89" s="35">
        <v>0</v>
      </c>
      <c r="J89" s="35">
        <v>104605.9</v>
      </c>
      <c r="K89" s="35">
        <f>D89-J89</f>
        <v>0</v>
      </c>
      <c r="L89" s="193"/>
      <c r="M89" s="71"/>
      <c r="N89" s="71"/>
      <c r="O89" s="83"/>
    </row>
    <row r="90" spans="1:15" s="33" customFormat="1" ht="78" customHeight="1" x14ac:dyDescent="0.25">
      <c r="A90" s="173"/>
      <c r="B90" s="177" t="s">
        <v>43</v>
      </c>
      <c r="C90" s="35">
        <v>26151.5</v>
      </c>
      <c r="D90" s="35">
        <v>26151.5</v>
      </c>
      <c r="E90" s="35">
        <v>0</v>
      </c>
      <c r="F90" s="100">
        <f>E90/D90</f>
        <v>0</v>
      </c>
      <c r="G90" s="35">
        <v>0</v>
      </c>
      <c r="H90" s="100">
        <f>G90/D90</f>
        <v>0</v>
      </c>
      <c r="I90" s="35"/>
      <c r="J90" s="35">
        <v>26151.5</v>
      </c>
      <c r="K90" s="35">
        <f>D90-J90</f>
        <v>0</v>
      </c>
      <c r="L90" s="193"/>
      <c r="M90" s="71"/>
      <c r="N90" s="71"/>
      <c r="O90" s="83"/>
    </row>
    <row r="91" spans="1:15" s="33" customFormat="1" ht="78" customHeight="1" x14ac:dyDescent="0.25">
      <c r="A91" s="173"/>
      <c r="B91" s="177" t="s">
        <v>13</v>
      </c>
      <c r="C91" s="35">
        <v>0</v>
      </c>
      <c r="D91" s="35">
        <v>0</v>
      </c>
      <c r="E91" s="35"/>
      <c r="F91" s="100"/>
      <c r="G91" s="35"/>
      <c r="H91" s="100">
        <v>0</v>
      </c>
      <c r="I91" s="35"/>
      <c r="J91" s="35"/>
      <c r="K91" s="35">
        <v>0</v>
      </c>
      <c r="L91" s="193"/>
      <c r="M91" s="71"/>
      <c r="N91" s="71"/>
      <c r="O91" s="83"/>
    </row>
    <row r="92" spans="1:15" s="33" customFormat="1" ht="78" customHeight="1" x14ac:dyDescent="0.25">
      <c r="A92" s="173"/>
      <c r="B92" s="177" t="s">
        <v>5</v>
      </c>
      <c r="C92" s="35"/>
      <c r="D92" s="95"/>
      <c r="E92" s="35"/>
      <c r="F92" s="100"/>
      <c r="G92" s="35"/>
      <c r="H92" s="100"/>
      <c r="I92" s="35"/>
      <c r="J92" s="100"/>
      <c r="K92" s="35"/>
      <c r="L92" s="194"/>
      <c r="M92" s="71"/>
      <c r="N92" s="71"/>
      <c r="O92" s="83"/>
    </row>
    <row r="93" spans="1:15" s="42" customFormat="1" ht="84.75" customHeight="1" x14ac:dyDescent="0.25">
      <c r="A93" s="155" t="s">
        <v>51</v>
      </c>
      <c r="B93" s="156" t="s">
        <v>58</v>
      </c>
      <c r="C93" s="57">
        <f>SUM(C94:C98)</f>
        <v>28575.78</v>
      </c>
      <c r="D93" s="57">
        <f t="shared" ref="D93" si="39">SUM(D94:D98)</f>
        <v>27991.59</v>
      </c>
      <c r="E93" s="57">
        <f>SUM(E94:E98)</f>
        <v>18784.52</v>
      </c>
      <c r="F93" s="58">
        <f t="shared" ref="F93:F102" si="40">E93/D93</f>
        <v>0.67100000000000004</v>
      </c>
      <c r="G93" s="134">
        <f>SUM(G94:G98)</f>
        <v>10148.709999999999</v>
      </c>
      <c r="H93" s="58">
        <f t="shared" ref="H93:H102" si="41">G93/D93</f>
        <v>0.36299999999999999</v>
      </c>
      <c r="I93" s="57"/>
      <c r="J93" s="57">
        <f>SUM(J94:J98)</f>
        <v>25329.43</v>
      </c>
      <c r="K93" s="57">
        <f t="shared" ref="K93" si="42">K94+K95+K96+K97+K98</f>
        <v>2662.16</v>
      </c>
      <c r="L93" s="274"/>
      <c r="M93" s="68"/>
      <c r="N93" s="68"/>
      <c r="O93" s="72"/>
    </row>
    <row r="94" spans="1:15" s="43" customFormat="1" x14ac:dyDescent="0.25">
      <c r="A94" s="157"/>
      <c r="B94" s="146" t="s">
        <v>4</v>
      </c>
      <c r="C94" s="24">
        <f>C118+C100+C106+C112+C124</f>
        <v>20743.41</v>
      </c>
      <c r="D94" s="24">
        <f t="shared" ref="D94" si="43">D118+D100+D106+D112+D124</f>
        <v>20159.22</v>
      </c>
      <c r="E94" s="24">
        <f>E100+E106+E112+E118+E124</f>
        <v>15897.76</v>
      </c>
      <c r="F94" s="25">
        <f t="shared" si="40"/>
        <v>0.79</v>
      </c>
      <c r="G94" s="35">
        <f>G118+G100+G106+G112+G124</f>
        <v>8211.11</v>
      </c>
      <c r="H94" s="25">
        <f t="shared" si="41"/>
        <v>0.41</v>
      </c>
      <c r="I94" s="24"/>
      <c r="J94" s="24">
        <f>J100+J106+J112+J118+J124</f>
        <v>17497.060000000001</v>
      </c>
      <c r="K94" s="24">
        <f>D94-J94</f>
        <v>2662.16</v>
      </c>
      <c r="L94" s="275"/>
      <c r="M94" s="68"/>
      <c r="N94" s="68"/>
      <c r="O94" s="72"/>
    </row>
    <row r="95" spans="1:15" s="43" customFormat="1" x14ac:dyDescent="0.25">
      <c r="A95" s="157"/>
      <c r="B95" s="146" t="s">
        <v>41</v>
      </c>
      <c r="C95" s="24">
        <f>C119+C101+C107+C113+C125</f>
        <v>7463.72</v>
      </c>
      <c r="D95" s="24">
        <f t="shared" ref="C95:E98" si="44">D119+D101+D107+D113+D125</f>
        <v>7463.72</v>
      </c>
      <c r="E95" s="24">
        <f>E101++E107+E113+E119+E125</f>
        <v>2855.62</v>
      </c>
      <c r="F95" s="25">
        <f t="shared" si="40"/>
        <v>0.38</v>
      </c>
      <c r="G95" s="35">
        <f>G119+G101+G107+G113+G125</f>
        <v>1906.46</v>
      </c>
      <c r="H95" s="25">
        <f t="shared" si="41"/>
        <v>0.26</v>
      </c>
      <c r="I95" s="24"/>
      <c r="J95" s="24">
        <f>J101+J107+J113+J119+J125</f>
        <v>7463.72</v>
      </c>
      <c r="K95" s="24">
        <f>D95-J95</f>
        <v>0</v>
      </c>
      <c r="L95" s="275"/>
      <c r="M95" s="68"/>
      <c r="N95" s="68"/>
      <c r="O95" s="72"/>
    </row>
    <row r="96" spans="1:15" s="43" customFormat="1" x14ac:dyDescent="0.25">
      <c r="A96" s="157"/>
      <c r="B96" s="146" t="s">
        <v>43</v>
      </c>
      <c r="C96" s="24">
        <f t="shared" si="44"/>
        <v>368.65</v>
      </c>
      <c r="D96" s="24">
        <f t="shared" si="44"/>
        <v>368.65</v>
      </c>
      <c r="E96" s="24">
        <f>E120+E102+E108+E114+E126</f>
        <v>31.14</v>
      </c>
      <c r="F96" s="25">
        <f t="shared" si="40"/>
        <v>0.08</v>
      </c>
      <c r="G96" s="35">
        <f>G120+G102+G108+G114+G126</f>
        <v>31.14</v>
      </c>
      <c r="H96" s="25">
        <f t="shared" si="41"/>
        <v>0.08</v>
      </c>
      <c r="I96" s="24"/>
      <c r="J96" s="24">
        <f>J102+J108+J114+J120+J126</f>
        <v>368.65</v>
      </c>
      <c r="K96" s="24">
        <f>D96-J96</f>
        <v>0</v>
      </c>
      <c r="L96" s="275"/>
      <c r="M96" s="68"/>
      <c r="N96" s="68"/>
      <c r="O96" s="72"/>
    </row>
    <row r="97" spans="1:15" s="43" customFormat="1" x14ac:dyDescent="0.25">
      <c r="A97" s="157"/>
      <c r="B97" s="146" t="s">
        <v>13</v>
      </c>
      <c r="C97" s="24">
        <f t="shared" si="44"/>
        <v>0</v>
      </c>
      <c r="D97" s="24">
        <f t="shared" si="44"/>
        <v>0</v>
      </c>
      <c r="E97" s="24">
        <f t="shared" si="44"/>
        <v>0</v>
      </c>
      <c r="F97" s="25"/>
      <c r="G97" s="35"/>
      <c r="H97" s="25"/>
      <c r="I97" s="24"/>
      <c r="J97" s="24"/>
      <c r="K97" s="17"/>
      <c r="L97" s="275"/>
      <c r="M97" s="68"/>
      <c r="N97" s="68"/>
      <c r="O97" s="72"/>
    </row>
    <row r="98" spans="1:15" s="43" customFormat="1" collapsed="1" x14ac:dyDescent="0.25">
      <c r="A98" s="157"/>
      <c r="B98" s="146" t="s">
        <v>5</v>
      </c>
      <c r="C98" s="24">
        <f t="shared" si="44"/>
        <v>0</v>
      </c>
      <c r="D98" s="24">
        <f t="shared" si="44"/>
        <v>0</v>
      </c>
      <c r="E98" s="24">
        <f t="shared" si="44"/>
        <v>0</v>
      </c>
      <c r="F98" s="25"/>
      <c r="G98" s="35"/>
      <c r="H98" s="25"/>
      <c r="I98" s="24"/>
      <c r="J98" s="24"/>
      <c r="K98" s="17"/>
      <c r="L98" s="276"/>
      <c r="M98" s="68"/>
      <c r="N98" s="68"/>
      <c r="O98" s="72"/>
    </row>
    <row r="99" spans="1:15" s="61" customFormat="1" ht="51.75" customHeight="1" x14ac:dyDescent="0.25">
      <c r="A99" s="158" t="s">
        <v>52</v>
      </c>
      <c r="B99" s="159" t="s">
        <v>45</v>
      </c>
      <c r="C99" s="55">
        <f t="shared" ref="C99:E99" si="45">SUM(C100:C104)</f>
        <v>6286.05</v>
      </c>
      <c r="D99" s="55">
        <f t="shared" si="45"/>
        <v>6286.05</v>
      </c>
      <c r="E99" s="55">
        <f t="shared" si="45"/>
        <v>622.87</v>
      </c>
      <c r="F99" s="59">
        <f>E99/D99</f>
        <v>0.1</v>
      </c>
      <c r="G99" s="133">
        <f>SUM(G100:G104)</f>
        <v>622.87</v>
      </c>
      <c r="H99" s="59">
        <f t="shared" si="41"/>
        <v>0.1</v>
      </c>
      <c r="I99" s="55"/>
      <c r="J99" s="55">
        <f>J100+J101+J102</f>
        <v>6286.05</v>
      </c>
      <c r="K99" s="16">
        <f t="shared" ref="K99" si="46">K100+K101+K102+K103+K104</f>
        <v>0</v>
      </c>
      <c r="L99" s="278" t="s">
        <v>109</v>
      </c>
      <c r="M99" s="68"/>
      <c r="N99" s="68"/>
      <c r="O99" s="72"/>
    </row>
    <row r="100" spans="1:15" s="45" customFormat="1" ht="39.75" customHeight="1" x14ac:dyDescent="0.25">
      <c r="A100" s="158"/>
      <c r="B100" s="146" t="s">
        <v>63</v>
      </c>
      <c r="C100" s="24">
        <v>797.3</v>
      </c>
      <c r="D100" s="24">
        <v>797.3</v>
      </c>
      <c r="E100" s="24">
        <v>79.73</v>
      </c>
      <c r="F100" s="59">
        <f>E100/D100</f>
        <v>0.1</v>
      </c>
      <c r="G100" s="35">
        <v>79.73</v>
      </c>
      <c r="H100" s="59">
        <f>G100/D100</f>
        <v>0.1</v>
      </c>
      <c r="I100" s="55"/>
      <c r="J100" s="108">
        <v>797.3</v>
      </c>
      <c r="K100" s="17">
        <f>D100-J100</f>
        <v>0</v>
      </c>
      <c r="L100" s="278"/>
      <c r="M100" s="68"/>
      <c r="N100" s="68"/>
      <c r="O100" s="72"/>
    </row>
    <row r="101" spans="1:15" s="45" customFormat="1" ht="36" customHeight="1" x14ac:dyDescent="0.25">
      <c r="A101" s="158"/>
      <c r="B101" s="146" t="s">
        <v>61</v>
      </c>
      <c r="C101" s="24">
        <v>5120.1000000000004</v>
      </c>
      <c r="D101" s="24">
        <v>5120.1000000000004</v>
      </c>
      <c r="E101" s="24">
        <v>512</v>
      </c>
      <c r="F101" s="59">
        <f>E101/D101</f>
        <v>0.1</v>
      </c>
      <c r="G101" s="34">
        <v>512</v>
      </c>
      <c r="H101" s="59">
        <f>G101/D101</f>
        <v>0.1</v>
      </c>
      <c r="I101" s="55"/>
      <c r="J101" s="108">
        <v>5120.1000000000004</v>
      </c>
      <c r="K101" s="17">
        <f>D101-J101</f>
        <v>0</v>
      </c>
      <c r="L101" s="278"/>
      <c r="M101" s="68"/>
      <c r="N101" s="68"/>
      <c r="O101" s="72"/>
    </row>
    <row r="102" spans="1:15" s="45" customFormat="1" ht="36" customHeight="1" x14ac:dyDescent="0.25">
      <c r="A102" s="158"/>
      <c r="B102" s="146" t="s">
        <v>43</v>
      </c>
      <c r="C102" s="24">
        <v>368.65</v>
      </c>
      <c r="D102" s="24">
        <v>368.65</v>
      </c>
      <c r="E102" s="24">
        <v>31.14</v>
      </c>
      <c r="F102" s="25">
        <f t="shared" si="40"/>
        <v>0.08</v>
      </c>
      <c r="G102" s="24">
        <v>31.14</v>
      </c>
      <c r="H102" s="59">
        <f t="shared" si="41"/>
        <v>0.08</v>
      </c>
      <c r="I102" s="55"/>
      <c r="J102" s="108">
        <v>368.65</v>
      </c>
      <c r="K102" s="17">
        <f>D102-J102</f>
        <v>0</v>
      </c>
      <c r="L102" s="278"/>
      <c r="M102" s="68"/>
      <c r="N102" s="68"/>
      <c r="O102" s="72"/>
    </row>
    <row r="103" spans="1:15" s="45" customFormat="1" ht="36" customHeight="1" x14ac:dyDescent="0.25">
      <c r="A103" s="158"/>
      <c r="B103" s="146" t="s">
        <v>13</v>
      </c>
      <c r="C103" s="24"/>
      <c r="D103" s="106"/>
      <c r="E103" s="24"/>
      <c r="F103" s="25"/>
      <c r="G103" s="35"/>
      <c r="H103" s="25"/>
      <c r="I103" s="24"/>
      <c r="J103" s="25"/>
      <c r="K103" s="17"/>
      <c r="L103" s="278"/>
      <c r="M103" s="68"/>
      <c r="N103" s="68"/>
      <c r="O103" s="72"/>
    </row>
    <row r="104" spans="1:15" s="45" customFormat="1" ht="36" customHeight="1" collapsed="1" x14ac:dyDescent="0.25">
      <c r="A104" s="158"/>
      <c r="B104" s="146" t="s">
        <v>5</v>
      </c>
      <c r="C104" s="24"/>
      <c r="D104" s="106"/>
      <c r="E104" s="24"/>
      <c r="F104" s="25"/>
      <c r="G104" s="35"/>
      <c r="H104" s="25"/>
      <c r="I104" s="24"/>
      <c r="J104" s="25"/>
      <c r="K104" s="17"/>
      <c r="L104" s="278"/>
      <c r="M104" s="68"/>
      <c r="N104" s="68"/>
      <c r="O104" s="72"/>
    </row>
    <row r="105" spans="1:15" s="61" customFormat="1" ht="174.75" customHeight="1" x14ac:dyDescent="0.25">
      <c r="A105" s="158" t="s">
        <v>53</v>
      </c>
      <c r="B105" s="159" t="s">
        <v>46</v>
      </c>
      <c r="C105" s="55">
        <f t="shared" ref="C105:E105" si="47">SUM(C106:C110)</f>
        <v>13.1</v>
      </c>
      <c r="D105" s="55">
        <f t="shared" si="47"/>
        <v>13.1</v>
      </c>
      <c r="E105" s="55">
        <f t="shared" si="47"/>
        <v>13.1</v>
      </c>
      <c r="F105" s="59">
        <f t="shared" ref="F105:F129" si="48">E105/D105</f>
        <v>1</v>
      </c>
      <c r="G105" s="133">
        <f>G107</f>
        <v>13.1</v>
      </c>
      <c r="H105" s="107">
        <f t="shared" ref="H105:H129" si="49">G105/D105</f>
        <v>1</v>
      </c>
      <c r="I105" s="55"/>
      <c r="J105" s="108">
        <f>J107</f>
        <v>13.1</v>
      </c>
      <c r="K105" s="16">
        <f t="shared" ref="K105" si="50">K106+K107+K108+K109+K110</f>
        <v>0</v>
      </c>
      <c r="L105" s="264" t="s">
        <v>100</v>
      </c>
      <c r="M105" s="68"/>
      <c r="N105" s="68"/>
      <c r="O105" s="72"/>
    </row>
    <row r="106" spans="1:15" s="45" customFormat="1" x14ac:dyDescent="0.25">
      <c r="A106" s="158"/>
      <c r="B106" s="146" t="s">
        <v>4</v>
      </c>
      <c r="C106" s="24"/>
      <c r="D106" s="24"/>
      <c r="E106" s="24"/>
      <c r="F106" s="25"/>
      <c r="G106" s="35"/>
      <c r="H106" s="25"/>
      <c r="I106" s="24"/>
      <c r="J106" s="25"/>
      <c r="K106" s="17">
        <f>D106-J106</f>
        <v>0</v>
      </c>
      <c r="L106" s="264"/>
      <c r="M106" s="68"/>
      <c r="N106" s="68"/>
      <c r="O106" s="72"/>
    </row>
    <row r="107" spans="1:15" s="45" customFormat="1" x14ac:dyDescent="0.25">
      <c r="A107" s="158"/>
      <c r="B107" s="146" t="s">
        <v>41</v>
      </c>
      <c r="C107" s="24">
        <v>13.1</v>
      </c>
      <c r="D107" s="24">
        <v>13.1</v>
      </c>
      <c r="E107" s="24">
        <v>13.1</v>
      </c>
      <c r="F107" s="25">
        <f t="shared" si="48"/>
        <v>1</v>
      </c>
      <c r="G107" s="35">
        <v>13.1</v>
      </c>
      <c r="H107" s="49">
        <f t="shared" si="49"/>
        <v>1</v>
      </c>
      <c r="I107" s="24"/>
      <c r="J107" s="108">
        <v>13.1</v>
      </c>
      <c r="K107" s="17">
        <f>D107-J107</f>
        <v>0</v>
      </c>
      <c r="L107" s="264"/>
      <c r="M107" s="68"/>
      <c r="N107" s="68"/>
      <c r="O107" s="72"/>
    </row>
    <row r="108" spans="1:15" s="45" customFormat="1" x14ac:dyDescent="0.25">
      <c r="A108" s="158"/>
      <c r="B108" s="146" t="s">
        <v>43</v>
      </c>
      <c r="C108" s="24"/>
      <c r="D108" s="24"/>
      <c r="E108" s="24"/>
      <c r="F108" s="25"/>
      <c r="G108" s="35"/>
      <c r="H108" s="25"/>
      <c r="I108" s="24"/>
      <c r="J108" s="25"/>
      <c r="K108" s="17">
        <f>D108-J108</f>
        <v>0</v>
      </c>
      <c r="L108" s="264"/>
      <c r="M108" s="68"/>
      <c r="N108" s="68"/>
      <c r="O108" s="72"/>
    </row>
    <row r="109" spans="1:15" s="45" customFormat="1" x14ac:dyDescent="0.25">
      <c r="A109" s="158"/>
      <c r="B109" s="146" t="s">
        <v>13</v>
      </c>
      <c r="C109" s="24"/>
      <c r="D109" s="24"/>
      <c r="E109" s="24"/>
      <c r="F109" s="25"/>
      <c r="G109" s="35"/>
      <c r="H109" s="25"/>
      <c r="I109" s="24"/>
      <c r="J109" s="25"/>
      <c r="K109" s="17"/>
      <c r="L109" s="264"/>
      <c r="M109" s="68"/>
      <c r="N109" s="68"/>
      <c r="O109" s="72"/>
    </row>
    <row r="110" spans="1:15" s="45" customFormat="1" collapsed="1" x14ac:dyDescent="0.25">
      <c r="A110" s="158"/>
      <c r="B110" s="146" t="s">
        <v>5</v>
      </c>
      <c r="C110" s="24"/>
      <c r="D110" s="24"/>
      <c r="E110" s="24"/>
      <c r="F110" s="25"/>
      <c r="G110" s="35"/>
      <c r="H110" s="25"/>
      <c r="I110" s="24"/>
      <c r="J110" s="25"/>
      <c r="K110" s="17"/>
      <c r="L110" s="264"/>
      <c r="M110" s="68"/>
      <c r="N110" s="68"/>
      <c r="O110" s="72"/>
    </row>
    <row r="111" spans="1:15" s="62" customFormat="1" ht="89.25" customHeight="1" outlineLevel="1" x14ac:dyDescent="0.25">
      <c r="A111" s="158" t="s">
        <v>54</v>
      </c>
      <c r="B111" s="159" t="s">
        <v>47</v>
      </c>
      <c r="C111" s="55">
        <f>SUM(C112:C116)</f>
        <v>9152.57</v>
      </c>
      <c r="D111" s="55">
        <f t="shared" ref="D111:E111" si="51">SUM(D112:D116)</f>
        <v>8568.3799999999992</v>
      </c>
      <c r="E111" s="55">
        <f t="shared" si="51"/>
        <v>7686.65</v>
      </c>
      <c r="F111" s="59">
        <f t="shared" si="48"/>
        <v>0.9</v>
      </c>
      <c r="G111" s="133">
        <f>SUM(G112:G116)</f>
        <v>1525.43</v>
      </c>
      <c r="H111" s="59">
        <f t="shared" si="49"/>
        <v>0.18</v>
      </c>
      <c r="I111" s="55"/>
      <c r="J111" s="24">
        <f>J112</f>
        <v>8568.3799999999992</v>
      </c>
      <c r="K111" s="16">
        <f t="shared" ref="K111" si="52">K112+K113+K114+K115+K116</f>
        <v>0</v>
      </c>
      <c r="L111" s="264" t="s">
        <v>110</v>
      </c>
      <c r="M111" s="68"/>
      <c r="N111" s="68"/>
      <c r="O111" s="72"/>
    </row>
    <row r="112" spans="1:15" s="45" customFormat="1" outlineLevel="1" x14ac:dyDescent="0.25">
      <c r="A112" s="158"/>
      <c r="B112" s="146" t="s">
        <v>4</v>
      </c>
      <c r="C112" s="24">
        <v>9152.57</v>
      </c>
      <c r="D112" s="24">
        <v>8568.3799999999992</v>
      </c>
      <c r="E112" s="24">
        <v>7686.65</v>
      </c>
      <c r="F112" s="25">
        <f t="shared" si="48"/>
        <v>0.9</v>
      </c>
      <c r="G112" s="35">
        <v>1525.43</v>
      </c>
      <c r="H112" s="25">
        <f t="shared" si="49"/>
        <v>0.18</v>
      </c>
      <c r="I112" s="24"/>
      <c r="J112" s="24">
        <v>8568.3799999999992</v>
      </c>
      <c r="K112" s="17">
        <f>D112-J112</f>
        <v>0</v>
      </c>
      <c r="L112" s="264"/>
      <c r="M112" s="68"/>
      <c r="N112" s="68"/>
      <c r="O112" s="72"/>
    </row>
    <row r="113" spans="1:15" s="45" customFormat="1" outlineLevel="1" x14ac:dyDescent="0.25">
      <c r="A113" s="158"/>
      <c r="B113" s="146" t="s">
        <v>41</v>
      </c>
      <c r="C113" s="24"/>
      <c r="D113" s="24"/>
      <c r="E113" s="24"/>
      <c r="F113" s="25"/>
      <c r="G113" s="35"/>
      <c r="H113" s="25"/>
      <c r="I113" s="24"/>
      <c r="J113" s="25"/>
      <c r="K113" s="17">
        <f>D113-J113</f>
        <v>0</v>
      </c>
      <c r="L113" s="264"/>
      <c r="M113" s="68"/>
      <c r="N113" s="68"/>
      <c r="O113" s="72"/>
    </row>
    <row r="114" spans="1:15" s="45" customFormat="1" outlineLevel="1" x14ac:dyDescent="0.25">
      <c r="A114" s="158"/>
      <c r="B114" s="146" t="s">
        <v>43</v>
      </c>
      <c r="C114" s="24"/>
      <c r="D114" s="24"/>
      <c r="E114" s="24"/>
      <c r="F114" s="25"/>
      <c r="G114" s="35"/>
      <c r="H114" s="25"/>
      <c r="I114" s="24"/>
      <c r="J114" s="25"/>
      <c r="K114" s="17">
        <f>D114-J114</f>
        <v>0</v>
      </c>
      <c r="L114" s="264"/>
      <c r="M114" s="68"/>
      <c r="N114" s="68"/>
      <c r="O114" s="72"/>
    </row>
    <row r="115" spans="1:15" s="45" customFormat="1" outlineLevel="1" x14ac:dyDescent="0.25">
      <c r="A115" s="158"/>
      <c r="B115" s="146" t="s">
        <v>13</v>
      </c>
      <c r="C115" s="24"/>
      <c r="D115" s="106"/>
      <c r="E115" s="24"/>
      <c r="F115" s="25"/>
      <c r="G115" s="35"/>
      <c r="H115" s="25"/>
      <c r="I115" s="24"/>
      <c r="J115" s="25"/>
      <c r="K115" s="17"/>
      <c r="L115" s="264"/>
      <c r="M115" s="68"/>
      <c r="N115" s="68"/>
      <c r="O115" s="72"/>
    </row>
    <row r="116" spans="1:15" s="45" customFormat="1" outlineLevel="1" collapsed="1" x14ac:dyDescent="0.25">
      <c r="A116" s="158"/>
      <c r="B116" s="146" t="s">
        <v>5</v>
      </c>
      <c r="C116" s="24"/>
      <c r="D116" s="106"/>
      <c r="E116" s="24"/>
      <c r="F116" s="25"/>
      <c r="G116" s="35"/>
      <c r="H116" s="25"/>
      <c r="I116" s="24"/>
      <c r="J116" s="25"/>
      <c r="K116" s="17"/>
      <c r="L116" s="264"/>
      <c r="M116" s="68"/>
      <c r="N116" s="68"/>
      <c r="O116" s="72"/>
    </row>
    <row r="117" spans="1:15" s="176" customFormat="1" ht="104.25" customHeight="1" x14ac:dyDescent="0.25">
      <c r="A117" s="173" t="s">
        <v>55</v>
      </c>
      <c r="B117" s="174" t="s">
        <v>48</v>
      </c>
      <c r="C117" s="133">
        <f t="shared" ref="C117:E117" si="53">SUM(C118:C122)</f>
        <v>9957.66</v>
      </c>
      <c r="D117" s="133">
        <f t="shared" si="53"/>
        <v>9957.66</v>
      </c>
      <c r="E117" s="133">
        <f t="shared" si="53"/>
        <v>9957.66</v>
      </c>
      <c r="F117" s="175">
        <f t="shared" si="48"/>
        <v>1</v>
      </c>
      <c r="G117" s="133">
        <f>SUM(G118:G122)</f>
        <v>7483.07</v>
      </c>
      <c r="H117" s="175">
        <f t="shared" si="49"/>
        <v>0.75</v>
      </c>
      <c r="I117" s="133"/>
      <c r="J117" s="133">
        <f>SUM(J118:J122)</f>
        <v>9957.66</v>
      </c>
      <c r="K117" s="133">
        <f t="shared" ref="K117" si="54">K118+K119+K120+K121+K122</f>
        <v>0</v>
      </c>
      <c r="L117" s="277" t="s">
        <v>106</v>
      </c>
      <c r="M117" s="71"/>
      <c r="N117" s="71"/>
      <c r="O117" s="83"/>
    </row>
    <row r="118" spans="1:15" s="33" customFormat="1" ht="25.5" customHeight="1" x14ac:dyDescent="0.25">
      <c r="A118" s="173"/>
      <c r="B118" s="177" t="s">
        <v>4</v>
      </c>
      <c r="C118" s="35">
        <v>7627.14</v>
      </c>
      <c r="D118" s="35">
        <v>7627.14</v>
      </c>
      <c r="E118" s="35">
        <v>7627.14</v>
      </c>
      <c r="F118" s="100">
        <f t="shared" si="48"/>
        <v>1</v>
      </c>
      <c r="G118" s="35">
        <v>6101.71</v>
      </c>
      <c r="H118" s="100">
        <f t="shared" si="49"/>
        <v>0.8</v>
      </c>
      <c r="I118" s="35"/>
      <c r="J118" s="35">
        <v>7627.14</v>
      </c>
      <c r="K118" s="35">
        <f>D118-J118</f>
        <v>0</v>
      </c>
      <c r="L118" s="277"/>
      <c r="M118" s="71"/>
      <c r="N118" s="71"/>
      <c r="O118" s="83"/>
    </row>
    <row r="119" spans="1:15" s="33" customFormat="1" ht="25.5" customHeight="1" x14ac:dyDescent="0.25">
      <c r="A119" s="173"/>
      <c r="B119" s="177" t="s">
        <v>41</v>
      </c>
      <c r="C119" s="35">
        <v>2330.52</v>
      </c>
      <c r="D119" s="35">
        <v>2330.52</v>
      </c>
      <c r="E119" s="35">
        <v>2330.52</v>
      </c>
      <c r="F119" s="100">
        <f t="shared" si="48"/>
        <v>1</v>
      </c>
      <c r="G119" s="35">
        <v>1381.36</v>
      </c>
      <c r="H119" s="100">
        <f t="shared" si="49"/>
        <v>0.59</v>
      </c>
      <c r="I119" s="35"/>
      <c r="J119" s="35">
        <v>2330.52</v>
      </c>
      <c r="K119" s="35">
        <f>D119-J119</f>
        <v>0</v>
      </c>
      <c r="L119" s="277"/>
      <c r="M119" s="71"/>
      <c r="N119" s="71"/>
      <c r="O119" s="83"/>
    </row>
    <row r="120" spans="1:15" s="33" customFormat="1" ht="25.5" customHeight="1" x14ac:dyDescent="0.25">
      <c r="A120" s="173"/>
      <c r="B120" s="177" t="s">
        <v>43</v>
      </c>
      <c r="C120" s="35"/>
      <c r="D120" s="35"/>
      <c r="E120" s="35"/>
      <c r="F120" s="100"/>
      <c r="G120" s="35"/>
      <c r="H120" s="100"/>
      <c r="I120" s="35"/>
      <c r="J120" s="100"/>
      <c r="K120" s="35">
        <f>D120-J120</f>
        <v>0</v>
      </c>
      <c r="L120" s="277"/>
      <c r="M120" s="71"/>
      <c r="N120" s="71"/>
      <c r="O120" s="83"/>
    </row>
    <row r="121" spans="1:15" s="33" customFormat="1" ht="25.5" customHeight="1" x14ac:dyDescent="0.25">
      <c r="A121" s="173"/>
      <c r="B121" s="177" t="s">
        <v>13</v>
      </c>
      <c r="C121" s="35"/>
      <c r="D121" s="95"/>
      <c r="E121" s="35"/>
      <c r="F121" s="100"/>
      <c r="G121" s="35"/>
      <c r="H121" s="100"/>
      <c r="I121" s="35"/>
      <c r="J121" s="100"/>
      <c r="K121" s="35"/>
      <c r="L121" s="277"/>
      <c r="M121" s="71"/>
      <c r="N121" s="71"/>
      <c r="O121" s="83"/>
    </row>
    <row r="122" spans="1:15" s="33" customFormat="1" ht="25.5" customHeight="1" x14ac:dyDescent="0.25">
      <c r="A122" s="173"/>
      <c r="B122" s="177" t="s">
        <v>5</v>
      </c>
      <c r="C122" s="35"/>
      <c r="D122" s="95"/>
      <c r="E122" s="35"/>
      <c r="F122" s="100"/>
      <c r="G122" s="35"/>
      <c r="H122" s="100"/>
      <c r="I122" s="35"/>
      <c r="J122" s="100"/>
      <c r="K122" s="35"/>
      <c r="L122" s="277"/>
      <c r="M122" s="71"/>
      <c r="N122" s="71"/>
      <c r="O122" s="83"/>
    </row>
    <row r="123" spans="1:15" s="44" customFormat="1" ht="85.5" customHeight="1" x14ac:dyDescent="0.25">
      <c r="A123" s="158" t="s">
        <v>56</v>
      </c>
      <c r="B123" s="159" t="s">
        <v>64</v>
      </c>
      <c r="C123" s="55">
        <f t="shared" ref="C123:E123" si="55">SUM(C124:C128)</f>
        <v>3166.4</v>
      </c>
      <c r="D123" s="55">
        <f t="shared" si="55"/>
        <v>3166.4</v>
      </c>
      <c r="E123" s="55">
        <f t="shared" si="55"/>
        <v>504.24</v>
      </c>
      <c r="F123" s="59">
        <f t="shared" si="48"/>
        <v>0.16</v>
      </c>
      <c r="G123" s="133">
        <f>SUM(G124:G128)</f>
        <v>504.24</v>
      </c>
      <c r="H123" s="59">
        <f t="shared" si="49"/>
        <v>0.16</v>
      </c>
      <c r="I123" s="55"/>
      <c r="J123" s="24">
        <f>J124</f>
        <v>504.24</v>
      </c>
      <c r="K123" s="24">
        <f t="shared" ref="K123" si="56">K124+K125+K126+K127+K128</f>
        <v>2662.16</v>
      </c>
      <c r="L123" s="271" t="s">
        <v>111</v>
      </c>
      <c r="M123" s="68"/>
      <c r="N123" s="68"/>
      <c r="O123" s="72"/>
    </row>
    <row r="124" spans="1:15" s="43" customFormat="1" x14ac:dyDescent="0.25">
      <c r="A124" s="160"/>
      <c r="B124" s="146" t="s">
        <v>4</v>
      </c>
      <c r="C124" s="24">
        <v>3166.4</v>
      </c>
      <c r="D124" s="24">
        <v>3166.4</v>
      </c>
      <c r="E124" s="24">
        <v>504.24</v>
      </c>
      <c r="F124" s="25">
        <f t="shared" si="48"/>
        <v>0.16</v>
      </c>
      <c r="G124" s="35">
        <v>504.24</v>
      </c>
      <c r="H124" s="25">
        <f t="shared" si="49"/>
        <v>0.16</v>
      </c>
      <c r="I124" s="24"/>
      <c r="J124" s="24">
        <v>504.24</v>
      </c>
      <c r="K124" s="24">
        <f>D124-J124</f>
        <v>2662.16</v>
      </c>
      <c r="L124" s="272"/>
      <c r="M124" s="68"/>
      <c r="N124" s="68"/>
      <c r="O124" s="72"/>
    </row>
    <row r="125" spans="1:15" s="43" customFormat="1" x14ac:dyDescent="0.25">
      <c r="A125" s="160"/>
      <c r="B125" s="146" t="s">
        <v>41</v>
      </c>
      <c r="C125" s="24"/>
      <c r="D125" s="24"/>
      <c r="E125" s="24"/>
      <c r="F125" s="25"/>
      <c r="G125" s="35"/>
      <c r="H125" s="25"/>
      <c r="I125" s="24"/>
      <c r="J125" s="25"/>
      <c r="K125" s="24">
        <f>D125-J125</f>
        <v>0</v>
      </c>
      <c r="L125" s="272"/>
      <c r="M125" s="68"/>
      <c r="N125" s="68"/>
      <c r="O125" s="72"/>
    </row>
    <row r="126" spans="1:15" s="43" customFormat="1" x14ac:dyDescent="0.25">
      <c r="A126" s="160"/>
      <c r="B126" s="146" t="s">
        <v>43</v>
      </c>
      <c r="C126" s="24"/>
      <c r="D126" s="24"/>
      <c r="E126" s="24"/>
      <c r="F126" s="25"/>
      <c r="G126" s="35"/>
      <c r="H126" s="25"/>
      <c r="I126" s="24"/>
      <c r="J126" s="25"/>
      <c r="K126" s="24">
        <f>D126-J126</f>
        <v>0</v>
      </c>
      <c r="L126" s="272"/>
      <c r="M126" s="68"/>
      <c r="N126" s="68"/>
      <c r="O126" s="72"/>
    </row>
    <row r="127" spans="1:15" s="43" customFormat="1" x14ac:dyDescent="0.25">
      <c r="A127" s="160"/>
      <c r="B127" s="146" t="s">
        <v>13</v>
      </c>
      <c r="C127" s="24"/>
      <c r="D127" s="106"/>
      <c r="E127" s="24"/>
      <c r="F127" s="25"/>
      <c r="G127" s="35"/>
      <c r="H127" s="25"/>
      <c r="I127" s="24"/>
      <c r="J127" s="25"/>
      <c r="K127" s="24"/>
      <c r="L127" s="272"/>
      <c r="M127" s="68"/>
      <c r="N127" s="68"/>
      <c r="O127" s="72"/>
    </row>
    <row r="128" spans="1:15" s="43" customFormat="1" x14ac:dyDescent="0.25">
      <c r="A128" s="160"/>
      <c r="B128" s="146" t="s">
        <v>5</v>
      </c>
      <c r="C128" s="24"/>
      <c r="D128" s="106"/>
      <c r="E128" s="24"/>
      <c r="F128" s="25"/>
      <c r="G128" s="35"/>
      <c r="H128" s="25"/>
      <c r="I128" s="24"/>
      <c r="J128" s="25"/>
      <c r="K128" s="24"/>
      <c r="L128" s="273"/>
      <c r="M128" s="68"/>
      <c r="N128" s="68"/>
      <c r="O128" s="72"/>
    </row>
    <row r="129" spans="1:15" s="40" customFormat="1" ht="409.5" customHeight="1" x14ac:dyDescent="0.25">
      <c r="A129" s="201" t="s">
        <v>21</v>
      </c>
      <c r="B129" s="185" t="s">
        <v>89</v>
      </c>
      <c r="C129" s="187">
        <f>SUM(C131:C135)</f>
        <v>373327.56</v>
      </c>
      <c r="D129" s="187">
        <f>SUM(D131:D135)</f>
        <v>381243.92</v>
      </c>
      <c r="E129" s="187">
        <f t="shared" ref="E129:G129" si="57">SUM(E131:E135)</f>
        <v>85334.58</v>
      </c>
      <c r="F129" s="217">
        <f t="shared" si="48"/>
        <v>0.22</v>
      </c>
      <c r="G129" s="187">
        <f t="shared" si="57"/>
        <v>83705.98</v>
      </c>
      <c r="H129" s="217">
        <f t="shared" si="49"/>
        <v>0.22</v>
      </c>
      <c r="I129" s="137"/>
      <c r="J129" s="206">
        <f>J131+J132+J133+J134+J135</f>
        <v>362515.61</v>
      </c>
      <c r="K129" s="206">
        <f>SUM(K131:K135)</f>
        <v>18728.310000000001</v>
      </c>
      <c r="L129" s="200" t="s">
        <v>120</v>
      </c>
      <c r="M129" s="68"/>
      <c r="N129" s="68"/>
      <c r="O129" s="72"/>
    </row>
    <row r="130" spans="1:15" s="40" customFormat="1" ht="259.5" customHeight="1" x14ac:dyDescent="0.25">
      <c r="A130" s="201"/>
      <c r="B130" s="186"/>
      <c r="C130" s="188"/>
      <c r="D130" s="188"/>
      <c r="E130" s="188"/>
      <c r="F130" s="218"/>
      <c r="G130" s="188"/>
      <c r="H130" s="218"/>
      <c r="I130" s="138"/>
      <c r="J130" s="207"/>
      <c r="K130" s="207"/>
      <c r="L130" s="200"/>
      <c r="M130" s="68"/>
      <c r="N130" s="68"/>
      <c r="O130" s="72"/>
    </row>
    <row r="131" spans="1:15" s="37" customFormat="1" ht="115.5" customHeight="1" x14ac:dyDescent="0.25">
      <c r="A131" s="201"/>
      <c r="B131" s="143" t="s">
        <v>4</v>
      </c>
      <c r="C131" s="35"/>
      <c r="D131" s="35">
        <v>19749.939999999999</v>
      </c>
      <c r="E131" s="35"/>
      <c r="F131" s="100"/>
      <c r="G131" s="35"/>
      <c r="H131" s="100">
        <f>G131/D131</f>
        <v>0</v>
      </c>
      <c r="I131" s="35"/>
      <c r="J131" s="35">
        <f>9094+9360.26+1271.1</f>
        <v>19725.36</v>
      </c>
      <c r="K131" s="163">
        <f>D131-J131</f>
        <v>24.58</v>
      </c>
      <c r="L131" s="200"/>
      <c r="M131" s="68"/>
      <c r="N131" s="68"/>
      <c r="O131" s="72"/>
    </row>
    <row r="132" spans="1:15" s="74" customFormat="1" ht="115.5" customHeight="1" x14ac:dyDescent="0.25">
      <c r="A132" s="201"/>
      <c r="B132" s="153" t="s">
        <v>16</v>
      </c>
      <c r="C132" s="35">
        <f>20636.7+107023.8</f>
        <v>127660.5</v>
      </c>
      <c r="D132" s="35">
        <v>121569.66</v>
      </c>
      <c r="E132" s="35">
        <v>4153.09</v>
      </c>
      <c r="F132" s="100">
        <f>E132/D132</f>
        <v>0.03</v>
      </c>
      <c r="G132" s="35">
        <v>2524.4899999999998</v>
      </c>
      <c r="H132" s="100">
        <f>G132/D132</f>
        <v>0.02</v>
      </c>
      <c r="I132" s="35"/>
      <c r="J132" s="35">
        <f>59415.59+39904.267+5418.9</f>
        <v>104738.76</v>
      </c>
      <c r="K132" s="24">
        <f>D132-J132</f>
        <v>16830.900000000001</v>
      </c>
      <c r="L132" s="200"/>
      <c r="M132" s="68"/>
      <c r="N132" s="71"/>
      <c r="O132" s="72"/>
    </row>
    <row r="133" spans="1:15" s="74" customFormat="1" ht="115.5" customHeight="1" x14ac:dyDescent="0.25">
      <c r="A133" s="201"/>
      <c r="B133" s="153" t="s">
        <v>11</v>
      </c>
      <c r="C133" s="35">
        <v>89553.38</v>
      </c>
      <c r="D133" s="35">
        <v>83810.64</v>
      </c>
      <c r="E133" s="35">
        <f>G133</f>
        <v>38683.4</v>
      </c>
      <c r="F133" s="100">
        <f>E133/D133</f>
        <v>0.46</v>
      </c>
      <c r="G133" s="35">
        <v>38683.4</v>
      </c>
      <c r="H133" s="100">
        <f>G133/D133</f>
        <v>0.46</v>
      </c>
      <c r="I133" s="35"/>
      <c r="J133" s="35">
        <f>75720.64+5473.8364+743.33</f>
        <v>81937.81</v>
      </c>
      <c r="K133" s="56">
        <f>D133-J133</f>
        <v>1872.83</v>
      </c>
      <c r="L133" s="200"/>
      <c r="M133" s="68"/>
      <c r="N133" s="71"/>
      <c r="O133" s="72"/>
    </row>
    <row r="134" spans="1:15" s="37" customFormat="1" ht="115.5" customHeight="1" x14ac:dyDescent="0.25">
      <c r="A134" s="201"/>
      <c r="B134" s="143" t="s">
        <v>13</v>
      </c>
      <c r="C134" s="35"/>
      <c r="D134" s="35"/>
      <c r="E134" s="101"/>
      <c r="F134" s="100"/>
      <c r="G134" s="101"/>
      <c r="H134" s="100"/>
      <c r="I134" s="35"/>
      <c r="J134" s="34"/>
      <c r="K134" s="34">
        <f>D134-J134</f>
        <v>0</v>
      </c>
      <c r="L134" s="200"/>
      <c r="M134" s="68"/>
      <c r="N134" s="68"/>
      <c r="O134" s="72"/>
    </row>
    <row r="135" spans="1:15" s="37" customFormat="1" ht="238.5" customHeight="1" x14ac:dyDescent="0.25">
      <c r="A135" s="201"/>
      <c r="B135" s="143" t="s">
        <v>5</v>
      </c>
      <c r="C135" s="35">
        <v>156113.68</v>
      </c>
      <c r="D135" s="35">
        <v>156113.68</v>
      </c>
      <c r="E135" s="35">
        <f>G135</f>
        <v>42498.09</v>
      </c>
      <c r="F135" s="100">
        <f t="shared" ref="F135:F151" si="58">E135/D135</f>
        <v>0.27</v>
      </c>
      <c r="G135" s="35">
        <v>42498.09</v>
      </c>
      <c r="H135" s="100">
        <f t="shared" ref="H135:H141" si="59">G135/D135</f>
        <v>0.27</v>
      </c>
      <c r="I135" s="35"/>
      <c r="J135" s="35">
        <v>156113.68</v>
      </c>
      <c r="K135" s="34">
        <f>D135-J135</f>
        <v>0</v>
      </c>
      <c r="L135" s="200"/>
      <c r="M135" s="68"/>
      <c r="N135" s="68"/>
      <c r="O135" s="72"/>
    </row>
    <row r="136" spans="1:15" s="40" customFormat="1" ht="409.5" customHeight="1" x14ac:dyDescent="0.25">
      <c r="A136" s="202" t="s">
        <v>22</v>
      </c>
      <c r="B136" s="204" t="s">
        <v>90</v>
      </c>
      <c r="C136" s="183">
        <f>C138+C139+C140+C141+C142</f>
        <v>48181.27</v>
      </c>
      <c r="D136" s="183">
        <f>D138+D139+D140+D141+D142</f>
        <v>49318.37</v>
      </c>
      <c r="E136" s="183">
        <f>E138+E139+E140+E141+E142</f>
        <v>29119.03</v>
      </c>
      <c r="F136" s="208">
        <f t="shared" si="58"/>
        <v>0.59</v>
      </c>
      <c r="G136" s="220">
        <f>G138+G139+G140+G141+G142</f>
        <v>28217.96</v>
      </c>
      <c r="H136" s="208">
        <f t="shared" si="59"/>
        <v>0.56999999999999995</v>
      </c>
      <c r="I136" s="212">
        <f>I139+I140</f>
        <v>2535.8000000000002</v>
      </c>
      <c r="J136" s="219">
        <f>J138+J139+J140+J141+J142</f>
        <v>49318.37</v>
      </c>
      <c r="K136" s="219">
        <f>K139+K138+K140+K141+K142</f>
        <v>0</v>
      </c>
      <c r="L136" s="198" t="s">
        <v>114</v>
      </c>
      <c r="M136" s="68"/>
      <c r="N136" s="68"/>
      <c r="O136" s="72"/>
    </row>
    <row r="137" spans="1:15" s="40" customFormat="1" ht="154.5" customHeight="1" x14ac:dyDescent="0.25">
      <c r="A137" s="203"/>
      <c r="B137" s="205"/>
      <c r="C137" s="184"/>
      <c r="D137" s="184"/>
      <c r="E137" s="184"/>
      <c r="F137" s="209"/>
      <c r="G137" s="221"/>
      <c r="H137" s="209"/>
      <c r="I137" s="213"/>
      <c r="J137" s="219"/>
      <c r="K137" s="219"/>
      <c r="L137" s="199"/>
      <c r="M137" s="68"/>
      <c r="N137" s="68"/>
      <c r="O137" s="72"/>
    </row>
    <row r="138" spans="1:15" s="37" customFormat="1" ht="32.25" customHeight="1" x14ac:dyDescent="0.25">
      <c r="A138" s="151"/>
      <c r="B138" s="143" t="s">
        <v>4</v>
      </c>
      <c r="C138" s="24">
        <v>94</v>
      </c>
      <c r="D138" s="24">
        <v>16.600000000000001</v>
      </c>
      <c r="E138" s="24">
        <v>16.600000000000001</v>
      </c>
      <c r="F138" s="25">
        <f t="shared" si="58"/>
        <v>1</v>
      </c>
      <c r="G138" s="35">
        <v>5.37</v>
      </c>
      <c r="H138" s="25">
        <f t="shared" si="59"/>
        <v>0.32</v>
      </c>
      <c r="I138" s="24"/>
      <c r="J138" s="24">
        <v>16.600000000000001</v>
      </c>
      <c r="K138" s="35">
        <f>D138-J138</f>
        <v>0</v>
      </c>
      <c r="L138" s="199"/>
      <c r="M138" s="68"/>
      <c r="N138" s="68"/>
      <c r="O138" s="72"/>
    </row>
    <row r="139" spans="1:15" s="37" customFormat="1" ht="32.25" customHeight="1" x14ac:dyDescent="0.25">
      <c r="A139" s="151"/>
      <c r="B139" s="143" t="s">
        <v>16</v>
      </c>
      <c r="C139" s="24">
        <v>25451.8</v>
      </c>
      <c r="D139" s="24">
        <v>26586.3</v>
      </c>
      <c r="E139" s="24">
        <v>19517.45</v>
      </c>
      <c r="F139" s="25">
        <f t="shared" si="58"/>
        <v>0.73</v>
      </c>
      <c r="G139" s="35">
        <v>18627.61</v>
      </c>
      <c r="H139" s="25">
        <f t="shared" si="59"/>
        <v>0.7</v>
      </c>
      <c r="I139" s="24">
        <f>388.7+1161</f>
        <v>1549.7</v>
      </c>
      <c r="J139" s="24">
        <f>375+15904.3+9172.5+200+934.5</f>
        <v>26586.3</v>
      </c>
      <c r="K139" s="35">
        <f>D139-J139</f>
        <v>0</v>
      </c>
      <c r="L139" s="199"/>
      <c r="M139" s="68"/>
      <c r="N139" s="68"/>
      <c r="O139" s="72"/>
    </row>
    <row r="140" spans="1:15" s="37" customFormat="1" ht="32.25" customHeight="1" x14ac:dyDescent="0.25">
      <c r="A140" s="151"/>
      <c r="B140" s="143" t="s">
        <v>11</v>
      </c>
      <c r="C140" s="24">
        <f>534.75+275.8+3280.5</f>
        <v>4091.05</v>
      </c>
      <c r="D140" s="24">
        <f>C140</f>
        <v>4091.05</v>
      </c>
      <c r="E140" s="24">
        <f>G140</f>
        <v>2481.65</v>
      </c>
      <c r="F140" s="25">
        <f t="shared" si="58"/>
        <v>0.61</v>
      </c>
      <c r="G140" s="24">
        <v>2481.65</v>
      </c>
      <c r="H140" s="25">
        <f t="shared" si="59"/>
        <v>0.61</v>
      </c>
      <c r="I140" s="24">
        <f>133.7+32.2+820.2</f>
        <v>986.1</v>
      </c>
      <c r="J140" s="24">
        <f>22715.47-J141</f>
        <v>4091.05</v>
      </c>
      <c r="K140" s="35">
        <f>D140-J140</f>
        <v>0</v>
      </c>
      <c r="L140" s="199"/>
      <c r="M140" s="68"/>
      <c r="N140" s="68"/>
      <c r="O140" s="72"/>
    </row>
    <row r="141" spans="1:15" s="37" customFormat="1" ht="32.25" customHeight="1" x14ac:dyDescent="0.25">
      <c r="A141" s="151"/>
      <c r="B141" s="143" t="s">
        <v>13</v>
      </c>
      <c r="C141" s="24">
        <f>22635.47-C140</f>
        <v>18544.419999999998</v>
      </c>
      <c r="D141" s="24">
        <f>22715.47-D140</f>
        <v>18624.419999999998</v>
      </c>
      <c r="E141" s="24">
        <f>G141</f>
        <v>7103.33</v>
      </c>
      <c r="F141" s="25">
        <f t="shared" si="58"/>
        <v>0.38</v>
      </c>
      <c r="G141" s="24">
        <f>9584.98-G140</f>
        <v>7103.33</v>
      </c>
      <c r="H141" s="25">
        <f t="shared" si="59"/>
        <v>0.38</v>
      </c>
      <c r="I141" s="24"/>
      <c r="J141" s="24">
        <f>D141</f>
        <v>18624.419999999998</v>
      </c>
      <c r="K141" s="35">
        <f>D141-J141</f>
        <v>0</v>
      </c>
      <c r="L141" s="199"/>
      <c r="M141" s="68"/>
      <c r="N141" s="68"/>
      <c r="O141" s="72"/>
    </row>
    <row r="142" spans="1:15" s="37" customFormat="1" ht="39.75" customHeight="1" x14ac:dyDescent="0.25">
      <c r="A142" s="151"/>
      <c r="B142" s="143" t="s">
        <v>5</v>
      </c>
      <c r="C142" s="24"/>
      <c r="D142" s="24"/>
      <c r="E142" s="24"/>
      <c r="F142" s="25"/>
      <c r="G142" s="35"/>
      <c r="H142" s="25"/>
      <c r="I142" s="24"/>
      <c r="J142" s="24"/>
      <c r="K142" s="69"/>
      <c r="L142" s="199"/>
      <c r="M142" s="68"/>
      <c r="N142" s="68"/>
      <c r="O142" s="72"/>
    </row>
    <row r="143" spans="1:15" s="40" customFormat="1" ht="111" customHeight="1" x14ac:dyDescent="0.25">
      <c r="A143" s="147" t="s">
        <v>23</v>
      </c>
      <c r="B143" s="142" t="s">
        <v>74</v>
      </c>
      <c r="C143" s="109"/>
      <c r="D143" s="109"/>
      <c r="E143" s="109"/>
      <c r="F143" s="25"/>
      <c r="G143" s="121"/>
      <c r="H143" s="110"/>
      <c r="I143" s="95"/>
      <c r="J143" s="110"/>
      <c r="K143" s="18"/>
      <c r="L143" s="261" t="s">
        <v>40</v>
      </c>
      <c r="M143" s="68"/>
      <c r="N143" s="68"/>
      <c r="O143" s="72"/>
    </row>
    <row r="144" spans="1:15" s="40" customFormat="1" x14ac:dyDescent="0.25">
      <c r="A144" s="147"/>
      <c r="B144" s="143" t="s">
        <v>4</v>
      </c>
      <c r="C144" s="109"/>
      <c r="D144" s="109"/>
      <c r="E144" s="109"/>
      <c r="F144" s="25"/>
      <c r="G144" s="121"/>
      <c r="H144" s="110"/>
      <c r="I144" s="76"/>
      <c r="J144" s="110"/>
      <c r="K144" s="18"/>
      <c r="L144" s="262"/>
      <c r="M144" s="68"/>
      <c r="N144" s="68"/>
      <c r="O144" s="72"/>
    </row>
    <row r="145" spans="1:15" s="40" customFormat="1" x14ac:dyDescent="0.25">
      <c r="A145" s="147"/>
      <c r="B145" s="143" t="s">
        <v>16</v>
      </c>
      <c r="C145" s="109"/>
      <c r="D145" s="109"/>
      <c r="E145" s="109"/>
      <c r="F145" s="25"/>
      <c r="G145" s="121"/>
      <c r="H145" s="110"/>
      <c r="I145" s="76"/>
      <c r="J145" s="110"/>
      <c r="K145" s="18"/>
      <c r="L145" s="262"/>
      <c r="M145" s="68"/>
      <c r="N145" s="68"/>
      <c r="O145" s="72"/>
    </row>
    <row r="146" spans="1:15" s="40" customFormat="1" x14ac:dyDescent="0.25">
      <c r="A146" s="147"/>
      <c r="B146" s="143" t="s">
        <v>11</v>
      </c>
      <c r="C146" s="109"/>
      <c r="D146" s="109"/>
      <c r="E146" s="109"/>
      <c r="F146" s="25"/>
      <c r="G146" s="121"/>
      <c r="H146" s="110"/>
      <c r="I146" s="76"/>
      <c r="J146" s="110"/>
      <c r="K146" s="18"/>
      <c r="L146" s="262"/>
      <c r="M146" s="68"/>
      <c r="N146" s="68"/>
      <c r="O146" s="72"/>
    </row>
    <row r="147" spans="1:15" s="40" customFormat="1" x14ac:dyDescent="0.25">
      <c r="A147" s="147"/>
      <c r="B147" s="143" t="s">
        <v>13</v>
      </c>
      <c r="C147" s="109"/>
      <c r="D147" s="109"/>
      <c r="E147" s="109"/>
      <c r="F147" s="25"/>
      <c r="G147" s="121"/>
      <c r="H147" s="110"/>
      <c r="I147" s="76"/>
      <c r="J147" s="110"/>
      <c r="K147" s="18"/>
      <c r="L147" s="262"/>
      <c r="M147" s="68"/>
      <c r="N147" s="68"/>
      <c r="O147" s="72"/>
    </row>
    <row r="148" spans="1:15" s="40" customFormat="1" x14ac:dyDescent="0.25">
      <c r="A148" s="147"/>
      <c r="B148" s="143" t="s">
        <v>5</v>
      </c>
      <c r="C148" s="109"/>
      <c r="D148" s="109"/>
      <c r="E148" s="109"/>
      <c r="F148" s="25"/>
      <c r="G148" s="121"/>
      <c r="H148" s="110"/>
      <c r="I148" s="76"/>
      <c r="J148" s="110"/>
      <c r="K148" s="18"/>
      <c r="L148" s="263"/>
      <c r="M148" s="68"/>
      <c r="N148" s="68"/>
      <c r="O148" s="72"/>
    </row>
    <row r="149" spans="1:15" s="41" customFormat="1" ht="191.25" customHeight="1" x14ac:dyDescent="0.25">
      <c r="A149" s="147" t="s">
        <v>24</v>
      </c>
      <c r="B149" s="141" t="s">
        <v>91</v>
      </c>
      <c r="C149" s="95">
        <f>SUM(C150:C154)</f>
        <v>84.1</v>
      </c>
      <c r="D149" s="95">
        <f t="shared" ref="D149:K149" si="60">SUM(D150:D154)</f>
        <v>84.1</v>
      </c>
      <c r="E149" s="95">
        <f t="shared" si="60"/>
        <v>84.1</v>
      </c>
      <c r="F149" s="25">
        <f t="shared" si="58"/>
        <v>1</v>
      </c>
      <c r="G149" s="95">
        <f t="shared" si="60"/>
        <v>76.63</v>
      </c>
      <c r="H149" s="15">
        <f>G149/D149*100</f>
        <v>91.12</v>
      </c>
      <c r="I149" s="95"/>
      <c r="J149" s="95">
        <f t="shared" si="60"/>
        <v>84.1</v>
      </c>
      <c r="K149" s="95">
        <f t="shared" si="60"/>
        <v>0</v>
      </c>
      <c r="L149" s="258" t="s">
        <v>103</v>
      </c>
      <c r="M149" s="68"/>
      <c r="N149" s="68"/>
      <c r="O149" s="72"/>
    </row>
    <row r="150" spans="1:15" s="41" customFormat="1" x14ac:dyDescent="0.25">
      <c r="A150" s="147"/>
      <c r="B150" s="153" t="s">
        <v>4</v>
      </c>
      <c r="C150" s="76"/>
      <c r="D150" s="76"/>
      <c r="E150" s="76"/>
      <c r="F150" s="25"/>
      <c r="G150" s="76"/>
      <c r="H150" s="104"/>
      <c r="I150" s="76"/>
      <c r="J150" s="76"/>
      <c r="K150" s="104"/>
      <c r="L150" s="259"/>
      <c r="M150" s="68"/>
      <c r="N150" s="68"/>
      <c r="O150" s="72"/>
    </row>
    <row r="151" spans="1:15" s="41" customFormat="1" x14ac:dyDescent="0.25">
      <c r="A151" s="147"/>
      <c r="B151" s="153" t="s">
        <v>16</v>
      </c>
      <c r="C151" s="76">
        <v>84.1</v>
      </c>
      <c r="D151" s="76">
        <v>84.1</v>
      </c>
      <c r="E151" s="76">
        <v>84.1</v>
      </c>
      <c r="F151" s="25">
        <f t="shared" si="58"/>
        <v>1</v>
      </c>
      <c r="G151" s="76">
        <v>76.63</v>
      </c>
      <c r="H151" s="76">
        <f>G151/D151*100</f>
        <v>91.12</v>
      </c>
      <c r="I151" s="76"/>
      <c r="J151" s="76">
        <f>79.34+4.76</f>
        <v>84.1</v>
      </c>
      <c r="K151" s="104">
        <f>D151-J151</f>
        <v>0</v>
      </c>
      <c r="L151" s="259"/>
      <c r="M151" s="68"/>
      <c r="N151" s="68"/>
      <c r="O151" s="72"/>
    </row>
    <row r="152" spans="1:15" s="41" customFormat="1" x14ac:dyDescent="0.25">
      <c r="A152" s="147"/>
      <c r="B152" s="153" t="s">
        <v>11</v>
      </c>
      <c r="C152" s="76"/>
      <c r="D152" s="76"/>
      <c r="E152" s="76"/>
      <c r="F152" s="104"/>
      <c r="G152" s="76"/>
      <c r="H152" s="104"/>
      <c r="I152" s="76"/>
      <c r="J152" s="76"/>
      <c r="K152" s="104">
        <f>D152-J152</f>
        <v>0</v>
      </c>
      <c r="L152" s="259"/>
      <c r="M152" s="68"/>
      <c r="N152" s="68"/>
      <c r="O152" s="72"/>
    </row>
    <row r="153" spans="1:15" s="41" customFormat="1" x14ac:dyDescent="0.25">
      <c r="A153" s="147"/>
      <c r="B153" s="153" t="s">
        <v>13</v>
      </c>
      <c r="C153" s="76"/>
      <c r="D153" s="76"/>
      <c r="E153" s="76"/>
      <c r="F153" s="104"/>
      <c r="G153" s="76"/>
      <c r="H153" s="104"/>
      <c r="I153" s="76"/>
      <c r="J153" s="76"/>
      <c r="K153" s="104">
        <f>D153-J153</f>
        <v>0</v>
      </c>
      <c r="L153" s="259"/>
      <c r="M153" s="68"/>
      <c r="N153" s="68"/>
      <c r="O153" s="72"/>
    </row>
    <row r="154" spans="1:15" s="41" customFormat="1" x14ac:dyDescent="0.25">
      <c r="A154" s="147"/>
      <c r="B154" s="153" t="s">
        <v>5</v>
      </c>
      <c r="C154" s="76"/>
      <c r="D154" s="76"/>
      <c r="E154" s="76"/>
      <c r="F154" s="104"/>
      <c r="G154" s="76"/>
      <c r="H154" s="104"/>
      <c r="I154" s="76"/>
      <c r="J154" s="76"/>
      <c r="K154" s="104">
        <f>D154-J154</f>
        <v>0</v>
      </c>
      <c r="L154" s="260"/>
      <c r="M154" s="68"/>
      <c r="N154" s="68"/>
      <c r="O154" s="72"/>
    </row>
    <row r="155" spans="1:15" s="63" customFormat="1" ht="312" customHeight="1" x14ac:dyDescent="0.25">
      <c r="A155" s="147" t="s">
        <v>25</v>
      </c>
      <c r="B155" s="141" t="s">
        <v>92</v>
      </c>
      <c r="C155" s="106">
        <f>C157+C156+C158+C159+C160</f>
        <v>175813.13</v>
      </c>
      <c r="D155" s="106">
        <f>D157+D156+D158+D159+D160</f>
        <v>175736.95999999999</v>
      </c>
      <c r="E155" s="106">
        <f t="shared" ref="E155:K155" si="61">E157+E156+E158+E159+E160</f>
        <v>131721.59</v>
      </c>
      <c r="F155" s="127">
        <f>E155/D155</f>
        <v>0.75</v>
      </c>
      <c r="G155" s="135">
        <f>G157+G156+G158+G159+G160</f>
        <v>131721.59</v>
      </c>
      <c r="H155" s="127">
        <f t="shared" ref="H155" si="62">G155/D155</f>
        <v>0.75</v>
      </c>
      <c r="I155" s="24"/>
      <c r="J155" s="106">
        <f>J157+J156+J158+J159+J160</f>
        <v>175736.95999999999</v>
      </c>
      <c r="K155" s="77">
        <f t="shared" si="61"/>
        <v>0</v>
      </c>
      <c r="L155" s="257" t="s">
        <v>112</v>
      </c>
      <c r="M155" s="68"/>
      <c r="N155" s="68"/>
      <c r="O155" s="72"/>
    </row>
    <row r="156" spans="1:15" s="37" customFormat="1" ht="44.25" customHeight="1" x14ac:dyDescent="0.25">
      <c r="A156" s="147"/>
      <c r="B156" s="143" t="s">
        <v>4</v>
      </c>
      <c r="C156" s="24"/>
      <c r="D156" s="24"/>
      <c r="E156" s="24"/>
      <c r="F156" s="25"/>
      <c r="G156" s="35"/>
      <c r="H156" s="25"/>
      <c r="I156" s="24"/>
      <c r="J156" s="24"/>
      <c r="K156" s="79"/>
      <c r="L156" s="196"/>
      <c r="M156" s="68"/>
      <c r="N156" s="68"/>
      <c r="O156" s="72"/>
    </row>
    <row r="157" spans="1:15" s="37" customFormat="1" ht="44.25" customHeight="1" x14ac:dyDescent="0.25">
      <c r="A157" s="147"/>
      <c r="B157" s="143" t="s">
        <v>16</v>
      </c>
      <c r="C157" s="24">
        <v>155445.79999999999</v>
      </c>
      <c r="D157" s="24">
        <v>155445.79999999999</v>
      </c>
      <c r="E157" s="24">
        <v>119435.35</v>
      </c>
      <c r="F157" s="25">
        <f>E157/D157</f>
        <v>0.77</v>
      </c>
      <c r="G157" s="35">
        <v>119435.35</v>
      </c>
      <c r="H157" s="25">
        <f>G157/D157</f>
        <v>0.77</v>
      </c>
      <c r="I157" s="24"/>
      <c r="J157" s="24">
        <f>142344.9+13100.9</f>
        <v>155445.79999999999</v>
      </c>
      <c r="K157" s="79">
        <f>D157-J157</f>
        <v>0</v>
      </c>
      <c r="L157" s="196"/>
      <c r="M157" s="68"/>
      <c r="N157" s="68"/>
      <c r="O157" s="72"/>
    </row>
    <row r="158" spans="1:15" s="37" customFormat="1" ht="44.25" customHeight="1" x14ac:dyDescent="0.25">
      <c r="A158" s="147"/>
      <c r="B158" s="143" t="s">
        <v>11</v>
      </c>
      <c r="C158" s="24">
        <f>20367.33-C159</f>
        <v>20362.400000000001</v>
      </c>
      <c r="D158" s="24">
        <f>20291.16-D159</f>
        <v>20286.23</v>
      </c>
      <c r="E158" s="35">
        <f>G158</f>
        <v>12286.24</v>
      </c>
      <c r="F158" s="100">
        <f>E158/D158</f>
        <v>0.61</v>
      </c>
      <c r="G158" s="35">
        <v>12286.24</v>
      </c>
      <c r="H158" s="25">
        <f>G158/D158</f>
        <v>0.61</v>
      </c>
      <c r="I158" s="24"/>
      <c r="J158" s="24">
        <f>9897.93+10388.3</f>
        <v>20286.23</v>
      </c>
      <c r="K158" s="79">
        <f>D158-J158</f>
        <v>0</v>
      </c>
      <c r="L158" s="196"/>
      <c r="M158" s="68"/>
      <c r="N158" s="68"/>
      <c r="O158" s="72"/>
    </row>
    <row r="159" spans="1:15" s="37" customFormat="1" ht="44.25" customHeight="1" x14ac:dyDescent="0.25">
      <c r="A159" s="147"/>
      <c r="B159" s="143" t="s">
        <v>13</v>
      </c>
      <c r="C159" s="24">
        <v>4.93</v>
      </c>
      <c r="D159" s="24">
        <f>C159</f>
        <v>4.93</v>
      </c>
      <c r="E159" s="24">
        <f>G159</f>
        <v>0</v>
      </c>
      <c r="F159" s="25"/>
      <c r="G159" s="35"/>
      <c r="H159" s="25"/>
      <c r="I159" s="24"/>
      <c r="J159" s="24">
        <f>D159</f>
        <v>4.93</v>
      </c>
      <c r="K159" s="79">
        <f>D159-J159</f>
        <v>0</v>
      </c>
      <c r="L159" s="196"/>
      <c r="M159" s="68"/>
      <c r="N159" s="68"/>
      <c r="O159" s="72"/>
    </row>
    <row r="160" spans="1:15" s="37" customFormat="1" ht="105.75" customHeight="1" x14ac:dyDescent="0.25">
      <c r="A160" s="147"/>
      <c r="B160" s="143" t="s">
        <v>5</v>
      </c>
      <c r="C160" s="79"/>
      <c r="D160" s="79"/>
      <c r="E160" s="79"/>
      <c r="F160" s="78"/>
      <c r="G160" s="105"/>
      <c r="H160" s="78"/>
      <c r="I160" s="79"/>
      <c r="J160" s="79"/>
      <c r="K160" s="79"/>
      <c r="L160" s="197"/>
      <c r="M160" s="68"/>
      <c r="N160" s="68"/>
      <c r="O160" s="72"/>
    </row>
    <row r="161" spans="1:15" s="14" customFormat="1" ht="63.75" customHeight="1" x14ac:dyDescent="0.25">
      <c r="A161" s="147" t="s">
        <v>26</v>
      </c>
      <c r="B161" s="142" t="s">
        <v>75</v>
      </c>
      <c r="C161" s="109"/>
      <c r="D161" s="109"/>
      <c r="E161" s="111"/>
      <c r="F161" s="112"/>
      <c r="G161" s="120"/>
      <c r="H161" s="112"/>
      <c r="I161" s="113"/>
      <c r="J161" s="112"/>
      <c r="K161" s="18"/>
      <c r="L161" s="170" t="s">
        <v>40</v>
      </c>
      <c r="M161" s="68"/>
      <c r="N161" s="68"/>
      <c r="O161" s="72"/>
    </row>
    <row r="162" spans="1:15" ht="118.5" customHeight="1" x14ac:dyDescent="0.4">
      <c r="A162" s="147" t="s">
        <v>27</v>
      </c>
      <c r="B162" s="142" t="s">
        <v>93</v>
      </c>
      <c r="C162" s="15">
        <f>SUM(C163:C167)</f>
        <v>463233.57</v>
      </c>
      <c r="D162" s="15">
        <f t="shared" ref="D162:G162" si="63">SUM(D163:D167)</f>
        <v>463423.79</v>
      </c>
      <c r="E162" s="15">
        <f t="shared" si="63"/>
        <v>274482</v>
      </c>
      <c r="F162" s="92">
        <f>E162/D162</f>
        <v>0.59</v>
      </c>
      <c r="G162" s="15">
        <f t="shared" si="63"/>
        <v>274482</v>
      </c>
      <c r="H162" s="92">
        <f>G162/D162</f>
        <v>0.59</v>
      </c>
      <c r="I162" s="93">
        <v>0</v>
      </c>
      <c r="J162" s="95">
        <f>SUM(J163:J167)</f>
        <v>463423.79</v>
      </c>
      <c r="K162" s="16">
        <f>D162-J162</f>
        <v>0</v>
      </c>
      <c r="L162" s="200" t="s">
        <v>116</v>
      </c>
      <c r="M162" s="68"/>
      <c r="N162" s="68"/>
      <c r="O162" s="72"/>
    </row>
    <row r="163" spans="1:15" x14ac:dyDescent="0.4">
      <c r="A163" s="147"/>
      <c r="B163" s="143" t="s">
        <v>4</v>
      </c>
      <c r="C163" s="34"/>
      <c r="D163" s="34"/>
      <c r="E163" s="34"/>
      <c r="F163" s="99"/>
      <c r="G163" s="34"/>
      <c r="H163" s="99"/>
      <c r="I163" s="34"/>
      <c r="J163" s="35"/>
      <c r="K163" s="16">
        <f>D163-G163</f>
        <v>0</v>
      </c>
      <c r="L163" s="199"/>
      <c r="M163" s="68"/>
      <c r="N163" s="68"/>
      <c r="O163" s="72"/>
    </row>
    <row r="164" spans="1:15" s="75" customFormat="1" x14ac:dyDescent="0.4">
      <c r="A164" s="161"/>
      <c r="B164" s="153" t="s">
        <v>16</v>
      </c>
      <c r="C164" s="34">
        <v>440071.1</v>
      </c>
      <c r="D164" s="34">
        <v>440071.1</v>
      </c>
      <c r="E164" s="34">
        <v>255844.14</v>
      </c>
      <c r="F164" s="99">
        <f>E164/D164</f>
        <v>0.57999999999999996</v>
      </c>
      <c r="G164" s="34">
        <v>255844.14</v>
      </c>
      <c r="H164" s="99">
        <f>G164/D164</f>
        <v>0.57999999999999996</v>
      </c>
      <c r="I164" s="34"/>
      <c r="J164" s="35">
        <f>D164</f>
        <v>440071.1</v>
      </c>
      <c r="K164" s="34">
        <f>D164-J164</f>
        <v>0</v>
      </c>
      <c r="L164" s="199"/>
      <c r="M164" s="68"/>
      <c r="N164" s="71"/>
      <c r="O164" s="72"/>
    </row>
    <row r="165" spans="1:15" s="75" customFormat="1" x14ac:dyDescent="0.4">
      <c r="A165" s="161"/>
      <c r="B165" s="153" t="s">
        <v>11</v>
      </c>
      <c r="C165" s="34">
        <v>23162.47</v>
      </c>
      <c r="D165" s="34">
        <v>23352.69</v>
      </c>
      <c r="E165" s="34">
        <f>G165</f>
        <v>18637.86</v>
      </c>
      <c r="F165" s="99">
        <f>E165/D165</f>
        <v>0.8</v>
      </c>
      <c r="G165" s="34">
        <v>18637.86</v>
      </c>
      <c r="H165" s="99">
        <f>G165/D165</f>
        <v>0.8</v>
      </c>
      <c r="I165" s="34"/>
      <c r="J165" s="35">
        <f>D165</f>
        <v>23352.69</v>
      </c>
      <c r="K165" s="34">
        <f>D165-J165</f>
        <v>0</v>
      </c>
      <c r="L165" s="199"/>
      <c r="M165" s="68"/>
      <c r="N165" s="71"/>
      <c r="O165" s="72"/>
    </row>
    <row r="166" spans="1:15" x14ac:dyDescent="0.4">
      <c r="A166" s="147"/>
      <c r="B166" s="143" t="s">
        <v>13</v>
      </c>
      <c r="C166" s="34">
        <v>0</v>
      </c>
      <c r="D166" s="34">
        <v>0</v>
      </c>
      <c r="E166" s="34">
        <v>0</v>
      </c>
      <c r="F166" s="102"/>
      <c r="G166" s="103"/>
      <c r="H166" s="102"/>
      <c r="I166" s="103"/>
      <c r="J166" s="34">
        <v>0</v>
      </c>
      <c r="K166" s="60">
        <f>D166-J166</f>
        <v>0</v>
      </c>
      <c r="L166" s="199"/>
      <c r="M166" s="68"/>
      <c r="N166" s="68"/>
      <c r="O166" s="72"/>
    </row>
    <row r="167" spans="1:15" x14ac:dyDescent="0.4">
      <c r="A167" s="147"/>
      <c r="B167" s="143" t="s">
        <v>5</v>
      </c>
      <c r="C167" s="17"/>
      <c r="D167" s="17"/>
      <c r="E167" s="17"/>
      <c r="F167" s="19"/>
      <c r="G167" s="34"/>
      <c r="H167" s="19"/>
      <c r="I167" s="17"/>
      <c r="J167" s="17"/>
      <c r="K167" s="17"/>
      <c r="L167" s="199"/>
      <c r="M167" s="68"/>
      <c r="N167" s="68"/>
      <c r="O167" s="72"/>
    </row>
    <row r="168" spans="1:15" s="46" customFormat="1" ht="60.75" x14ac:dyDescent="0.25">
      <c r="A168" s="147" t="s">
        <v>28</v>
      </c>
      <c r="B168" s="142" t="s">
        <v>76</v>
      </c>
      <c r="C168" s="109"/>
      <c r="D168" s="109"/>
      <c r="E168" s="111"/>
      <c r="F168" s="112"/>
      <c r="G168" s="120"/>
      <c r="H168" s="112"/>
      <c r="I168" s="113"/>
      <c r="J168" s="112"/>
      <c r="K168" s="18"/>
      <c r="L168" s="170" t="s">
        <v>40</v>
      </c>
      <c r="M168" s="68"/>
      <c r="N168" s="68"/>
      <c r="O168" s="72"/>
    </row>
    <row r="169" spans="1:15" s="114" customFormat="1" ht="216.75" customHeight="1" x14ac:dyDescent="0.25">
      <c r="A169" s="161" t="s">
        <v>31</v>
      </c>
      <c r="B169" s="141" t="s">
        <v>94</v>
      </c>
      <c r="C169" s="15">
        <f>C170+C171+C172</f>
        <v>73836.490000000005</v>
      </c>
      <c r="D169" s="15">
        <f t="shared" ref="D169:E169" si="64">D170+D171+D172</f>
        <v>73836.490000000005</v>
      </c>
      <c r="E169" s="15">
        <f t="shared" si="64"/>
        <v>54780.21</v>
      </c>
      <c r="F169" s="15">
        <f t="shared" ref="F169" si="65">E169/D169*100</f>
        <v>74.19</v>
      </c>
      <c r="G169" s="15">
        <f>G170+G171+G172</f>
        <v>54376.71</v>
      </c>
      <c r="H169" s="15">
        <f t="shared" ref="H169" si="66">G169/D169*100</f>
        <v>73.64</v>
      </c>
      <c r="I169" s="15"/>
      <c r="J169" s="15">
        <f>J170+J171+J172</f>
        <v>73836.490000000005</v>
      </c>
      <c r="K169" s="15">
        <f>K170+K171+K172</f>
        <v>0</v>
      </c>
      <c r="L169" s="195" t="s">
        <v>117</v>
      </c>
      <c r="M169" s="68"/>
      <c r="N169" s="71"/>
      <c r="O169" s="83"/>
    </row>
    <row r="170" spans="1:15" s="74" customFormat="1" x14ac:dyDescent="0.25">
      <c r="A170" s="162"/>
      <c r="B170" s="153" t="s">
        <v>4</v>
      </c>
      <c r="C170" s="34"/>
      <c r="D170" s="34"/>
      <c r="E170" s="34"/>
      <c r="F170" s="99"/>
      <c r="G170" s="34"/>
      <c r="H170" s="99"/>
      <c r="I170" s="34"/>
      <c r="J170" s="34"/>
      <c r="K170" s="34">
        <f>E170-J170</f>
        <v>0</v>
      </c>
      <c r="L170" s="196"/>
      <c r="M170" s="68"/>
      <c r="N170" s="71"/>
      <c r="O170" s="83"/>
    </row>
    <row r="171" spans="1:15" s="74" customFormat="1" x14ac:dyDescent="0.25">
      <c r="A171" s="162"/>
      <c r="B171" s="153" t="s">
        <v>16</v>
      </c>
      <c r="C171" s="34">
        <v>70144.7</v>
      </c>
      <c r="D171" s="34">
        <v>70144.7</v>
      </c>
      <c r="E171" s="34">
        <v>52261.9</v>
      </c>
      <c r="F171" s="99">
        <f>E171/D171</f>
        <v>0.75</v>
      </c>
      <c r="G171" s="34">
        <v>51858.400000000001</v>
      </c>
      <c r="H171" s="99">
        <f>G171/D171</f>
        <v>0.74</v>
      </c>
      <c r="I171" s="34"/>
      <c r="J171" s="34">
        <f>23906.4+8000.1+38238.2</f>
        <v>70144.7</v>
      </c>
      <c r="K171" s="34">
        <f>D171-J171</f>
        <v>0</v>
      </c>
      <c r="L171" s="196"/>
      <c r="M171" s="68"/>
      <c r="N171" s="71"/>
      <c r="O171" s="83"/>
    </row>
    <row r="172" spans="1:15" s="74" customFormat="1" x14ac:dyDescent="0.25">
      <c r="A172" s="162"/>
      <c r="B172" s="153" t="s">
        <v>11</v>
      </c>
      <c r="C172" s="34">
        <v>3691.79</v>
      </c>
      <c r="D172" s="34">
        <v>3691.79</v>
      </c>
      <c r="E172" s="34">
        <f>G172</f>
        <v>2518.31</v>
      </c>
      <c r="F172" s="99">
        <f>E172/D172</f>
        <v>0.68</v>
      </c>
      <c r="G172" s="34">
        <v>2518.31</v>
      </c>
      <c r="H172" s="99">
        <f>G172/D172</f>
        <v>0.68</v>
      </c>
      <c r="I172" s="34"/>
      <c r="J172" s="34">
        <f>1258.23+421.02+2012.54</f>
        <v>3691.79</v>
      </c>
      <c r="K172" s="34">
        <f>D172-J172</f>
        <v>0</v>
      </c>
      <c r="L172" s="196"/>
      <c r="M172" s="68"/>
      <c r="N172" s="71"/>
      <c r="O172" s="83"/>
    </row>
    <row r="173" spans="1:15" s="74" customFormat="1" x14ac:dyDescent="0.25">
      <c r="A173" s="162"/>
      <c r="B173" s="153" t="s">
        <v>13</v>
      </c>
      <c r="C173" s="34"/>
      <c r="D173" s="34"/>
      <c r="E173" s="34"/>
      <c r="F173" s="99"/>
      <c r="G173" s="34"/>
      <c r="H173" s="99"/>
      <c r="I173" s="34"/>
      <c r="J173" s="34"/>
      <c r="K173" s="34">
        <f>E173-J173</f>
        <v>0</v>
      </c>
      <c r="L173" s="196"/>
      <c r="M173" s="68"/>
      <c r="N173" s="71"/>
      <c r="O173" s="83"/>
    </row>
    <row r="174" spans="1:15" s="74" customFormat="1" x14ac:dyDescent="0.25">
      <c r="A174" s="162"/>
      <c r="B174" s="153" t="s">
        <v>5</v>
      </c>
      <c r="C174" s="34"/>
      <c r="D174" s="34"/>
      <c r="E174" s="34"/>
      <c r="F174" s="99"/>
      <c r="G174" s="34"/>
      <c r="H174" s="99"/>
      <c r="I174" s="34"/>
      <c r="J174" s="34"/>
      <c r="K174" s="34">
        <f>E174-J174</f>
        <v>0</v>
      </c>
      <c r="L174" s="197"/>
      <c r="M174" s="68"/>
      <c r="N174" s="71"/>
      <c r="O174" s="83"/>
    </row>
    <row r="175" spans="1:15" s="39" customFormat="1" ht="74.25" customHeight="1" x14ac:dyDescent="0.25">
      <c r="A175" s="147" t="s">
        <v>30</v>
      </c>
      <c r="B175" s="142" t="s">
        <v>77</v>
      </c>
      <c r="C175" s="121"/>
      <c r="D175" s="121"/>
      <c r="E175" s="121"/>
      <c r="F175" s="122"/>
      <c r="G175" s="121"/>
      <c r="H175" s="122"/>
      <c r="I175" s="121"/>
      <c r="J175" s="122"/>
      <c r="K175" s="18"/>
      <c r="L175" s="170" t="s">
        <v>40</v>
      </c>
      <c r="M175" s="68"/>
      <c r="N175" s="68"/>
      <c r="O175" s="72"/>
    </row>
    <row r="176" spans="1:15" s="39" customFormat="1" ht="72.75" customHeight="1" x14ac:dyDescent="0.25">
      <c r="A176" s="147" t="s">
        <v>29</v>
      </c>
      <c r="B176" s="142" t="s">
        <v>78</v>
      </c>
      <c r="C176" s="121"/>
      <c r="D176" s="121"/>
      <c r="E176" s="121"/>
      <c r="F176" s="122"/>
      <c r="G176" s="121"/>
      <c r="H176" s="122"/>
      <c r="I176" s="121"/>
      <c r="J176" s="122"/>
      <c r="K176" s="18"/>
      <c r="L176" s="170" t="s">
        <v>40</v>
      </c>
      <c r="M176" s="68"/>
      <c r="N176" s="68"/>
      <c r="O176" s="72"/>
    </row>
    <row r="177" spans="1:15" s="39" customFormat="1" ht="69" customHeight="1" x14ac:dyDescent="0.25">
      <c r="A177" s="147" t="s">
        <v>38</v>
      </c>
      <c r="B177" s="142" t="s">
        <v>79</v>
      </c>
      <c r="C177" s="121"/>
      <c r="D177" s="121"/>
      <c r="E177" s="123"/>
      <c r="F177" s="122"/>
      <c r="G177" s="121"/>
      <c r="H177" s="122"/>
      <c r="I177" s="121"/>
      <c r="J177" s="122"/>
      <c r="K177" s="18"/>
      <c r="L177" s="170" t="s">
        <v>40</v>
      </c>
      <c r="M177" s="68"/>
      <c r="N177" s="68"/>
      <c r="O177" s="72"/>
    </row>
    <row r="178" spans="1:15" ht="94.5" customHeight="1" x14ac:dyDescent="0.4">
      <c r="A178" s="147" t="s">
        <v>37</v>
      </c>
      <c r="B178" s="142" t="s">
        <v>80</v>
      </c>
      <c r="C178" s="121"/>
      <c r="D178" s="121"/>
      <c r="E178" s="123"/>
      <c r="F178" s="122"/>
      <c r="G178" s="121"/>
      <c r="H178" s="122"/>
      <c r="I178" s="121"/>
      <c r="J178" s="122"/>
      <c r="K178" s="18"/>
      <c r="L178" s="170" t="s">
        <v>40</v>
      </c>
      <c r="M178" s="68"/>
      <c r="N178" s="68"/>
      <c r="O178" s="72"/>
    </row>
    <row r="179" spans="1:15" ht="226.5" customHeight="1" x14ac:dyDescent="0.4">
      <c r="A179" s="147" t="s">
        <v>70</v>
      </c>
      <c r="B179" s="142" t="s">
        <v>95</v>
      </c>
      <c r="C179" s="106">
        <f>SUM(C180:C183)</f>
        <v>30315</v>
      </c>
      <c r="D179" s="106">
        <f>SUM(D180:D183)</f>
        <v>30315</v>
      </c>
      <c r="E179" s="106">
        <f>SUM(E180:E183)</f>
        <v>25396.2</v>
      </c>
      <c r="F179" s="127">
        <f>E179/D179</f>
        <v>0.84</v>
      </c>
      <c r="G179" s="135">
        <f>SUM(G180:G183)</f>
        <v>21683.56</v>
      </c>
      <c r="H179" s="127">
        <f>G179/D179</f>
        <v>0.72</v>
      </c>
      <c r="I179" s="24"/>
      <c r="J179" s="106">
        <f>SUM(J180:J183)</f>
        <v>30315</v>
      </c>
      <c r="K179" s="88">
        <f>SUM(K180:K183)</f>
        <v>0</v>
      </c>
      <c r="L179" s="171" t="s">
        <v>107</v>
      </c>
      <c r="M179" s="68"/>
      <c r="N179" s="68"/>
      <c r="O179" s="72"/>
    </row>
    <row r="180" spans="1:15" s="80" customFormat="1" ht="33.75" customHeight="1" x14ac:dyDescent="0.4">
      <c r="A180" s="147"/>
      <c r="B180" s="143" t="s">
        <v>4</v>
      </c>
      <c r="C180" s="24">
        <v>23499.1</v>
      </c>
      <c r="D180" s="24">
        <v>23499.1</v>
      </c>
      <c r="E180" s="24">
        <v>20166.2</v>
      </c>
      <c r="F180" s="25">
        <f>E180/D180</f>
        <v>0.86</v>
      </c>
      <c r="G180" s="35">
        <v>16679.07</v>
      </c>
      <c r="H180" s="25">
        <f t="shared" ref="H180:H181" si="67">G180/D180</f>
        <v>0.71</v>
      </c>
      <c r="I180" s="24"/>
      <c r="J180" s="24">
        <v>23499.1</v>
      </c>
      <c r="K180" s="35">
        <f>D180-J180</f>
        <v>0</v>
      </c>
      <c r="L180" s="168"/>
      <c r="M180" s="68"/>
      <c r="N180" s="68"/>
      <c r="O180" s="73"/>
    </row>
    <row r="181" spans="1:15" s="80" customFormat="1" ht="33.75" customHeight="1" x14ac:dyDescent="0.4">
      <c r="A181" s="147"/>
      <c r="B181" s="143" t="s">
        <v>16</v>
      </c>
      <c r="C181" s="24">
        <v>6815.9</v>
      </c>
      <c r="D181" s="24">
        <v>6815.9</v>
      </c>
      <c r="E181" s="24">
        <v>5230</v>
      </c>
      <c r="F181" s="25">
        <f>E181/D181</f>
        <v>0.77</v>
      </c>
      <c r="G181" s="35">
        <v>5004.49</v>
      </c>
      <c r="H181" s="25">
        <f t="shared" si="67"/>
        <v>0.73</v>
      </c>
      <c r="I181" s="24"/>
      <c r="J181" s="24">
        <v>6815.9</v>
      </c>
      <c r="K181" s="35">
        <f>D181-J181</f>
        <v>0</v>
      </c>
      <c r="L181" s="168"/>
      <c r="M181" s="68"/>
      <c r="N181" s="68"/>
      <c r="O181" s="73"/>
    </row>
    <row r="182" spans="1:15" s="80" customFormat="1" ht="33.75" customHeight="1" x14ac:dyDescent="0.4">
      <c r="A182" s="147"/>
      <c r="B182" s="143" t="s">
        <v>11</v>
      </c>
      <c r="C182" s="24"/>
      <c r="D182" s="24"/>
      <c r="E182" s="24"/>
      <c r="F182" s="25"/>
      <c r="G182" s="35"/>
      <c r="H182" s="25"/>
      <c r="I182" s="25"/>
      <c r="J182" s="24"/>
      <c r="K182" s="35">
        <f>D182-J182</f>
        <v>0</v>
      </c>
      <c r="L182" s="168"/>
      <c r="M182" s="68"/>
      <c r="N182" s="68"/>
      <c r="O182" s="73"/>
    </row>
    <row r="183" spans="1:15" s="80" customFormat="1" ht="33.75" customHeight="1" x14ac:dyDescent="0.4">
      <c r="A183" s="147"/>
      <c r="B183" s="143" t="s">
        <v>13</v>
      </c>
      <c r="C183" s="79"/>
      <c r="D183" s="79"/>
      <c r="E183" s="79"/>
      <c r="F183" s="78"/>
      <c r="G183" s="105"/>
      <c r="H183" s="78"/>
      <c r="I183" s="78"/>
      <c r="J183" s="79"/>
      <c r="K183" s="79">
        <f>E183-J183</f>
        <v>0</v>
      </c>
      <c r="L183" s="169"/>
      <c r="M183" s="68"/>
      <c r="N183" s="68"/>
      <c r="O183" s="73"/>
    </row>
    <row r="184" spans="1:15" ht="141.75" customHeight="1" x14ac:dyDescent="0.4">
      <c r="A184" s="189"/>
      <c r="B184" s="190"/>
      <c r="C184" s="190"/>
      <c r="D184" s="190"/>
      <c r="E184" s="190"/>
      <c r="F184" s="190"/>
      <c r="G184" s="190"/>
      <c r="H184" s="190"/>
      <c r="I184" s="190"/>
      <c r="J184" s="190"/>
      <c r="K184" s="190"/>
      <c r="L184" s="191"/>
      <c r="M184" s="68"/>
      <c r="N184" s="68"/>
      <c r="O184" s="72"/>
    </row>
    <row r="399" spans="10:11" x14ac:dyDescent="0.4">
      <c r="J399" s="6"/>
      <c r="K399" s="6"/>
    </row>
    <row r="400" spans="10:11" x14ac:dyDescent="0.4">
      <c r="J400" s="6"/>
      <c r="K400" s="6"/>
    </row>
    <row r="401" spans="10:11" x14ac:dyDescent="0.4">
      <c r="J401" s="6"/>
      <c r="K401" s="6"/>
    </row>
  </sheetData>
  <autoFilter ref="A7:L386"/>
  <customSheetViews>
    <customSheetView guid="{A0A3CD9B-2436-40D7-91DB-589A95FBBF00}" scale="40" showPageBreaks="1" outlineSymbols="0" zeroValues="0" fitToPage="1" printArea="1" showAutoFilter="1" hiddenColumns="1" view="pageBreakPreview">
      <pane xSplit="2" ySplit="8" topLeftCell="J93" activePane="bottomRight" state="frozen"/>
      <selection pane="bottomRight" activeCell="M1" sqref="M1:O1048576"/>
      <rowBreaks count="29" manualBreakCount="29">
        <brk id="174" max="11"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8" scale="44" fitToHeight="0" orientation="landscape" r:id="rId1"/>
      <autoFilter ref="A7:L386"/>
    </customSheetView>
    <customSheetView guid="{67ADFAE6-A9AF-44D7-8539-93CD0F6B7849}" scale="50" showPageBreaks="1" outlineSymbols="0" zeroValues="0" fitToPage="1" printArea="1" showAutoFilter="1" hiddenColumns="1" view="pageBreakPreview" topLeftCell="A4">
      <pane xSplit="4" ySplit="7" topLeftCell="E176" activePane="bottomRight" state="frozen"/>
      <selection pane="bottomRight" activeCell="B62" sqref="B62"/>
      <rowBreaks count="29" manualBreakCount="29">
        <brk id="154" max="11" man="1"/>
        <brk id="207" max="18" man="1"/>
        <brk id="1030" max="18" man="1"/>
        <brk id="1080" max="18" man="1"/>
        <brk id="1137" max="18" man="1"/>
        <brk id="1208" max="18" man="1"/>
        <brk id="1263" max="14" man="1"/>
        <brk id="1278" max="10" man="1"/>
        <brk id="1314" max="10" man="1"/>
        <brk id="1354" max="10" man="1"/>
        <brk id="1393" max="10" man="1"/>
        <brk id="1431" max="10" man="1"/>
        <brk id="1467" max="10" man="1"/>
        <brk id="1504" max="10" man="1"/>
        <brk id="1542" max="10" man="1"/>
        <brk id="1577" max="10" man="1"/>
        <brk id="1613" max="10" man="1"/>
        <brk id="1653" max="10" man="1"/>
        <brk id="1692" max="10" man="1"/>
        <brk id="1731" max="10" man="1"/>
        <brk id="1771" max="10" man="1"/>
        <brk id="1809" max="10" man="1"/>
        <brk id="1844" max="10" man="1"/>
        <brk id="1874" max="10" man="1"/>
        <brk id="1911" max="10" man="1"/>
        <brk id="1948" max="10" man="1"/>
        <brk id="1983" max="10" man="1"/>
        <brk id="2025" max="10" man="1"/>
        <brk id="2079" max="10" man="1"/>
      </rowBreaks>
      <pageMargins left="0" right="0" top="0.9055118110236221" bottom="0" header="0" footer="0"/>
      <printOptions horizontalCentered="1"/>
      <pageSetup paperSize="8" scale="44" fitToHeight="0" orientation="landscape" r:id="rId2"/>
      <autoFilter ref="A7:L386"/>
    </customSheetView>
    <customSheetView guid="{13BE7114-35DF-4699-8779-61985C68F6C3}" scale="50" showPageBreaks="1" outlineSymbols="0" zeroValues="0" fitToPage="1" printArea="1" showAutoFilter="1" view="pageBreakPreview" topLeftCell="A5">
      <pane xSplit="4" ySplit="10" topLeftCell="L35" activePane="bottomRight" state="frozen"/>
      <selection pane="bottomRight" activeCell="L37" sqref="L37:L42"/>
      <rowBreaks count="30" manualBreakCount="30">
        <brk id="28" max="15"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horizontalDpi="4294967293" r:id="rId3"/>
      <autoFilter ref="A7:L386"/>
    </customSheetView>
    <customSheetView guid="{3EEA7E1A-5F2B-4408-A34C-1F0223B5B245}" scale="40" showPageBreaks="1" outlineSymbols="0" zeroValues="0" fitToPage="1" printArea="1" showAutoFilter="1" view="pageBreakPreview" topLeftCell="A5">
      <pane xSplit="4" ySplit="10" topLeftCell="K162" activePane="bottomRight" state="frozen"/>
      <selection pane="bottomRight" activeCell="L169" sqref="L169:L174"/>
      <rowBreaks count="30" manualBreakCount="30">
        <brk id="28" max="15"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horizontalDpi="4294967293" r:id="rId4"/>
      <autoFilter ref="A7:L386"/>
    </customSheetView>
    <customSheetView guid="{D95852A1-B0FC-4AC5-B62B-5CCBE05B0D15}" scale="40" showPageBreaks="1" outlineSymbols="0" zeroValues="0" fitToPage="1" showAutoFilter="1" view="pageBreakPreview" topLeftCell="A5">
      <pane xSplit="4" ySplit="4" topLeftCell="J27" activePane="bottomRight" state="frozen"/>
      <selection pane="bottomRight" activeCell="L29" sqref="L29:L35"/>
      <rowBreaks count="29" manualBreakCount="29">
        <brk id="24" max="11" man="1"/>
        <brk id="33" max="11" man="1"/>
        <brk id="215" max="18" man="1"/>
        <brk id="265" max="18" man="1"/>
        <brk id="322" max="18" man="1"/>
        <brk id="393" max="18" man="1"/>
        <brk id="448" max="14" man="1"/>
        <brk id="463" max="10" man="1"/>
        <brk id="499" max="10" man="1"/>
        <brk id="539" max="10" man="1"/>
        <brk id="578" max="10" man="1"/>
        <brk id="616" max="10" man="1"/>
        <brk id="652" max="10" man="1"/>
        <brk id="689" max="10" man="1"/>
        <brk id="727" max="10" man="1"/>
        <brk id="762" max="10" man="1"/>
        <brk id="798" max="10" man="1"/>
        <brk id="838" max="10" man="1"/>
        <brk id="877" max="10" man="1"/>
        <brk id="916" max="10" man="1"/>
        <brk id="956" max="10" man="1"/>
        <brk id="994" max="10" man="1"/>
        <brk id="1029" max="10" man="1"/>
        <brk id="1059" max="10" man="1"/>
        <brk id="1096" max="10" man="1"/>
        <brk id="1133" max="10" man="1"/>
        <brk id="1168" max="10" man="1"/>
        <brk id="1210" max="10" man="1"/>
        <brk id="1264" max="10" man="1"/>
      </rowBreaks>
      <pageMargins left="0" right="0" top="0.9055118110236221" bottom="0" header="0" footer="0"/>
      <printOptions horizontalCentered="1"/>
      <pageSetup paperSize="9" scale="36" fitToHeight="0" orientation="landscape" r:id="rId5"/>
      <autoFilter ref="A7:L386"/>
    </customSheetView>
    <customSheetView guid="{72C0943B-A5D5-4B80-AD54-166C5CDC74DE}" scale="40" showPageBreaks="1" outlineSymbols="0" zeroValues="0" fitToPage="1" printArea="1" showAutoFilter="1" view="pageBreakPreview" topLeftCell="A5">
      <pane xSplit="4" ySplit="10" topLeftCell="E135" activePane="bottomRight" state="frozen"/>
      <selection pane="bottomRight" activeCell="G33" sqref="G33"/>
      <rowBreaks count="30" manualBreakCount="30">
        <brk id="7" max="11"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r:id="rId6"/>
      <autoFilter ref="A3:M18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customSheetView>
    <customSheetView guid="{99950613-28E7-4EC2-B918-559A2757B0A9}" scale="50" showPageBreaks="1" outlineSymbols="0" zeroValues="0" fitToPage="1" printArea="1" showAutoFilter="1" view="pageBreakPreview" topLeftCell="A3">
      <pane xSplit="2" ySplit="5" topLeftCell="C60" activePane="bottomRight" state="frozen"/>
      <selection pane="bottomRight" activeCell="K72" sqref="K72"/>
      <rowBreaks count="33" manualBreakCount="33">
        <brk id="42" max="10" man="1"/>
        <brk id="93" max="10" man="1"/>
        <brk id="135" max="10" man="1"/>
        <brk id="155" max="10" man="1"/>
        <brk id="181" max="10" man="1"/>
        <brk id="210" max="18" man="1"/>
        <brk id="1027" max="18" man="1"/>
        <brk id="1077" max="18" man="1"/>
        <brk id="1134" max="18" man="1"/>
        <brk id="1205" max="18" man="1"/>
        <brk id="1260" max="14" man="1"/>
        <brk id="1275" max="10" man="1"/>
        <brk id="1311" max="10" man="1"/>
        <brk id="1351" max="10" man="1"/>
        <brk id="1390" max="10" man="1"/>
        <brk id="1428" max="10" man="1"/>
        <brk id="1464" max="10" man="1"/>
        <brk id="1501" max="10" man="1"/>
        <brk id="1539" max="10" man="1"/>
        <brk id="1574" max="10" man="1"/>
        <brk id="1610" max="10" man="1"/>
        <brk id="1650" max="10" man="1"/>
        <brk id="1689" max="10" man="1"/>
        <brk id="1728" max="10" man="1"/>
        <brk id="1768" max="10" man="1"/>
        <brk id="1806" max="10" man="1"/>
        <brk id="1841" max="10" man="1"/>
        <brk id="1871" max="10" man="1"/>
        <brk id="1908" max="10" man="1"/>
        <brk id="1945" max="10" man="1"/>
        <brk id="1980" max="10" man="1"/>
        <brk id="2022" max="10" man="1"/>
        <brk id="2076" max="10" man="1"/>
      </rowBreaks>
      <colBreaks count="1" manualBreakCount="1">
        <brk id="11" max="182" man="1"/>
      </colBreaks>
      <pageMargins left="0" right="0" top="0.9055118110236221" bottom="0" header="0" footer="0"/>
      <printOptions horizontalCentered="1"/>
      <pageSetup paperSize="8" scale="41" fitToHeight="0" orientation="landscape" horizontalDpi="4294967293" r:id="rId7"/>
      <autoFilter ref="A7:L386"/>
    </customSheetView>
    <customSheetView guid="{649E5CE3-4976-49D9-83DA-4E57FFC714BF}" scale="50" showPageBreaks="1" outlineSymbols="0" zeroValues="0" fitToPage="1" printArea="1" showAutoFilter="1" hiddenColumns="1" view="pageBreakPreview" topLeftCell="A6">
      <pane xSplit="2" ySplit="2" topLeftCell="C155" activePane="bottomRight" state="frozen"/>
      <selection pane="bottomRight" activeCell="E164" sqref="E164"/>
      <rowBreaks count="35" manualBreakCount="35">
        <brk id="28" max="11" man="1"/>
        <brk id="38" max="11" man="1"/>
        <brk id="54" max="11" man="1"/>
        <brk id="86" max="11" man="1"/>
        <brk id="116" max="11" man="1"/>
        <brk id="134" max="11" man="1"/>
        <brk id="148" max="11" man="1"/>
        <brk id="198" max="18" man="1"/>
        <brk id="1015" max="18" man="1"/>
        <brk id="1065" max="18" man="1"/>
        <brk id="1122" max="18" man="1"/>
        <brk id="1193" max="18" man="1"/>
        <brk id="1248" max="14" man="1"/>
        <brk id="1263" max="10" man="1"/>
        <brk id="1299" max="10" man="1"/>
        <brk id="1339" max="10" man="1"/>
        <brk id="1378" max="10" man="1"/>
        <brk id="1416" max="10" man="1"/>
        <brk id="1452" max="10" man="1"/>
        <brk id="1489" max="10" man="1"/>
        <brk id="1527" max="10" man="1"/>
        <brk id="1562" max="10" man="1"/>
        <brk id="1598" max="10" man="1"/>
        <brk id="1638" max="10" man="1"/>
        <brk id="1677" max="10" man="1"/>
        <brk id="1716" max="10" man="1"/>
        <brk id="1756" max="10" man="1"/>
        <brk id="1794" max="10" man="1"/>
        <brk id="1829" max="10" man="1"/>
        <brk id="1859" max="10" man="1"/>
        <brk id="1896" max="10" man="1"/>
        <brk id="1933" max="10" man="1"/>
        <brk id="1968" max="10" man="1"/>
        <brk id="2010" max="10" man="1"/>
        <brk id="2064" max="10" man="1"/>
      </rowBreaks>
      <colBreaks count="1" manualBreakCount="1">
        <brk id="12" max="183" man="1"/>
      </colBreaks>
      <pageMargins left="0" right="0" top="0.9055118110236221" bottom="0" header="0" footer="0"/>
      <printOptions horizontalCentered="1"/>
      <pageSetup paperSize="8" scale="43" fitToHeight="0" orientation="landscape" r:id="rId8"/>
      <autoFilter ref="A7:L386"/>
    </customSheetView>
    <customSheetView guid="{0CCCFAED-79CE-4449-BC23-D60C794B65C2}" scale="50" showPageBreaks="1" outlineSymbols="0" zeroValues="0" fitToPage="1" printArea="1" showAutoFilter="1" view="pageBreakPreview" topLeftCell="A5">
      <pane xSplit="2" ySplit="4" topLeftCell="K33" activePane="bottomRight" state="frozen"/>
      <selection pane="bottomRight" activeCell="L37" sqref="L37:L42"/>
      <rowBreaks count="32" manualBreakCount="32">
        <brk id="68" max="11" man="1"/>
        <brk id="122" max="11" man="1"/>
        <brk id="146" max="11" man="1"/>
        <brk id="168" max="11"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1" fitToHeight="0" orientation="landscape" horizontalDpi="4294967293" r:id="rId9"/>
      <autoFilter ref="A7:L386"/>
    </customSheetView>
    <customSheetView guid="{5EB1B5BB-79BE-4318-9140-3FA31802D519}" scale="40" showPageBreaks="1" outlineSymbols="0" zeroValues="0" fitToPage="1" printArea="1" showAutoFilter="1" view="pageBreakPreview" topLeftCell="A4">
      <pane xSplit="4" ySplit="7" topLeftCell="K166" activePane="bottomRight" state="frozen"/>
      <selection pane="bottomRight"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9" fitToHeight="0" orientation="landscape" r:id="rId10"/>
      <autoFilter ref="A7:K386"/>
    </customSheetView>
    <customSheetView guid="{5FB953A5-71FF-4056-AF98-C9D06FF0EDF3}" scale="35" showPageBreaks="1" outlineSymbols="0" zeroValues="0" fitToPage="1" printArea="1" showAutoFilter="1" hiddenColumns="1" view="pageBreakPreview" topLeftCell="A5">
      <pane xSplit="4" ySplit="4" topLeftCell="F9" activePane="bottomRight" state="frozen"/>
      <selection pane="bottomRight"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11"/>
      <autoFilter ref="A7:P398"/>
    </customSheetView>
    <customSheetView guid="{9FA29541-62F4-4CED-BF33-19F6BA57578F}" scale="40" showPageBreaks="1" outlineSymbols="0" zeroValues="0" printArea="1" showAutoFilter="1" hiddenColumns="1" view="pageBreakPreview" topLeftCell="A4">
      <pane xSplit="4" ySplit="4" topLeftCell="K167" activePane="bottomRight" state="frozen"/>
      <selection pane="bottomRight" activeCell="P172" sqref="P172:P175"/>
      <rowBreaks count="2" manualBreakCount="2">
        <brk id="77" max="15" man="1"/>
        <brk id="171" max="15" man="1"/>
      </rowBreaks>
      <pageMargins left="0" right="0" top="0.9055118110236221" bottom="0" header="0" footer="0"/>
      <printOptions horizontalCentered="1"/>
      <pageSetup paperSize="8" scale="45" fitToHeight="9" orientation="landscape" r:id="rId12"/>
      <autoFilter ref="A7:P401"/>
    </customSheetView>
    <customSheetView guid="{998B8119-4FF3-4A16-838D-539C6AE34D55}" scale="40" showPageBreaks="1" outlineSymbols="0" zeroValues="0" fitToPage="1" printArea="1" showAutoFilter="1" hiddenRows="1" hiddenColumns="1" view="pageBreakPreview" topLeftCell="A4">
      <pane xSplit="4" ySplit="7" topLeftCell="F163" activePane="bottomRight" state="frozen"/>
      <selection pane="bottomRight"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27" fitToHeight="0" orientation="landscape" r:id="rId13"/>
      <autoFilter ref="A7:P401"/>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14"/>
      <autoFilter ref="A7:P393"/>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5"/>
      <autoFilter ref="A9:S1185"/>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6"/>
      <autoFilter ref="A9:S1185"/>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7"/>
      <autoFilter ref="A9:T116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8"/>
      <autoFilter ref="A9:T1142"/>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9"/>
      <autoFilter ref="B1:T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2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21"/>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22"/>
      <headerFooter alignWithMargins="0"/>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23"/>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24"/>
      <autoFilter ref="A9:V1172"/>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25"/>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26"/>
      <autoFilter ref="A9:S1185"/>
    </customSheetView>
    <customSheetView guid="{7B245AB0-C2AF-4822-BFC4-2399F85856C1}" scale="40" showPageBreaks="1" outlineSymbols="0" zeroValues="0" fitToPage="1" printArea="1" showAutoFilter="1" hiddenColumns="1" view="pageBreakPreview" topLeftCell="A4">
      <pane xSplit="4" ySplit="7" topLeftCell="F182" activePane="bottomRight" state="frozen"/>
      <selection pane="bottomRight"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8" fitToHeight="0" orientation="landscape" r:id="rId27"/>
      <autoFilter ref="A7:P404"/>
    </customSheetView>
    <customSheetView guid="{CA384592-0CFD-4322-A4EB-34EC04693944}" scale="33" showPageBreaks="1" outlineSymbols="0" zeroValues="0" fitToPage="1" printArea="1" showAutoFilter="1" view="pageBreakPreview" topLeftCell="A17">
      <selection activeCell="J27" sqref="J27"/>
      <rowBreaks count="31" manualBreakCount="31">
        <brk id="28" max="10" man="1"/>
        <brk id="147" max="10" man="1"/>
        <brk id="171" max="10"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1" fitToHeight="0" orientation="landscape" r:id="rId28"/>
      <autoFilter ref="A7:L386"/>
    </customSheetView>
    <customSheetView guid="{45DE1976-7F07-4EB4-8A9C-FB72D060BEFA}" scale="40" showPageBreaks="1" outlineSymbols="0" zeroValues="0" fitToPage="1" printArea="1" showAutoFilter="1" hiddenColumns="1" view="pageBreakPreview" topLeftCell="C154">
      <selection activeCell="L155" sqref="L155:L160"/>
      <rowBreaks count="32" manualBreakCount="32">
        <brk id="30" max="11" man="1"/>
        <brk id="128" max="11" man="1"/>
        <brk id="147" max="11" man="1"/>
        <brk id="171" max="11" man="1"/>
        <brk id="206" max="18"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21" bottom="0" header="0" footer="0"/>
      <printOptions horizontalCentered="1"/>
      <pageSetup paperSize="8" scale="44" fitToHeight="0" orientation="landscape" r:id="rId29"/>
      <autoFilter ref="A7:L386"/>
    </customSheetView>
    <customSheetView guid="{CCF533A2-322B-40E2-88B2-065E6D1D35B4}" scale="39" showPageBreaks="1" outlineSymbols="0" zeroValues="0" fitToPage="1" printArea="1" showAutoFilter="1" hiddenColumns="1" view="pageBreakPreview" topLeftCell="A4">
      <pane xSplit="2" ySplit="5" topLeftCell="E129" activePane="bottomRight" state="frozen"/>
      <selection pane="bottomRight" activeCell="K132" sqref="K132"/>
      <rowBreaks count="31" manualBreakCount="31">
        <brk id="28" max="11" man="1"/>
        <brk id="61" max="11" man="1"/>
        <brk id="128" max="11"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 header="0" footer="0"/>
      <printOptions horizontalCentered="1"/>
      <pageSetup paperSize="8" scale="44" fitToHeight="0" orientation="landscape" horizontalDpi="4294967293" r:id="rId30"/>
      <autoFilter ref="A7:L386"/>
    </customSheetView>
    <customSheetView guid="{BEA0FDBA-BB07-4C19-8BBD-5E57EE395C09}" scale="50" showPageBreaks="1" outlineSymbols="0" zeroValues="0" printArea="1" showAutoFilter="1" hiddenColumns="1" view="pageBreakPreview" topLeftCell="A5">
      <pane xSplit="2" ySplit="4" topLeftCell="L36" activePane="bottomRight" state="frozen"/>
      <selection pane="bottomRight" activeCell="B37" sqref="B37"/>
      <rowBreaks count="33" manualBreakCount="33">
        <brk id="28" max="11" man="1"/>
        <brk id="83" max="11" man="1"/>
        <brk id="117" max="11" man="1"/>
        <brk id="141" max="11" man="1"/>
        <brk id="160" max="11" man="1"/>
        <brk id="204" max="18"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 header="0" footer="0"/>
      <printOptions horizontalCentered="1"/>
      <pageSetup paperSize="8" scale="43" fitToHeight="0" orientation="landscape" r:id="rId31"/>
      <autoFilter ref="A7:L386"/>
    </customSheetView>
  </customSheetViews>
  <mergeCells count="85">
    <mergeCell ref="H21:H23"/>
    <mergeCell ref="I29:I30"/>
    <mergeCell ref="I21:I23"/>
    <mergeCell ref="L155:L160"/>
    <mergeCell ref="L149:L154"/>
    <mergeCell ref="L143:L148"/>
    <mergeCell ref="L105:L110"/>
    <mergeCell ref="L111:L116"/>
    <mergeCell ref="L81:L86"/>
    <mergeCell ref="L75:L80"/>
    <mergeCell ref="L69:L74"/>
    <mergeCell ref="L123:L128"/>
    <mergeCell ref="L93:L98"/>
    <mergeCell ref="L117:L122"/>
    <mergeCell ref="L99:L104"/>
    <mergeCell ref="E5:H5"/>
    <mergeCell ref="L9:L14"/>
    <mergeCell ref="I5:I7"/>
    <mergeCell ref="L15:L20"/>
    <mergeCell ref="L37:L42"/>
    <mergeCell ref="L21:L28"/>
    <mergeCell ref="L29:L35"/>
    <mergeCell ref="F21:F23"/>
    <mergeCell ref="G21:G23"/>
    <mergeCell ref="J21:J23"/>
    <mergeCell ref="K29:K30"/>
    <mergeCell ref="G29:G30"/>
    <mergeCell ref="H29:H30"/>
    <mergeCell ref="J29:J30"/>
    <mergeCell ref="K21:K23"/>
    <mergeCell ref="F29:F30"/>
    <mergeCell ref="B29:B30"/>
    <mergeCell ref="A29:A30"/>
    <mergeCell ref="C29:C30"/>
    <mergeCell ref="D29:D30"/>
    <mergeCell ref="A3:L3"/>
    <mergeCell ref="G6:H6"/>
    <mergeCell ref="A9:A14"/>
    <mergeCell ref="A5:A7"/>
    <mergeCell ref="E6:F6"/>
    <mergeCell ref="D6:D7"/>
    <mergeCell ref="C5:D5"/>
    <mergeCell ref="C6:C7"/>
    <mergeCell ref="B5:B7"/>
    <mergeCell ref="J5:J7"/>
    <mergeCell ref="K5:K7"/>
    <mergeCell ref="L5:L7"/>
    <mergeCell ref="A15:A20"/>
    <mergeCell ref="B21:B23"/>
    <mergeCell ref="C21:C23"/>
    <mergeCell ref="D21:D23"/>
    <mergeCell ref="E21:E23"/>
    <mergeCell ref="A21:A22"/>
    <mergeCell ref="E29:E30"/>
    <mergeCell ref="L49:L54"/>
    <mergeCell ref="L43:L48"/>
    <mergeCell ref="L55:L60"/>
    <mergeCell ref="I136:I137"/>
    <mergeCell ref="L63:L68"/>
    <mergeCell ref="E129:E130"/>
    <mergeCell ref="F129:F130"/>
    <mergeCell ref="K136:K137"/>
    <mergeCell ref="G136:G137"/>
    <mergeCell ref="G129:G130"/>
    <mergeCell ref="H129:H130"/>
    <mergeCell ref="J129:J130"/>
    <mergeCell ref="J136:J137"/>
    <mergeCell ref="F136:F137"/>
    <mergeCell ref="E136:E137"/>
    <mergeCell ref="C136:C137"/>
    <mergeCell ref="B129:B130"/>
    <mergeCell ref="C129:C130"/>
    <mergeCell ref="A184:L184"/>
    <mergeCell ref="L87:L92"/>
    <mergeCell ref="L169:L174"/>
    <mergeCell ref="L136:L142"/>
    <mergeCell ref="L162:L167"/>
    <mergeCell ref="A129:A135"/>
    <mergeCell ref="L129:L135"/>
    <mergeCell ref="A136:A137"/>
    <mergeCell ref="B136:B137"/>
    <mergeCell ref="D129:D130"/>
    <mergeCell ref="D136:D137"/>
    <mergeCell ref="K129:K130"/>
    <mergeCell ref="H136:H137"/>
  </mergeCells>
  <phoneticPr fontId="4" type="noConversion"/>
  <printOptions horizontalCentered="1"/>
  <pageMargins left="0" right="0" top="0.9055118110236221" bottom="0" header="0" footer="0"/>
  <pageSetup paperSize="8" scale="44" fitToHeight="0" orientation="landscape" r:id="rId32"/>
  <rowBreaks count="29" manualBreakCount="29">
    <brk id="174" max="11"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legacyDrawing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01.10.2017</vt:lpstr>
      <vt:lpstr>'на 01.10.2017'!Заголовки_для_печати</vt:lpstr>
      <vt:lpstr>'на 01.10.2017'!Область_печати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Вершинина Мария Игоревна</cp:lastModifiedBy>
  <cp:lastPrinted>2017-10-06T12:21:53Z</cp:lastPrinted>
  <dcterms:created xsi:type="dcterms:W3CDTF">2011-12-13T05:34:09Z</dcterms:created>
  <dcterms:modified xsi:type="dcterms:W3CDTF">2017-10-12T09:21:05Z</dcterms:modified>
</cp:coreProperties>
</file>