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lyanina_ev\Desktop\мои документы\ПРОГРАММА\2020\март 2020\"/>
    </mc:Choice>
  </mc:AlternateContent>
  <bookViews>
    <workbookView xWindow="0" yWindow="60" windowWidth="18732" windowHeight="9516" activeTab="4"/>
  </bookViews>
  <sheets>
    <sheet name="таблица 3" sheetId="1" r:id="rId1"/>
    <sheet name="таблица 4" sheetId="4" r:id="rId2"/>
    <sheet name="таблица 1" sheetId="5" r:id="rId3"/>
    <sheet name="таблица 2" sheetId="6" r:id="rId4"/>
    <sheet name="таблица 5" sheetId="7" r:id="rId5"/>
  </sheets>
  <definedNames>
    <definedName name="_xlnm.Print_Area" localSheetId="0">'таблица 3'!$A$8:$O$161</definedName>
  </definedNames>
  <calcPr calcId="152511" fullPrecision="0"/>
</workbook>
</file>

<file path=xl/calcChain.xml><?xml version="1.0" encoding="utf-8"?>
<calcChain xmlns="http://schemas.openxmlformats.org/spreadsheetml/2006/main">
  <c r="F8" i="7" l="1"/>
  <c r="F17" i="7" l="1"/>
  <c r="F16" i="7"/>
  <c r="F15" i="7"/>
  <c r="F14" i="7"/>
  <c r="K13" i="7"/>
  <c r="J13" i="7"/>
  <c r="I13" i="7"/>
  <c r="H13" i="7"/>
  <c r="G13" i="7"/>
  <c r="F11" i="7"/>
  <c r="F10" i="7"/>
  <c r="F9" i="7"/>
  <c r="K8" i="7"/>
  <c r="J8" i="7"/>
  <c r="I8" i="7"/>
  <c r="H8" i="7"/>
  <c r="G8" i="7"/>
  <c r="F13" i="7" l="1"/>
  <c r="D142" i="1"/>
  <c r="D160" i="1"/>
  <c r="E155" i="1"/>
  <c r="F155" i="1"/>
  <c r="D155" i="1"/>
  <c r="E150" i="1"/>
  <c r="F150" i="1"/>
  <c r="G150" i="1"/>
  <c r="H150" i="1"/>
  <c r="I150" i="1"/>
  <c r="J150" i="1"/>
  <c r="K150" i="1"/>
  <c r="L150" i="1"/>
  <c r="M150" i="1"/>
  <c r="N150" i="1"/>
  <c r="D150" i="1"/>
  <c r="E145" i="1"/>
  <c r="D145" i="1"/>
  <c r="E26" i="1" l="1"/>
  <c r="E48" i="1"/>
  <c r="D127" i="1" l="1"/>
  <c r="E122" i="1"/>
  <c r="F122" i="1"/>
  <c r="D122" i="1"/>
  <c r="F68" i="1" l="1"/>
  <c r="E68" i="1"/>
  <c r="D68" i="1"/>
  <c r="D31" i="1"/>
  <c r="M235" i="4" l="1"/>
  <c r="M234" i="4" s="1"/>
  <c r="I235" i="4"/>
  <c r="I234" i="4" s="1"/>
  <c r="E235" i="4"/>
  <c r="E234" i="4" s="1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207" i="4" s="1"/>
  <c r="C190" i="4"/>
  <c r="C189" i="4"/>
  <c r="C188" i="4"/>
  <c r="C187" i="4"/>
  <c r="C186" i="4" s="1"/>
  <c r="C185" i="4"/>
  <c r="C184" i="4"/>
  <c r="C183" i="4"/>
  <c r="C182" i="4"/>
  <c r="C181" i="4"/>
  <c r="C180" i="4"/>
  <c r="C179" i="4"/>
  <c r="C178" i="4"/>
  <c r="C177" i="4"/>
  <c r="C176" i="4" s="1"/>
  <c r="C175" i="4"/>
  <c r="C174" i="4"/>
  <c r="C173" i="4"/>
  <c r="C172" i="4"/>
  <c r="C171" i="4"/>
  <c r="C166" i="4"/>
  <c r="C165" i="4"/>
  <c r="C164" i="4"/>
  <c r="C163" i="4"/>
  <c r="C162" i="4"/>
  <c r="C161" i="4"/>
  <c r="O160" i="4"/>
  <c r="K160" i="4"/>
  <c r="G160" i="4"/>
  <c r="P159" i="4"/>
  <c r="O159" i="4"/>
  <c r="N159" i="4"/>
  <c r="M159" i="4"/>
  <c r="M158" i="4" s="1"/>
  <c r="L159" i="4"/>
  <c r="K159" i="4"/>
  <c r="J159" i="4"/>
  <c r="I159" i="4"/>
  <c r="I158" i="4" s="1"/>
  <c r="H159" i="4"/>
  <c r="G159" i="4"/>
  <c r="F159" i="4"/>
  <c r="E159" i="4"/>
  <c r="E158" i="4" s="1"/>
  <c r="D159" i="4"/>
  <c r="C159" i="4"/>
  <c r="O158" i="4"/>
  <c r="K158" i="4"/>
  <c r="G158" i="4"/>
  <c r="C157" i="4"/>
  <c r="P156" i="4"/>
  <c r="O156" i="4"/>
  <c r="N156" i="4"/>
  <c r="M156" i="4"/>
  <c r="L156" i="4"/>
  <c r="K156" i="4"/>
  <c r="J156" i="4"/>
  <c r="I156" i="4"/>
  <c r="H156" i="4"/>
  <c r="G156" i="4"/>
  <c r="F156" i="4"/>
  <c r="E156" i="4"/>
  <c r="D156" i="4"/>
  <c r="C156" i="4" s="1"/>
  <c r="C155" i="4"/>
  <c r="P154" i="4"/>
  <c r="O154" i="4"/>
  <c r="N154" i="4"/>
  <c r="M154" i="4"/>
  <c r="L154" i="4"/>
  <c r="K154" i="4"/>
  <c r="J154" i="4"/>
  <c r="I154" i="4"/>
  <c r="H154" i="4"/>
  <c r="G154" i="4"/>
  <c r="F154" i="4"/>
  <c r="E154" i="4"/>
  <c r="D154" i="4"/>
  <c r="C154" i="4" s="1"/>
  <c r="C153" i="4"/>
  <c r="P152" i="4"/>
  <c r="O152" i="4"/>
  <c r="N152" i="4"/>
  <c r="M152" i="4"/>
  <c r="L152" i="4"/>
  <c r="K152" i="4"/>
  <c r="J152" i="4"/>
  <c r="I152" i="4"/>
  <c r="H152" i="4"/>
  <c r="G152" i="4"/>
  <c r="F152" i="4"/>
  <c r="E152" i="4"/>
  <c r="D152" i="4"/>
  <c r="C152" i="4" s="1"/>
  <c r="C151" i="4"/>
  <c r="P150" i="4"/>
  <c r="O150" i="4"/>
  <c r="N150" i="4"/>
  <c r="M150" i="4"/>
  <c r="L150" i="4"/>
  <c r="K150" i="4"/>
  <c r="J150" i="4"/>
  <c r="I150" i="4"/>
  <c r="H150" i="4"/>
  <c r="G150" i="4"/>
  <c r="F150" i="4"/>
  <c r="E150" i="4"/>
  <c r="D150" i="4"/>
  <c r="C150" i="4"/>
  <c r="C149" i="4"/>
  <c r="P148" i="4"/>
  <c r="O148" i="4"/>
  <c r="N148" i="4"/>
  <c r="M148" i="4"/>
  <c r="L148" i="4"/>
  <c r="K148" i="4"/>
  <c r="J148" i="4"/>
  <c r="I148" i="4"/>
  <c r="H148" i="4"/>
  <c r="G148" i="4"/>
  <c r="F148" i="4"/>
  <c r="E148" i="4"/>
  <c r="D148" i="4"/>
  <c r="C148" i="4" s="1"/>
  <c r="C147" i="4"/>
  <c r="P146" i="4"/>
  <c r="O146" i="4"/>
  <c r="N146" i="4"/>
  <c r="M146" i="4"/>
  <c r="L146" i="4"/>
  <c r="K146" i="4"/>
  <c r="J146" i="4"/>
  <c r="I146" i="4"/>
  <c r="H146" i="4"/>
  <c r="G146" i="4"/>
  <c r="F146" i="4"/>
  <c r="E146" i="4"/>
  <c r="D146" i="4"/>
  <c r="C146" i="4" s="1"/>
  <c r="C145" i="4"/>
  <c r="P144" i="4"/>
  <c r="O144" i="4"/>
  <c r="N144" i="4"/>
  <c r="M144" i="4"/>
  <c r="L144" i="4"/>
  <c r="K144" i="4"/>
  <c r="J144" i="4"/>
  <c r="I144" i="4"/>
  <c r="H144" i="4"/>
  <c r="G144" i="4"/>
  <c r="F144" i="4"/>
  <c r="E144" i="4"/>
  <c r="D144" i="4"/>
  <c r="C144" i="4"/>
  <c r="C143" i="4"/>
  <c r="P142" i="4"/>
  <c r="O142" i="4"/>
  <c r="N142" i="4"/>
  <c r="M142" i="4"/>
  <c r="L142" i="4"/>
  <c r="K142" i="4"/>
  <c r="J142" i="4"/>
  <c r="I142" i="4"/>
  <c r="H142" i="4"/>
  <c r="G142" i="4"/>
  <c r="F142" i="4"/>
  <c r="E142" i="4"/>
  <c r="D142" i="4"/>
  <c r="C142" i="4"/>
  <c r="C141" i="4"/>
  <c r="C140" i="4" s="1"/>
  <c r="P140" i="4"/>
  <c r="O140" i="4"/>
  <c r="N140" i="4"/>
  <c r="M140" i="4"/>
  <c r="L140" i="4"/>
  <c r="K140" i="4"/>
  <c r="J140" i="4"/>
  <c r="I140" i="4"/>
  <c r="H140" i="4"/>
  <c r="G140" i="4"/>
  <c r="F140" i="4"/>
  <c r="E140" i="4"/>
  <c r="D140" i="4"/>
  <c r="P139" i="4"/>
  <c r="P138" i="4" s="1"/>
  <c r="O139" i="4"/>
  <c r="N139" i="4"/>
  <c r="N138" i="4" s="1"/>
  <c r="M139" i="4"/>
  <c r="L139" i="4"/>
  <c r="L138" i="4" s="1"/>
  <c r="K139" i="4"/>
  <c r="K138" i="4" s="1"/>
  <c r="J139" i="4"/>
  <c r="J138" i="4" s="1"/>
  <c r="I139" i="4"/>
  <c r="H139" i="4"/>
  <c r="H138" i="4" s="1"/>
  <c r="F139" i="4"/>
  <c r="F138" i="4" s="1"/>
  <c r="E139" i="4"/>
  <c r="D139" i="4"/>
  <c r="C139" i="4"/>
  <c r="C138" i="4" s="1"/>
  <c r="O138" i="4"/>
  <c r="M138" i="4"/>
  <c r="I138" i="4"/>
  <c r="G138" i="4"/>
  <c r="E138" i="4"/>
  <c r="D138" i="4"/>
  <c r="C135" i="4"/>
  <c r="H134" i="4"/>
  <c r="G134" i="4"/>
  <c r="F134" i="4"/>
  <c r="E134" i="4"/>
  <c r="D134" i="4"/>
  <c r="C134" i="4"/>
  <c r="C133" i="4"/>
  <c r="H132" i="4"/>
  <c r="G132" i="4"/>
  <c r="F132" i="4"/>
  <c r="E132" i="4"/>
  <c r="D132" i="4"/>
  <c r="C132" i="4"/>
  <c r="C131" i="4"/>
  <c r="C130" i="4" s="1"/>
  <c r="H130" i="4"/>
  <c r="G130" i="4"/>
  <c r="F130" i="4"/>
  <c r="E130" i="4"/>
  <c r="D130" i="4"/>
  <c r="C129" i="4"/>
  <c r="C128" i="4" s="1"/>
  <c r="H128" i="4"/>
  <c r="G128" i="4"/>
  <c r="F128" i="4"/>
  <c r="D128" i="4"/>
  <c r="P127" i="4"/>
  <c r="P235" i="4" s="1"/>
  <c r="P234" i="4" s="1"/>
  <c r="O127" i="4"/>
  <c r="O235" i="4" s="1"/>
  <c r="O234" i="4" s="1"/>
  <c r="N127" i="4"/>
  <c r="N160" i="4" s="1"/>
  <c r="N158" i="4" s="1"/>
  <c r="M127" i="4"/>
  <c r="M160" i="4" s="1"/>
  <c r="L127" i="4"/>
  <c r="L235" i="4" s="1"/>
  <c r="L234" i="4" s="1"/>
  <c r="K127" i="4"/>
  <c r="K235" i="4" s="1"/>
  <c r="K234" i="4" s="1"/>
  <c r="J127" i="4"/>
  <c r="J160" i="4" s="1"/>
  <c r="J158" i="4" s="1"/>
  <c r="I127" i="4"/>
  <c r="I160" i="4" s="1"/>
  <c r="H127" i="4"/>
  <c r="H235" i="4" s="1"/>
  <c r="H234" i="4" s="1"/>
  <c r="G127" i="4"/>
  <c r="G235" i="4" s="1"/>
  <c r="G234" i="4" s="1"/>
  <c r="F127" i="4"/>
  <c r="F160" i="4" s="1"/>
  <c r="F158" i="4" s="1"/>
  <c r="E127" i="4"/>
  <c r="E160" i="4" s="1"/>
  <c r="D127" i="4"/>
  <c r="D235" i="4" s="1"/>
  <c r="D234" i="4" s="1"/>
  <c r="P126" i="4"/>
  <c r="O126" i="4"/>
  <c r="L126" i="4"/>
  <c r="K126" i="4"/>
  <c r="H126" i="4"/>
  <c r="G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D120" i="1"/>
  <c r="D135" i="1" l="1"/>
  <c r="D126" i="4"/>
  <c r="I126" i="4"/>
  <c r="M126" i="4"/>
  <c r="C127" i="4"/>
  <c r="D160" i="4"/>
  <c r="D158" i="4" s="1"/>
  <c r="H160" i="4"/>
  <c r="H158" i="4" s="1"/>
  <c r="L160" i="4"/>
  <c r="L158" i="4" s="1"/>
  <c r="P160" i="4"/>
  <c r="P158" i="4" s="1"/>
  <c r="F235" i="4"/>
  <c r="F234" i="4" s="1"/>
  <c r="J235" i="4"/>
  <c r="J234" i="4" s="1"/>
  <c r="N235" i="4"/>
  <c r="N234" i="4" s="1"/>
  <c r="F126" i="4"/>
  <c r="J126" i="4"/>
  <c r="N126" i="4"/>
  <c r="C93" i="1"/>
  <c r="C235" i="4" l="1"/>
  <c r="C234" i="4" s="1"/>
  <c r="C126" i="4"/>
  <c r="C160" i="4"/>
  <c r="C158" i="4" s="1"/>
  <c r="C123" i="1"/>
  <c r="C124" i="1"/>
  <c r="C125" i="1"/>
  <c r="C126" i="1"/>
  <c r="C128" i="1"/>
  <c r="C129" i="1"/>
  <c r="C130" i="1"/>
  <c r="C131" i="1"/>
  <c r="C127" i="1" l="1"/>
  <c r="C122" i="1"/>
  <c r="G68" i="1"/>
  <c r="N68" i="1" l="1"/>
  <c r="M68" i="1"/>
  <c r="L68" i="1"/>
  <c r="K68" i="1"/>
  <c r="J68" i="1"/>
  <c r="I68" i="1"/>
  <c r="H68" i="1"/>
  <c r="D151" i="1" l="1"/>
  <c r="E149" i="1"/>
  <c r="F149" i="1"/>
  <c r="G149" i="1"/>
  <c r="H149" i="1"/>
  <c r="I149" i="1"/>
  <c r="J149" i="1"/>
  <c r="K149" i="1"/>
  <c r="L149" i="1"/>
  <c r="M149" i="1"/>
  <c r="N149" i="1"/>
  <c r="D149" i="1"/>
  <c r="C149" i="1" l="1"/>
  <c r="F151" i="1"/>
  <c r="G151" i="1"/>
  <c r="H151" i="1"/>
  <c r="I151" i="1"/>
  <c r="J151" i="1"/>
  <c r="K151" i="1"/>
  <c r="L151" i="1"/>
  <c r="M151" i="1"/>
  <c r="N151" i="1"/>
  <c r="E151" i="1"/>
  <c r="C20" i="1" l="1"/>
  <c r="C19" i="1"/>
  <c r="C18" i="1"/>
  <c r="C17" i="1"/>
  <c r="N16" i="1"/>
  <c r="M16" i="1"/>
  <c r="L16" i="1"/>
  <c r="K16" i="1"/>
  <c r="J16" i="1"/>
  <c r="I16" i="1"/>
  <c r="H16" i="1"/>
  <c r="G16" i="1"/>
  <c r="F16" i="1"/>
  <c r="E16" i="1"/>
  <c r="D16" i="1"/>
  <c r="C104" i="1"/>
  <c r="C103" i="1"/>
  <c r="C102" i="1"/>
  <c r="C101" i="1"/>
  <c r="C100" i="1" s="1"/>
  <c r="N100" i="1"/>
  <c r="M100" i="1"/>
  <c r="L100" i="1"/>
  <c r="K100" i="1"/>
  <c r="J100" i="1"/>
  <c r="I100" i="1"/>
  <c r="H100" i="1"/>
  <c r="G100" i="1"/>
  <c r="F100" i="1"/>
  <c r="E100" i="1"/>
  <c r="D100" i="1"/>
  <c r="E98" i="1"/>
  <c r="F98" i="1"/>
  <c r="D98" i="1"/>
  <c r="D88" i="1"/>
  <c r="E88" i="1"/>
  <c r="F88" i="1"/>
  <c r="G88" i="1"/>
  <c r="H88" i="1"/>
  <c r="I88" i="1"/>
  <c r="J88" i="1"/>
  <c r="K88" i="1"/>
  <c r="L88" i="1"/>
  <c r="M88" i="1"/>
  <c r="N88" i="1"/>
  <c r="F87" i="1"/>
  <c r="E87" i="1"/>
  <c r="D87" i="1"/>
  <c r="F48" i="1"/>
  <c r="G48" i="1"/>
  <c r="H48" i="1"/>
  <c r="I48" i="1"/>
  <c r="J48" i="1"/>
  <c r="K48" i="1"/>
  <c r="L48" i="1"/>
  <c r="M48" i="1"/>
  <c r="N48" i="1"/>
  <c r="D48" i="1"/>
  <c r="C50" i="1"/>
  <c r="C49" i="1"/>
  <c r="C51" i="1"/>
  <c r="C98" i="1" l="1"/>
  <c r="C95" i="1" s="1"/>
  <c r="E95" i="1"/>
  <c r="F95" i="1"/>
  <c r="D95" i="1"/>
  <c r="C16" i="1"/>
  <c r="C48" i="1"/>
  <c r="C80" i="1" l="1"/>
  <c r="C84" i="1"/>
  <c r="C83" i="1"/>
  <c r="C82" i="1"/>
  <c r="C81" i="1"/>
  <c r="D70" i="1"/>
  <c r="C79" i="1" l="1"/>
  <c r="C77" i="1"/>
  <c r="C76" i="1"/>
  <c r="C75" i="1"/>
  <c r="C78" i="1"/>
  <c r="N105" i="1" l="1"/>
  <c r="D105" i="1"/>
  <c r="E105" i="1"/>
  <c r="F105" i="1"/>
  <c r="G105" i="1"/>
  <c r="H105" i="1"/>
  <c r="I105" i="1"/>
  <c r="J105" i="1"/>
  <c r="K105" i="1"/>
  <c r="L105" i="1"/>
  <c r="M105" i="1"/>
  <c r="D90" i="1"/>
  <c r="C105" i="1" l="1"/>
  <c r="C46" i="1" l="1"/>
  <c r="C41" i="1"/>
  <c r="C36" i="1"/>
  <c r="E160" i="1" l="1"/>
  <c r="D154" i="1" l="1"/>
  <c r="E154" i="1"/>
  <c r="F154" i="1"/>
  <c r="G154" i="1"/>
  <c r="H154" i="1"/>
  <c r="I154" i="1"/>
  <c r="J154" i="1"/>
  <c r="K154" i="1"/>
  <c r="L154" i="1"/>
  <c r="M154" i="1"/>
  <c r="N154" i="1"/>
  <c r="D153" i="1"/>
  <c r="E153" i="1"/>
  <c r="F153" i="1"/>
  <c r="G153" i="1"/>
  <c r="H153" i="1"/>
  <c r="I153" i="1"/>
  <c r="J153" i="1"/>
  <c r="K153" i="1"/>
  <c r="L153" i="1"/>
  <c r="M153" i="1"/>
  <c r="N153" i="1"/>
  <c r="D156" i="1"/>
  <c r="E156" i="1"/>
  <c r="F156" i="1"/>
  <c r="G156" i="1"/>
  <c r="H156" i="1"/>
  <c r="I156" i="1"/>
  <c r="J156" i="1"/>
  <c r="K156" i="1"/>
  <c r="L156" i="1"/>
  <c r="M156" i="1"/>
  <c r="N156" i="1"/>
  <c r="G155" i="1"/>
  <c r="H155" i="1"/>
  <c r="I155" i="1"/>
  <c r="J155" i="1"/>
  <c r="K155" i="1"/>
  <c r="L155" i="1"/>
  <c r="M155" i="1"/>
  <c r="N155" i="1"/>
  <c r="D136" i="1"/>
  <c r="E136" i="1"/>
  <c r="F136" i="1"/>
  <c r="G136" i="1"/>
  <c r="H136" i="1"/>
  <c r="I136" i="1"/>
  <c r="J136" i="1"/>
  <c r="K136" i="1"/>
  <c r="L136" i="1"/>
  <c r="M136" i="1"/>
  <c r="N136" i="1"/>
  <c r="G135" i="1"/>
  <c r="H135" i="1"/>
  <c r="I135" i="1"/>
  <c r="J135" i="1"/>
  <c r="K135" i="1"/>
  <c r="L135" i="1"/>
  <c r="M135" i="1"/>
  <c r="N135" i="1"/>
  <c r="D119" i="1"/>
  <c r="D134" i="1" s="1"/>
  <c r="E119" i="1"/>
  <c r="E134" i="1" s="1"/>
  <c r="F119" i="1"/>
  <c r="F134" i="1" s="1"/>
  <c r="G119" i="1"/>
  <c r="G134" i="1" s="1"/>
  <c r="H119" i="1"/>
  <c r="H134" i="1" s="1"/>
  <c r="I119" i="1"/>
  <c r="I134" i="1" s="1"/>
  <c r="J119" i="1"/>
  <c r="J134" i="1" s="1"/>
  <c r="K119" i="1"/>
  <c r="K134" i="1" s="1"/>
  <c r="L119" i="1"/>
  <c r="L134" i="1" s="1"/>
  <c r="M119" i="1"/>
  <c r="M134" i="1" s="1"/>
  <c r="N119" i="1"/>
  <c r="N134" i="1" s="1"/>
  <c r="D118" i="1"/>
  <c r="D133" i="1" s="1"/>
  <c r="E118" i="1"/>
  <c r="E133" i="1" s="1"/>
  <c r="F118" i="1"/>
  <c r="F133" i="1" s="1"/>
  <c r="G118" i="1"/>
  <c r="G133" i="1" s="1"/>
  <c r="H118" i="1"/>
  <c r="H133" i="1" s="1"/>
  <c r="I118" i="1"/>
  <c r="I133" i="1" s="1"/>
  <c r="J118" i="1"/>
  <c r="J133" i="1" s="1"/>
  <c r="K118" i="1"/>
  <c r="K133" i="1" s="1"/>
  <c r="L118" i="1"/>
  <c r="L133" i="1" s="1"/>
  <c r="M118" i="1"/>
  <c r="M133" i="1" s="1"/>
  <c r="N118" i="1"/>
  <c r="N133" i="1" s="1"/>
  <c r="D121" i="1"/>
  <c r="E121" i="1"/>
  <c r="F121" i="1"/>
  <c r="G121" i="1"/>
  <c r="H121" i="1"/>
  <c r="I121" i="1"/>
  <c r="J121" i="1"/>
  <c r="K121" i="1"/>
  <c r="L121" i="1"/>
  <c r="M121" i="1"/>
  <c r="N121" i="1"/>
  <c r="E120" i="1"/>
  <c r="E135" i="1" s="1"/>
  <c r="F120" i="1"/>
  <c r="F135" i="1" s="1"/>
  <c r="G120" i="1"/>
  <c r="H120" i="1"/>
  <c r="I120" i="1"/>
  <c r="J120" i="1"/>
  <c r="K120" i="1"/>
  <c r="L120" i="1"/>
  <c r="M120" i="1"/>
  <c r="N120" i="1"/>
  <c r="D64" i="1"/>
  <c r="E64" i="1"/>
  <c r="F64" i="1"/>
  <c r="G64" i="1"/>
  <c r="H64" i="1"/>
  <c r="I64" i="1"/>
  <c r="J64" i="1"/>
  <c r="K64" i="1"/>
  <c r="L64" i="1"/>
  <c r="M64" i="1"/>
  <c r="N64" i="1"/>
  <c r="D63" i="1"/>
  <c r="D113" i="1" s="1"/>
  <c r="E63" i="1"/>
  <c r="E113" i="1" s="1"/>
  <c r="G63" i="1"/>
  <c r="G113" i="1" s="1"/>
  <c r="H63" i="1"/>
  <c r="H113" i="1" s="1"/>
  <c r="I63" i="1"/>
  <c r="I113" i="1" s="1"/>
  <c r="J63" i="1"/>
  <c r="J113" i="1" s="1"/>
  <c r="K63" i="1"/>
  <c r="K113" i="1" s="1"/>
  <c r="L63" i="1"/>
  <c r="L113" i="1" s="1"/>
  <c r="M63" i="1"/>
  <c r="M113" i="1" s="1"/>
  <c r="D62" i="1"/>
  <c r="D112" i="1" s="1"/>
  <c r="E62" i="1"/>
  <c r="E112" i="1" s="1"/>
  <c r="F62" i="1"/>
  <c r="F112" i="1" s="1"/>
  <c r="G62" i="1"/>
  <c r="H62" i="1"/>
  <c r="I62" i="1"/>
  <c r="I112" i="1" s="1"/>
  <c r="J62" i="1"/>
  <c r="J112" i="1" s="1"/>
  <c r="K62" i="1"/>
  <c r="K112" i="1" s="1"/>
  <c r="L62" i="1"/>
  <c r="L112" i="1" s="1"/>
  <c r="M62" i="1"/>
  <c r="M112" i="1" s="1"/>
  <c r="N62" i="1"/>
  <c r="N112" i="1" s="1"/>
  <c r="D61" i="1"/>
  <c r="E61" i="1"/>
  <c r="F61" i="1"/>
  <c r="G61" i="1"/>
  <c r="H61" i="1"/>
  <c r="I61" i="1"/>
  <c r="J61" i="1"/>
  <c r="K61" i="1"/>
  <c r="L61" i="1"/>
  <c r="M61" i="1"/>
  <c r="N61" i="1"/>
  <c r="D27" i="1"/>
  <c r="D57" i="1" s="1"/>
  <c r="E27" i="1"/>
  <c r="E57" i="1" s="1"/>
  <c r="F27" i="1"/>
  <c r="F57" i="1" s="1"/>
  <c r="G27" i="1"/>
  <c r="G57" i="1" s="1"/>
  <c r="H27" i="1"/>
  <c r="H57" i="1" s="1"/>
  <c r="I27" i="1"/>
  <c r="I57" i="1" s="1"/>
  <c r="J27" i="1"/>
  <c r="K27" i="1"/>
  <c r="K57" i="1" s="1"/>
  <c r="L27" i="1"/>
  <c r="L57" i="1" s="1"/>
  <c r="M27" i="1"/>
  <c r="M57" i="1" s="1"/>
  <c r="N27" i="1"/>
  <c r="N57" i="1" s="1"/>
  <c r="D26" i="1"/>
  <c r="D56" i="1" s="1"/>
  <c r="E56" i="1"/>
  <c r="F26" i="1"/>
  <c r="F56" i="1" s="1"/>
  <c r="G26" i="1"/>
  <c r="G56" i="1" s="1"/>
  <c r="H26" i="1"/>
  <c r="H56" i="1" s="1"/>
  <c r="I26" i="1"/>
  <c r="I56" i="1" s="1"/>
  <c r="J26" i="1"/>
  <c r="J56" i="1" s="1"/>
  <c r="K26" i="1"/>
  <c r="K56" i="1" s="1"/>
  <c r="L26" i="1"/>
  <c r="L56" i="1" s="1"/>
  <c r="M26" i="1"/>
  <c r="M56" i="1" s="1"/>
  <c r="D25" i="1"/>
  <c r="D55" i="1" s="1"/>
  <c r="E25" i="1"/>
  <c r="E55" i="1" s="1"/>
  <c r="F25" i="1"/>
  <c r="F55" i="1" s="1"/>
  <c r="G25" i="1"/>
  <c r="G55" i="1" s="1"/>
  <c r="H25" i="1"/>
  <c r="H55" i="1" s="1"/>
  <c r="I25" i="1"/>
  <c r="I55" i="1" s="1"/>
  <c r="J25" i="1"/>
  <c r="J55" i="1" s="1"/>
  <c r="K25" i="1"/>
  <c r="K55" i="1" s="1"/>
  <c r="L25" i="1"/>
  <c r="L55" i="1" s="1"/>
  <c r="M25" i="1"/>
  <c r="M55" i="1" s="1"/>
  <c r="N25" i="1"/>
  <c r="N55" i="1" s="1"/>
  <c r="D24" i="1"/>
  <c r="E24" i="1"/>
  <c r="E23" i="1" s="1"/>
  <c r="F24" i="1"/>
  <c r="F54" i="1" s="1"/>
  <c r="G24" i="1"/>
  <c r="G54" i="1" s="1"/>
  <c r="H24" i="1"/>
  <c r="H54" i="1" s="1"/>
  <c r="I24" i="1"/>
  <c r="J24" i="1"/>
  <c r="J54" i="1" s="1"/>
  <c r="K24" i="1"/>
  <c r="K54" i="1" s="1"/>
  <c r="L24" i="1"/>
  <c r="M24" i="1"/>
  <c r="N24" i="1"/>
  <c r="N54" i="1" s="1"/>
  <c r="E144" i="1" l="1"/>
  <c r="D144" i="1"/>
  <c r="I23" i="1"/>
  <c r="M23" i="1"/>
  <c r="C64" i="1"/>
  <c r="C62" i="1"/>
  <c r="D23" i="1"/>
  <c r="L23" i="1"/>
  <c r="J23" i="1"/>
  <c r="F23" i="1"/>
  <c r="M54" i="1"/>
  <c r="E54" i="1"/>
  <c r="J57" i="1"/>
  <c r="H23" i="1"/>
  <c r="K23" i="1"/>
  <c r="G23" i="1"/>
  <c r="I54" i="1"/>
  <c r="L54" i="1"/>
  <c r="D54" i="1"/>
  <c r="N31" i="1"/>
  <c r="C150" i="1" s="1"/>
  <c r="C68" i="1" l="1"/>
  <c r="N26" i="1"/>
  <c r="N23" i="1" s="1"/>
  <c r="C31" i="1"/>
  <c r="F63" i="1"/>
  <c r="N63" i="1"/>
  <c r="N113" i="1" s="1"/>
  <c r="F113" i="1" l="1"/>
  <c r="C26" i="1"/>
  <c r="N56" i="1"/>
  <c r="C63" i="1"/>
  <c r="C106" i="1"/>
  <c r="C107" i="1"/>
  <c r="C108" i="1"/>
  <c r="C109" i="1"/>
  <c r="F145" i="1" l="1"/>
  <c r="C113" i="1"/>
  <c r="C56" i="1"/>
  <c r="D158" i="1"/>
  <c r="E158" i="1"/>
  <c r="F158" i="1"/>
  <c r="G158" i="1"/>
  <c r="H158" i="1"/>
  <c r="I158" i="1"/>
  <c r="J158" i="1"/>
  <c r="K158" i="1"/>
  <c r="L158" i="1"/>
  <c r="M158" i="1"/>
  <c r="N158" i="1"/>
  <c r="D159" i="1"/>
  <c r="E159" i="1"/>
  <c r="F159" i="1"/>
  <c r="G159" i="1"/>
  <c r="H159" i="1"/>
  <c r="I159" i="1"/>
  <c r="J159" i="1"/>
  <c r="K159" i="1"/>
  <c r="L159" i="1"/>
  <c r="M159" i="1"/>
  <c r="N159" i="1"/>
  <c r="D161" i="1"/>
  <c r="E161" i="1"/>
  <c r="F161" i="1"/>
  <c r="G161" i="1"/>
  <c r="H161" i="1"/>
  <c r="I161" i="1"/>
  <c r="J161" i="1"/>
  <c r="K161" i="1"/>
  <c r="L161" i="1"/>
  <c r="M161" i="1"/>
  <c r="N161" i="1"/>
  <c r="N160" i="1"/>
  <c r="M160" i="1"/>
  <c r="L160" i="1"/>
  <c r="K160" i="1"/>
  <c r="J160" i="1"/>
  <c r="I160" i="1"/>
  <c r="H160" i="1"/>
  <c r="G160" i="1"/>
  <c r="F160" i="1"/>
  <c r="C160" i="1" l="1"/>
  <c r="C42" i="1"/>
  <c r="C40" i="1"/>
  <c r="C39" i="1"/>
  <c r="N38" i="1"/>
  <c r="M38" i="1"/>
  <c r="L38" i="1"/>
  <c r="K38" i="1"/>
  <c r="J38" i="1"/>
  <c r="I38" i="1"/>
  <c r="H38" i="1"/>
  <c r="G38" i="1"/>
  <c r="F38" i="1"/>
  <c r="E38" i="1"/>
  <c r="D38" i="1"/>
  <c r="C37" i="1"/>
  <c r="C35" i="1"/>
  <c r="C34" i="1"/>
  <c r="N33" i="1"/>
  <c r="M33" i="1"/>
  <c r="L33" i="1"/>
  <c r="K33" i="1"/>
  <c r="J33" i="1"/>
  <c r="I33" i="1"/>
  <c r="H33" i="1"/>
  <c r="G33" i="1"/>
  <c r="F33" i="1"/>
  <c r="E33" i="1"/>
  <c r="D33" i="1"/>
  <c r="C32" i="1"/>
  <c r="D28" i="1"/>
  <c r="C29" i="1"/>
  <c r="N28" i="1"/>
  <c r="M28" i="1"/>
  <c r="L28" i="1"/>
  <c r="K28" i="1"/>
  <c r="J28" i="1"/>
  <c r="I28" i="1"/>
  <c r="H28" i="1"/>
  <c r="G28" i="1"/>
  <c r="F28" i="1"/>
  <c r="E28" i="1"/>
  <c r="C30" i="1" l="1"/>
  <c r="C38" i="1"/>
  <c r="C33" i="1"/>
  <c r="C28" i="1"/>
  <c r="C94" i="1" l="1"/>
  <c r="H87" i="1"/>
  <c r="H112" i="1" s="1"/>
  <c r="G87" i="1"/>
  <c r="G112" i="1" s="1"/>
  <c r="F144" i="1"/>
  <c r="C91" i="1"/>
  <c r="N89" i="1"/>
  <c r="N114" i="1" s="1"/>
  <c r="N146" i="1" s="1"/>
  <c r="M89" i="1"/>
  <c r="M114" i="1" s="1"/>
  <c r="M146" i="1" s="1"/>
  <c r="L89" i="1"/>
  <c r="L114" i="1" s="1"/>
  <c r="L146" i="1" s="1"/>
  <c r="K89" i="1"/>
  <c r="K114" i="1" s="1"/>
  <c r="K146" i="1" s="1"/>
  <c r="J89" i="1"/>
  <c r="J114" i="1" s="1"/>
  <c r="J146" i="1" s="1"/>
  <c r="I89" i="1"/>
  <c r="I114" i="1" s="1"/>
  <c r="I146" i="1" s="1"/>
  <c r="H89" i="1"/>
  <c r="H114" i="1" s="1"/>
  <c r="H146" i="1" s="1"/>
  <c r="G89" i="1"/>
  <c r="G114" i="1" s="1"/>
  <c r="G146" i="1" s="1"/>
  <c r="F89" i="1"/>
  <c r="F114" i="1" s="1"/>
  <c r="F146" i="1" s="1"/>
  <c r="E89" i="1"/>
  <c r="E114" i="1" s="1"/>
  <c r="E146" i="1" s="1"/>
  <c r="D89" i="1"/>
  <c r="D114" i="1" s="1"/>
  <c r="D146" i="1" s="1"/>
  <c r="N86" i="1"/>
  <c r="M86" i="1"/>
  <c r="L86" i="1"/>
  <c r="K86" i="1"/>
  <c r="J86" i="1"/>
  <c r="I86" i="1"/>
  <c r="H86" i="1"/>
  <c r="G86" i="1"/>
  <c r="F86" i="1"/>
  <c r="E86" i="1"/>
  <c r="D86" i="1"/>
  <c r="C74" i="1"/>
  <c r="C161" i="1" s="1"/>
  <c r="C73" i="1"/>
  <c r="C72" i="1"/>
  <c r="C159" i="1" s="1"/>
  <c r="C71" i="1"/>
  <c r="C158" i="1" s="1"/>
  <c r="N70" i="1"/>
  <c r="M70" i="1"/>
  <c r="L70" i="1"/>
  <c r="K70" i="1"/>
  <c r="J70" i="1"/>
  <c r="I70" i="1"/>
  <c r="H70" i="1"/>
  <c r="G70" i="1"/>
  <c r="F70" i="1"/>
  <c r="E70" i="1"/>
  <c r="C69" i="1"/>
  <c r="C67" i="1"/>
  <c r="C66" i="1"/>
  <c r="N65" i="1"/>
  <c r="M65" i="1"/>
  <c r="L65" i="1"/>
  <c r="K65" i="1"/>
  <c r="J65" i="1"/>
  <c r="I65" i="1"/>
  <c r="H65" i="1"/>
  <c r="G65" i="1"/>
  <c r="F65" i="1"/>
  <c r="E65" i="1"/>
  <c r="D65" i="1"/>
  <c r="C47" i="1"/>
  <c r="C45" i="1"/>
  <c r="C44" i="1"/>
  <c r="N43" i="1"/>
  <c r="N53" i="1" s="1"/>
  <c r="M43" i="1"/>
  <c r="M53" i="1" s="1"/>
  <c r="L43" i="1"/>
  <c r="L53" i="1" s="1"/>
  <c r="K43" i="1"/>
  <c r="K53" i="1" s="1"/>
  <c r="J43" i="1"/>
  <c r="J53" i="1" s="1"/>
  <c r="I43" i="1"/>
  <c r="I53" i="1" s="1"/>
  <c r="H43" i="1"/>
  <c r="H53" i="1" s="1"/>
  <c r="G43" i="1"/>
  <c r="G53" i="1" s="1"/>
  <c r="F43" i="1"/>
  <c r="F53" i="1" s="1"/>
  <c r="E43" i="1"/>
  <c r="E53" i="1" s="1"/>
  <c r="D43" i="1"/>
  <c r="D53" i="1" s="1"/>
  <c r="G148" i="1" l="1"/>
  <c r="G147" i="1" s="1"/>
  <c r="G111" i="1"/>
  <c r="G143" i="1" s="1"/>
  <c r="K148" i="1"/>
  <c r="K111" i="1"/>
  <c r="C146" i="1"/>
  <c r="C157" i="1"/>
  <c r="D148" i="1"/>
  <c r="D111" i="1"/>
  <c r="H148" i="1"/>
  <c r="H111" i="1"/>
  <c r="H143" i="1" s="1"/>
  <c r="L148" i="1"/>
  <c r="L111" i="1"/>
  <c r="L143" i="1" s="1"/>
  <c r="E111" i="1"/>
  <c r="E148" i="1"/>
  <c r="I111" i="1"/>
  <c r="I143" i="1" s="1"/>
  <c r="I148" i="1"/>
  <c r="M148" i="1"/>
  <c r="M111" i="1"/>
  <c r="M143" i="1" s="1"/>
  <c r="F148" i="1"/>
  <c r="F111" i="1"/>
  <c r="J148" i="1"/>
  <c r="J111" i="1"/>
  <c r="J143" i="1" s="1"/>
  <c r="N148" i="1"/>
  <c r="N111" i="1"/>
  <c r="N143" i="1" s="1"/>
  <c r="C151" i="1"/>
  <c r="D143" i="1"/>
  <c r="D147" i="1"/>
  <c r="F143" i="1"/>
  <c r="F85" i="1"/>
  <c r="L85" i="1"/>
  <c r="H85" i="1"/>
  <c r="M85" i="1"/>
  <c r="D85" i="1"/>
  <c r="N85" i="1"/>
  <c r="E143" i="1"/>
  <c r="E85" i="1"/>
  <c r="G144" i="1"/>
  <c r="G85" i="1"/>
  <c r="I144" i="1"/>
  <c r="I85" i="1"/>
  <c r="J144" i="1"/>
  <c r="J85" i="1"/>
  <c r="K143" i="1"/>
  <c r="H144" i="1"/>
  <c r="M144" i="1"/>
  <c r="N144" i="1"/>
  <c r="L144" i="1"/>
  <c r="C65" i="1"/>
  <c r="L145" i="1"/>
  <c r="I145" i="1"/>
  <c r="M145" i="1"/>
  <c r="F157" i="1"/>
  <c r="C118" i="1"/>
  <c r="K117" i="1"/>
  <c r="K152" i="1"/>
  <c r="F152" i="1"/>
  <c r="M152" i="1"/>
  <c r="G60" i="1"/>
  <c r="G90" i="1"/>
  <c r="D157" i="1"/>
  <c r="L157" i="1"/>
  <c r="G157" i="1"/>
  <c r="K157" i="1"/>
  <c r="N157" i="1"/>
  <c r="E157" i="1"/>
  <c r="I157" i="1"/>
  <c r="M157" i="1"/>
  <c r="E152" i="1"/>
  <c r="I152" i="1"/>
  <c r="H152" i="1"/>
  <c r="K90" i="1"/>
  <c r="C70" i="1"/>
  <c r="E90" i="1"/>
  <c r="H157" i="1"/>
  <c r="G117" i="1"/>
  <c r="L90" i="1"/>
  <c r="C61" i="1"/>
  <c r="C89" i="1"/>
  <c r="G152" i="1"/>
  <c r="J157" i="1"/>
  <c r="C43" i="1"/>
  <c r="I117" i="1"/>
  <c r="C24" i="1"/>
  <c r="H90" i="1"/>
  <c r="M90" i="1"/>
  <c r="H117" i="1"/>
  <c r="F117" i="1"/>
  <c r="J117" i="1"/>
  <c r="N117" i="1"/>
  <c r="E117" i="1"/>
  <c r="I90" i="1"/>
  <c r="C121" i="1"/>
  <c r="M117" i="1"/>
  <c r="C25" i="1"/>
  <c r="C27" i="1"/>
  <c r="C86" i="1"/>
  <c r="C92" i="1"/>
  <c r="D117" i="1"/>
  <c r="L117" i="1"/>
  <c r="C119" i="1"/>
  <c r="J152" i="1"/>
  <c r="N152" i="1"/>
  <c r="F90" i="1"/>
  <c r="J90" i="1"/>
  <c r="N90" i="1"/>
  <c r="D152" i="1"/>
  <c r="L152" i="1"/>
  <c r="C111" i="1" l="1"/>
  <c r="C148" i="1"/>
  <c r="C147" i="1" s="1"/>
  <c r="C143" i="1"/>
  <c r="C153" i="1"/>
  <c r="C156" i="1"/>
  <c r="C154" i="1"/>
  <c r="C87" i="1"/>
  <c r="K85" i="1"/>
  <c r="K145" i="1"/>
  <c r="N145" i="1"/>
  <c r="H145" i="1"/>
  <c r="J145" i="1"/>
  <c r="G145" i="1"/>
  <c r="G142" i="1" s="1"/>
  <c r="L147" i="1"/>
  <c r="F147" i="1"/>
  <c r="M147" i="1"/>
  <c r="E147" i="1"/>
  <c r="I147" i="1"/>
  <c r="C135" i="1"/>
  <c r="J60" i="1"/>
  <c r="H132" i="1"/>
  <c r="H60" i="1"/>
  <c r="M132" i="1"/>
  <c r="E60" i="1"/>
  <c r="L132" i="1"/>
  <c r="J132" i="1"/>
  <c r="F60" i="1"/>
  <c r="C55" i="1"/>
  <c r="C136" i="1"/>
  <c r="D132" i="1"/>
  <c r="H147" i="1"/>
  <c r="G132" i="1"/>
  <c r="C90" i="1"/>
  <c r="C54" i="1"/>
  <c r="K132" i="1"/>
  <c r="N132" i="1"/>
  <c r="N60" i="1"/>
  <c r="K147" i="1"/>
  <c r="C114" i="1"/>
  <c r="C57" i="1"/>
  <c r="K60" i="1"/>
  <c r="C120" i="1"/>
  <c r="C117" i="1" s="1"/>
  <c r="C134" i="1"/>
  <c r="C23" i="1"/>
  <c r="C88" i="1"/>
  <c r="E132" i="1"/>
  <c r="F132" i="1"/>
  <c r="I132" i="1"/>
  <c r="J147" i="1"/>
  <c r="C133" i="1"/>
  <c r="N147" i="1"/>
  <c r="C85" i="1" l="1"/>
  <c r="C145" i="1"/>
  <c r="K144" i="1"/>
  <c r="C144" i="1" s="1"/>
  <c r="I60" i="1"/>
  <c r="I110" i="1"/>
  <c r="I142" i="1"/>
  <c r="E142" i="1"/>
  <c r="J110" i="1"/>
  <c r="H110" i="1"/>
  <c r="C53" i="1"/>
  <c r="D60" i="1"/>
  <c r="F142" i="1"/>
  <c r="L60" i="1"/>
  <c r="M142" i="1"/>
  <c r="C132" i="1"/>
  <c r="C60" i="1"/>
  <c r="M110" i="1"/>
  <c r="M60" i="1"/>
  <c r="G110" i="1"/>
  <c r="C142" i="1" l="1"/>
  <c r="C155" i="1"/>
  <c r="C152" i="1" s="1"/>
  <c r="K142" i="1"/>
  <c r="K110" i="1"/>
  <c r="J142" i="1"/>
  <c r="E110" i="1"/>
  <c r="F110" i="1"/>
  <c r="H142" i="1"/>
  <c r="N142" i="1"/>
  <c r="D110" i="1"/>
  <c r="L110" i="1"/>
  <c r="L142" i="1"/>
  <c r="C112" i="1"/>
  <c r="N110" i="1"/>
  <c r="C110" i="1" l="1"/>
</calcChain>
</file>

<file path=xl/sharedStrings.xml><?xml version="1.0" encoding="utf-8"?>
<sst xmlns="http://schemas.openxmlformats.org/spreadsheetml/2006/main" count="721" uniqueCount="186">
  <si>
    <t>Программные мероприятия, объем ассигнований на реализацию программы и показатели результатов реализации муниципальной программы</t>
  </si>
  <si>
    <t>Наименование</t>
  </si>
  <si>
    <t>2019 год</t>
  </si>
  <si>
    <t>2020 год</t>
  </si>
  <si>
    <t>ДГХ</t>
  </si>
  <si>
    <t>х</t>
  </si>
  <si>
    <t>ДАиГ</t>
  </si>
  <si>
    <t>Объем ассигнований соадминистратора - ДАиГ</t>
  </si>
  <si>
    <t>Объем ассигнований соадминистратора - ДГХ</t>
  </si>
  <si>
    <t>Объем финансирования (всего, руб.)</t>
  </si>
  <si>
    <t>Задача 1. Повышение мотивации граждан к регулярным занятиям физической культурой и спортом и ведению здорового образа жизни</t>
  </si>
  <si>
    <t xml:space="preserve">за счет средств местного бюджета </t>
  </si>
  <si>
    <t>Задача 3. Совершенствование спортивной инфраструктуры города</t>
  </si>
  <si>
    <t>за счет межбюджетных трансфертов из федерального бюджета</t>
  </si>
  <si>
    <t xml:space="preserve">за счет межбюджетных трансфертов из окружного бюджета 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</si>
  <si>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</si>
  <si>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</si>
  <si>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</si>
  <si>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</si>
  <si>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</si>
  <si>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</si>
  <si>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</si>
  <si>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</si>
  <si>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</si>
  <si>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</si>
  <si>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Ответственный (администратор или соадминистратор)</t>
  </si>
  <si>
    <t>Источники финансирования</t>
  </si>
  <si>
    <t xml:space="preserve">за счет других источников </t>
  </si>
  <si>
    <t>всего, в том числе</t>
  </si>
  <si>
    <t>Комплексная цель программы: создание условий для занятий физической культурой и спортом, развитие массового спорта на территории города</t>
  </si>
  <si>
    <t>за счет межбюджетных трансфертов из окружного бюджета</t>
  </si>
  <si>
    <t>УФКиС</t>
  </si>
  <si>
    <t>Задача 2. Развитие системы подготовки спортивного резерва и выявление одаренных детей, подростков и молодежи</t>
  </si>
  <si>
    <t>Мероприятие 1.1.2. Обеспечение санитарно-эпидемиологических условий при проведении городских спортивно-массовых мероприятий</t>
  </si>
  <si>
    <t xml:space="preserve">Мероприятие 1.1.1. Обеспечение функционирования и развития учреждений, оказывающих муниципальные услуги (работы) по организации занятий физической культурой и массовым спортом </t>
  </si>
  <si>
    <t>Мероприятие 3.1.1. 
Спортивное ядро в микрорайоне № 35-А г.Сургута. Спортивный центр с административно-бытовыми помещениями"</t>
  </si>
  <si>
    <r>
      <t>Мероприятие 2.1.1. Обеспечение функционирования и развития учреждений, оказывающих муниципальные услуги (работы) по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спортивной подготовке</t>
    </r>
  </si>
  <si>
    <t>Мероприятие 2.1.3.  "Реализация общественной инициативы-победителя "Посадка деревьев на территории спортивного комплекс с плавательным бассейном на 50 метров" в рамках проекта "Бюджет Сургута Online"</t>
  </si>
  <si>
    <t>Мероприятие 2.1.4. "Реализация общественной инициативы-победителя "Устройство искусственноо травяного покрытия футбольного поля на территории спортивного комплекса с плавательным бассейном в рамках проекта "Бюджет Сургута Online"</t>
  </si>
  <si>
    <t>Мероприятие 2.1.2. Организация выполнения отдельных функций по содержанию объектов муниципальных учреждений, оказывающих услуги (работы) по спортивной подготовке</t>
  </si>
  <si>
    <t>Основное мероприятие 1.1. Реализация мероприятий  по развитию физической культуры и  массового спорта/1,2,3,4,5</t>
  </si>
  <si>
    <t>Основное мероприятие 1.3.
Предоставление субсидии немуниципальным (коммерческим, некоммерческим) организациям на финансовое обеспечение (возмещение) затрат в связи с выполнением работ, оказанием услуг в сфере физической культуры и спорта»/10</t>
  </si>
  <si>
    <t>Основное мероприятие 2.1.  Обеспечение функционирования и развития учреждений спортивной подготовки/7,8</t>
  </si>
  <si>
    <t>Основное мероприятие 2.3. 
Дополнительная мера социальной поддержки спортсменам муниципальных организаций физической культуры и спорта за достижение спортивных результатов в соревновательной деятельности/1</t>
  </si>
  <si>
    <t>Основное мероприятие 3.1. 
Развитие материально-технической базы муниципальных учреждений спорта/9</t>
  </si>
  <si>
    <t xml:space="preserve">Основное мероприятие Организационное обеспечение функционирования отрасли /1
</t>
  </si>
  <si>
    <t>Объём финансирования (всего, руб.)</t>
  </si>
  <si>
    <t>2018 год</t>
  </si>
  <si>
    <t>Цель муниципальной программы:  создание условий для занятий физической культурой и спортом, развитие массового спорта на территории города.</t>
  </si>
  <si>
    <t>Целевые показатели результатов реализации муниципальной программы</t>
  </si>
  <si>
    <t>1. Подпрограмма «Организация занятий физической культурой и массовым спортом».</t>
  </si>
  <si>
    <t xml:space="preserve">Цель подпрограммы: Вовлечение населения в систематические занятия физической культурой и спортом. </t>
  </si>
  <si>
    <t>Задача 1.1. Повышение мотивации граждан к регулярным занятиям физической культурой и спортом и ведению здорового образа жизни.</t>
  </si>
  <si>
    <t>Мероприятие 1.1.1.                                  Реализация мероприятий по развитию физической культуры и массового спорта</t>
  </si>
  <si>
    <t>Всего, в том числе:</t>
  </si>
  <si>
    <t>ДКМПиС, ДГХ</t>
  </si>
  <si>
    <t>- за счет межбюджетных трансфертов из федерального бюджета</t>
  </si>
  <si>
    <t xml:space="preserve"> - за счет межбюджетных трансфертов из окружного бюджета </t>
  </si>
  <si>
    <t xml:space="preserve">- за счет средств местного бюджета </t>
  </si>
  <si>
    <t xml:space="preserve"> - за счет других источников (расшифровать)</t>
  </si>
  <si>
    <t xml:space="preserve"> - мероприятия по развитию физической культуры и массового спорта</t>
  </si>
  <si>
    <t>Всего, в том числе</t>
  </si>
  <si>
    <t>ДКМПиС</t>
  </si>
  <si>
    <t xml:space="preserve"> - организация установки и обслуживания временных мобильных туалетов при проведении городских спортивных массовых мероприятий</t>
  </si>
  <si>
    <t xml:space="preserve">Мероприятие 1.1.2.
Обеспечение функционирования и развития учреждений, оказывающих муниципальную услугу «Организация занятий физической культурой и массовым спортом» </t>
  </si>
  <si>
    <t xml:space="preserve">- обеспечение функционирования и развития учреждений, оказывающих муниципальную услугу «Организация занятий физической культурой и массовым спортом» </t>
  </si>
  <si>
    <t xml:space="preserve"> - организация комплексного содержания объектов муниципальных учреждений, подведомственных департаменту культуры, молодёжной политики и спорта (предоставление коммунальных услуг, услуг по содержанию муниципального имущества) </t>
  </si>
  <si>
    <t>Итого по мероприятиям                                задачи 1.1.</t>
  </si>
  <si>
    <t xml:space="preserve"> - за счет межбюджетных трансфертов из окружного бюджета</t>
  </si>
  <si>
    <t>Всего по подпрограмме 1.</t>
  </si>
  <si>
    <t>2. Подпрограмма «Дополнительное образование в спортивных школах».</t>
  </si>
  <si>
    <t xml:space="preserve">Цель подпрограммы:  Привлечение детей, подростков,  и молодежи к занятиям физической культурой и спортом, направленным  на улучшение физического развития, повышение уровня физической подготовленности и спортивных результатов, включение  их в состав сборных команд  и  спортивный резерв  по видам спорта.  </t>
  </si>
  <si>
    <t>Задача 2.1. Развитие  системы подготовки спортивного резерва в учреждениях дополнительного образования.</t>
  </si>
  <si>
    <t>Мероприятие 2.1.1.                                            Реализация мероприятий с участием обучающихся спортивных школ и спортивного  резерва</t>
  </si>
  <si>
    <t>Мероприятие 2.1.2.                               Обеспечение функционирования и развития учреждений, оказывающих муниципальную услугу  «Дополнительное образование в спортивных школах»</t>
  </si>
  <si>
    <t xml:space="preserve"> - обеспечение функционирования и развития учреждений, оказывающих муниципальную услугу  «Дополнительное образование в спортивных школах»</t>
  </si>
  <si>
    <t>Мероприятие 2.1.3. Реализация мероприятий государственной программы «Развитие физической культуры и спорта в Ханты-Мансийском автономном округе – Югре на 2014-2020 годы» (субсидии муниципальным образованиям на софинансирование расходных обязательств по обеспечению учащихся спортивных школ спортивным оборудованием, экипировкой и инвентарем, проведению тренировочных сборов и участию в соревнованиях).</t>
  </si>
  <si>
    <t>Итого по мероприятиям                                задачи 2.1.</t>
  </si>
  <si>
    <t>Всего по подпрограмме 2.</t>
  </si>
  <si>
    <t xml:space="preserve">Мероприятие 3.1.1.
Строительство и реконструкция объектов физической культуры и спорта, выполняемые муниципальными учреждениями спортивной направленности, подведомственными ДКМПиС </t>
  </si>
  <si>
    <t>- выполнение работ по завершению строительства объекта "Спортивный городок "На Сайме"</t>
  </si>
  <si>
    <t>- выполнение работ по реконструкции объекта  "Помещение № 23 (балкон) в зал восточных единоборств в СОК "Энергетик"</t>
  </si>
  <si>
    <t>- выполнение работ по реконструкции объекта "Хоккейный корт "Виктория"</t>
  </si>
  <si>
    <t>- выполнение работ по реконструкции объекта "Хоккейный корт "Геолог"</t>
  </si>
  <si>
    <t>Основное мероприятие 3.1. 
Развитие материально-технической базы муниципальных учреждений спорта</t>
  </si>
  <si>
    <t>Основное мероприятие 3.3.
Капитальный ремонт объектов физической культуры и спорта для обеспечения доступности людей с ограниченными возможностями здоровья</t>
  </si>
  <si>
    <t>Мероприятие 3.3.1.
МАУ "Ледовый дворец спорта"
г. Сургут</t>
  </si>
  <si>
    <t>Мероприятие 3.3.2.
МБУ ДО СДЮСШОР "Ермак", СОК "Энергетик", ул. Энергетиков, 47, 
г. Сургут</t>
  </si>
  <si>
    <t>Мероприятие 3.3.3.
МБУ ДО СДЮСШОР "Аверс", ул. 50 лет ВЛКСМ, 1А г. Сургут</t>
  </si>
  <si>
    <t>Мероприятие 3.3.4.
 "МБУ ЦФП "Надежда", ГШШК "Белая ладья", ул. Энтузиастов, 45"</t>
  </si>
  <si>
    <t>Мероприятие 3.3.5.
МБОУ ДОД ДЮСШ "Виктория", 
СК "Таежный", ул. Аэрофлотская</t>
  </si>
  <si>
    <t>Мероприятие 3.3.6.
МБОУ ДОД СДЮСШОР "Югория", 
ул. Пушкина, 15/2</t>
  </si>
  <si>
    <t>Мероприятие 3.3.7.
МБОУ ДОД ДЮСШ "Виктория", 
ул. Московская, 34в</t>
  </si>
  <si>
    <t>Мероприятие 3.3.8.
МБУ ДО СДЮСШОР №1 "Спортивный центр с универсальным игровым залом (№1)"</t>
  </si>
  <si>
    <t>Мероприятие 3.3.9.
МБУ ДО СДЮСШОР "Кедр" "Лыжная база "Кедр", п. Барсово</t>
  </si>
  <si>
    <t>Итого по задаче 3</t>
  </si>
  <si>
    <t>Всего по подпрограмме 3.</t>
  </si>
  <si>
    <t>4. Подпрограмма "Организация отдыха  детей и молодёжи в каникулярное время" (на базе учреждений физической культуры и спорта).</t>
  </si>
  <si>
    <t>Цель подпрограммы: обеспечение круглогодичного тренировочного процесса и рационального режима физической подготовки и отдыха занимающихся учреждений физической культуры и спорта.</t>
  </si>
  <si>
    <t xml:space="preserve">Задача 4.1. Сохранение объема предоставления услуги «Организация отдыха детей и молодежи в каникулярное время» (на базе учреждений физической культуры и спорта). </t>
  </si>
  <si>
    <t>Мероприятие 4.1.1.
Организация работы лагерей дневного пребывания, включая обеспечение питанием (на базе учреждений физической культуры и спорта)</t>
  </si>
  <si>
    <t xml:space="preserve"> - за счет других источников (плата потребителей)</t>
  </si>
  <si>
    <t>Всего по подпрограмме 4.</t>
  </si>
  <si>
    <t xml:space="preserve">Общий объем ассигнований на реализацию программы – всего, </t>
  </si>
  <si>
    <t xml:space="preserve"> - за счет других источников (плата потребителя)</t>
  </si>
  <si>
    <t>Объем ассигнований администратора - ДКМПиС</t>
  </si>
  <si>
    <t xml:space="preserve">Объем финансирования соадминистратора - департамента архитектуры и градостроительства </t>
  </si>
  <si>
    <t>Всего по подпрограмме 2 «Развитие системы спортивной подготовки»</t>
  </si>
  <si>
    <t>Всего по подпрограмме 3 «Развитие инфраструктуры спорта»</t>
  </si>
  <si>
    <t>Подпрограмма 2.  «Развитие системы спортивной подготовки»</t>
  </si>
  <si>
    <t>Мероприятие 1.1.3. Организация выполнения отдельных функций по содержанию объектов муниципальных учреждений, курируемых управлением физической культуры и спорта</t>
  </si>
  <si>
    <t>Мероприятие 2.2.1.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медицинского сопровождения тренировочного процесса, проведения тренировочных сборов и участия в соревнованиях</t>
  </si>
  <si>
    <t>Основное мероприятие 2.5. "Региональный проект "Спорт-норма жизни"/7, 11</t>
  </si>
  <si>
    <t>Объем финансирования администратора - УФКиС</t>
  </si>
  <si>
    <t>Объем финансирования соадминистратора - ДАиГ</t>
  </si>
  <si>
    <t>Объем финансирования соадминистратора - ДГХ</t>
  </si>
  <si>
    <t>Основное мероприятие 2.2. Реализация отдельных мероприятий государственной программы «Развитие физической культуры и спорта» /7,11</t>
  </si>
  <si>
    <t>Подпрограмма 3.  «Развитие инфраструктуры спорта»</t>
  </si>
  <si>
    <t xml:space="preserve">Общий объем финансирования программы – всего </t>
  </si>
  <si>
    <t>Основное мероприятие 2.4.  Создание условий для присвоения спортивных званий и разрядов, квалификационных категорий спортивных судей/1</t>
  </si>
  <si>
    <t>В том числе по годам</t>
  </si>
  <si>
    <t>* Объем бюджетных ассигнований на реализацию мероприяти будет уточнен после доведения средств окружного бюджета</t>
  </si>
  <si>
    <t>Мероприятие 3.1.2. Спортивное ядро в микрорайоне 
№ 35-А г. Сургута 3-й пусковой комплекс. Реконструкция</t>
  </si>
  <si>
    <t>Мероприятие 3.1.1.
Спортивное ядро в микрорайоне №35-А г. Сургута. Лыжная трасса. Реконструкция</t>
  </si>
  <si>
    <t>Мероприятие 3.1.2.
МБУ СП СШ "Виктория" ул. Маяковского, 34В, г. Сургут. Реконструкция</t>
  </si>
  <si>
    <t>Мероприятие 3.1.3.
Спортивный стадион в парке мкр. 43 г. Сургута</t>
  </si>
  <si>
    <t>Мероприятие 3.1.4.
МБОУ ДО СДЮШОР №1, ул. Ивана Захарова, 25, г. Сургут. Капитальный ремонт кровли</t>
  </si>
  <si>
    <t>Мероприятие 3.1.5. Строительство быстровозводимых спортивных сооружений *</t>
  </si>
  <si>
    <t>Программные мероприятия, объем финансирования муниципальной программы «Развитие физической культуры и спорта в городе Сургуте на период до 2030 года»</t>
  </si>
  <si>
    <t>Дополнительная потребность в объеме финансирования муниципальной программы «Развитие физической культуры и спорта в городе Сургуте на период до 2030 года»</t>
  </si>
  <si>
    <t>№ показателя</t>
  </si>
  <si>
    <t>Наименование показателя</t>
  </si>
  <si>
    <t>Итоговое значение показателя</t>
  </si>
  <si>
    <t>I</t>
  </si>
  <si>
    <t>Доля населения, систематически занимающегося физической культурой и спортом от общей численности населения в возрасте с 3-х до 79-ти лет, %</t>
  </si>
  <si>
    <t>Уровень обеспеченности населения спортивными сооружениями исходя из единовременной пропускной способности объектов спорта,%</t>
  </si>
  <si>
    <t>Доля организаций, оказывающих услуги по спортивной подготовке в соответствии с федеральными стандартами спортивной подготовки, в общем количестве организаций в сфере физической культуры и спорта, в том числе для лиц с ограниченными возможностями здоровья и инвалидов,%</t>
  </si>
  <si>
    <t>Количество спортивных школ, курируемых управлением физической культуры и спорта, реализующих мероприятия государственной программы Ханты-Мансийского автономного округа- Югры  "Развитие физической культуры и спорта", ед.</t>
  </si>
  <si>
    <t>Количество муниципальных учреждений, курируемых управлением физической культуры и спорта, ед.</t>
  </si>
  <si>
    <t>Количество присвоенных спортивных званий и разрядов, квалификационных категорий спортивных судей, ед.</t>
  </si>
  <si>
    <t>Номер целевого показателя</t>
  </si>
  <si>
    <t>Наименование целевого показателя</t>
  </si>
  <si>
    <t xml:space="preserve">Базовый 
показатель
</t>
  </si>
  <si>
    <t>Значение целевого показателя, в том числе</t>
  </si>
  <si>
    <t>Доля граждан среднего возраста, систематически занимающихся физической культурой и спортом, в общей численности граждан среднего возраста, %</t>
  </si>
  <si>
    <t>Доля граждан старшего возраста, систематически занимающихся физической культурой и спортом в общей численности граждан старшего возраста, %</t>
  </si>
  <si>
    <t>Доля детей и молодежи, систематически занимающихся физической культурой и спортом, в общей численности детей и молодежи,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</si>
  <si>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</si>
  <si>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"Готов к труду и обороне" (ГТО), в общей численности населения, принявшего участие в сдаче нормативов Всероссийского физкультурно-спортивного комплекса "Готов к труду и обороне" (ГТО),%</t>
  </si>
  <si>
    <t>из них учащихся и студентов,%</t>
  </si>
  <si>
    <t>Доля средств бюджета муниципального образования, выделяемых негосударственным организациям, в том числе социально ориентированным некоммерческим организациям, на предоставление услуг (работ), в общем объеме средств бюджета, выделяемых на предоставление услуг в сфере физической культуры и спорта, %</t>
  </si>
  <si>
    <t>Целевые показатели муниципальной программы «Развитие физической культуры и спорта в городе Сургуте на период до 2030 года»</t>
  </si>
  <si>
    <t xml:space="preserve"> Подпрограмма 1. «Организация занятий физической культурой и массовым спортом, создание условий для выполнения нормативов испытаний (тестов) Всероссийского физкультурно-спортивного комплекса «Готов к труду и обороне» (ГТО)»</t>
  </si>
  <si>
    <t>Основное мероприятие 1.2. Создание условий для выполнения нормативов испытаний (тестов)  Всероссийского физкультурно-спортивного комплекса "Готов к труду и обороне" (ГТО)"/6</t>
  </si>
  <si>
    <t>Всего  по подпрограмме 1 «Организация занятий физической культурой и массовым спортом, создание условий для выполнения нормативов испытаний (тестов) Всероссийского физкультурно-спортивного комплекса «Готов к труду и обороне» (ГТО)"</t>
  </si>
  <si>
    <t xml:space="preserve">Мероприятия, реализуемые в рамках портфелей проектов, проектов автономного округа, направленных на реализацию национальных проектов (программ) Российской Федерации
</t>
  </si>
  <si>
    <t>Наименование проекта</t>
  </si>
  <si>
    <t>Ответственный исполнитель</t>
  </si>
  <si>
    <t>Параметры финансового обеспечения, руб.</t>
  </si>
  <si>
    <t>Всего:</t>
  </si>
  <si>
    <t xml:space="preserve">Региональные портфели проектов </t>
  </si>
  <si>
    <t xml:space="preserve">Управление физической культуры    и спорта </t>
  </si>
  <si>
    <t xml:space="preserve"> 1.1. </t>
  </si>
  <si>
    <t>за счет средств местного бюджета</t>
  </si>
  <si>
    <t xml:space="preserve">Проект 2 Региональный проект «Спорт-норма жизни» </t>
  </si>
  <si>
    <t xml:space="preserve">Управление физической культуры   и спорта </t>
  </si>
  <si>
    <t>2.5.</t>
  </si>
  <si>
    <t xml:space="preserve"> за счет межбюджетных трансфертов из федерального бюджета</t>
  </si>
  <si>
    <t>Номер показателя (из таблицы 1,2)</t>
  </si>
  <si>
    <t>Номер основного мероприятия (мероприятия) (из таблицы 3)</t>
  </si>
  <si>
    <t>показатели 1,2,4 из таблицы 1</t>
  </si>
  <si>
    <t>показатели 1,2,3,4 из таблицы 1</t>
  </si>
  <si>
    <t xml:space="preserve">Значение показателя, в том числе </t>
  </si>
  <si>
    <t xml:space="preserve">Прочие показатели </t>
  </si>
  <si>
    <t>Иные показатели муниципальной программы «Развитие физической культуры и спорта в городе Сургуте на период до 2030 года»</t>
  </si>
  <si>
    <t>Приложение 1 к постановлению</t>
  </si>
  <si>
    <t>Приложение 5 к постановлению</t>
  </si>
  <si>
    <t>Доля занимающихся на этапе высшего спортивного мастерства в организациях, осуществляющих спортивную подготовку,  в общем количестве занимающихся на этапе спортивного совершенствования в организациях, осуществляющих спортивную подготовку, %</t>
  </si>
  <si>
    <t>Доля занимающихся по программам спортивной подготовки 
в учреждениях, курируемых управлением, реализующих программы спортивной подготовки, в общем количестве занимающихся в учреждениях, курируемых управлением, реализующих программы спортивной подготовки,%</t>
  </si>
  <si>
    <t>Приложение 4 к постановлению</t>
  </si>
  <si>
    <t>Проект 1  Региональный портфель проектов «Демография»</t>
  </si>
  <si>
    <t>Администрации города</t>
  </si>
  <si>
    <t>Приложение 2 к постановлению Администрации города</t>
  </si>
  <si>
    <t>Приложение 3 к постановлению</t>
  </si>
  <si>
    <t xml:space="preserve"> Администрации города</t>
  </si>
  <si>
    <t>от _______№_________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</si>
</sst>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_ ;\-#,##0.00\ "/>
    <numFmt numFmtId="165" formatCode="#,##0.0"/>
    <numFmt numFmtId="166" formatCode="_-* #,##0.00_р_._-;\-* #,##0.00_р_._-;_-* &quot;-&quot;??_р_._-;_-@_-"/>
    <numFmt numFmtId="167" formatCode="#,##0_р_."/>
    <numFmt numFmtId="168" formatCode="#,##0.0_р_."/>
  </numFmts>
  <fonts count="2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Calibri"/>
      <family val="2"/>
      <charset val="204"/>
    </font>
    <font>
      <sz val="12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56">
    <xf numFmtId="0" fontId="0" fillId="0" borderId="0" xfId="0"/>
    <xf numFmtId="4" fontId="1" fillId="2" borderId="1" xfId="0" applyNumberFormat="1" applyFont="1" applyFill="1" applyBorder="1" applyAlignment="1">
      <alignment horizontal="center" vertical="top" wrapText="1"/>
    </xf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top"/>
    </xf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/>
    <xf numFmtId="0" fontId="2" fillId="2" borderId="0" xfId="0" applyFont="1" applyFill="1" applyAlignment="1">
      <alignment horizontal="center" vertical="top" wrapText="1"/>
    </xf>
    <xf numFmtId="49" fontId="7" fillId="2" borderId="0" xfId="0" applyNumberFormat="1" applyFont="1" applyFill="1" applyAlignment="1">
      <alignment vertical="top" wrapText="1"/>
    </xf>
    <xf numFmtId="0" fontId="7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164" fontId="1" fillId="2" borderId="1" xfId="0" applyNumberFormat="1" applyFont="1" applyFill="1" applyBorder="1" applyAlignment="1">
      <alignment horizontal="center" vertical="top" wrapText="1"/>
    </xf>
    <xf numFmtId="49" fontId="4" fillId="2" borderId="0" xfId="0" applyNumberFormat="1" applyFont="1" applyFill="1" applyAlignment="1">
      <alignment vertical="top" wrapText="1"/>
    </xf>
    <xf numFmtId="0" fontId="1" fillId="2" borderId="5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/>
    </xf>
    <xf numFmtId="4" fontId="4" fillId="2" borderId="0" xfId="0" applyNumberFormat="1" applyFont="1" applyFill="1" applyAlignment="1">
      <alignment horizontal="center"/>
    </xf>
    <xf numFmtId="4" fontId="1" fillId="2" borderId="4" xfId="0" applyNumberFormat="1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  <xf numFmtId="0" fontId="2" fillId="2" borderId="0" xfId="0" applyFont="1" applyFill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 applyAlignment="1">
      <alignment vertical="top" wrapText="1"/>
    </xf>
    <xf numFmtId="0" fontId="11" fillId="0" borderId="0" xfId="0" applyFont="1" applyFill="1" applyAlignment="1">
      <alignment horizontal="center"/>
    </xf>
    <xf numFmtId="0" fontId="15" fillId="0" borderId="0" xfId="0" applyFont="1" applyFill="1"/>
    <xf numFmtId="3" fontId="13" fillId="0" borderId="1" xfId="0" applyNumberFormat="1" applyFont="1" applyFill="1" applyBorder="1" applyAlignment="1">
      <alignment vertical="top" wrapText="1"/>
    </xf>
    <xf numFmtId="0" fontId="0" fillId="0" borderId="0" xfId="0" applyFont="1" applyFill="1"/>
    <xf numFmtId="3" fontId="14" fillId="0" borderId="1" xfId="0" applyNumberFormat="1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vertical="top" wrapText="1"/>
    </xf>
    <xf numFmtId="4" fontId="13" fillId="0" borderId="1" xfId="0" applyNumberFormat="1" applyFont="1" applyFill="1" applyBorder="1" applyAlignment="1">
      <alignment vertical="top" wrapText="1"/>
    </xf>
    <xf numFmtId="4" fontId="13" fillId="0" borderId="1" xfId="0" applyNumberFormat="1" applyFont="1" applyFill="1" applyBorder="1" applyAlignment="1">
      <alignment horizontal="right" vertical="top" wrapText="1"/>
    </xf>
    <xf numFmtId="4" fontId="13" fillId="0" borderId="2" xfId="0" applyNumberFormat="1" applyFont="1" applyFill="1" applyBorder="1" applyAlignment="1">
      <alignment horizontal="right" vertical="top" wrapText="1"/>
    </xf>
    <xf numFmtId="4" fontId="13" fillId="0" borderId="2" xfId="0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vertical="top" wrapText="1"/>
    </xf>
    <xf numFmtId="3" fontId="17" fillId="0" borderId="1" xfId="0" applyNumberFormat="1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center" vertical="top" wrapText="1"/>
    </xf>
    <xf numFmtId="0" fontId="18" fillId="0" borderId="0" xfId="0" applyFont="1" applyFill="1"/>
    <xf numFmtId="0" fontId="19" fillId="0" borderId="1" xfId="0" applyFont="1" applyFill="1" applyBorder="1" applyAlignment="1">
      <alignment vertical="top" wrapText="1"/>
    </xf>
    <xf numFmtId="0" fontId="20" fillId="0" borderId="1" xfId="0" applyFont="1" applyFill="1" applyBorder="1" applyAlignment="1">
      <alignment wrapText="1"/>
    </xf>
    <xf numFmtId="0" fontId="20" fillId="0" borderId="1" xfId="0" applyFont="1" applyFill="1" applyBorder="1" applyAlignment="1">
      <alignment horizontal="center" wrapText="1"/>
    </xf>
    <xf numFmtId="0" fontId="20" fillId="0" borderId="1" xfId="0" applyFont="1" applyFill="1" applyBorder="1"/>
    <xf numFmtId="3" fontId="20" fillId="0" borderId="1" xfId="0" applyNumberFormat="1" applyFont="1" applyFill="1" applyBorder="1"/>
    <xf numFmtId="0" fontId="20" fillId="0" borderId="1" xfId="0" applyFont="1" applyFill="1" applyBorder="1" applyAlignment="1">
      <alignment horizontal="center"/>
    </xf>
    <xf numFmtId="0" fontId="10" fillId="3" borderId="0" xfId="0" applyFont="1" applyFill="1"/>
    <xf numFmtId="0" fontId="10" fillId="3" borderId="0" xfId="0" applyFont="1" applyFill="1" applyAlignment="1">
      <alignment horizontal="center"/>
    </xf>
    <xf numFmtId="0" fontId="11" fillId="3" borderId="0" xfId="0" applyFont="1" applyFill="1"/>
    <xf numFmtId="0" fontId="11" fillId="3" borderId="0" xfId="0" applyFont="1" applyFill="1" applyAlignment="1">
      <alignment horizontal="center"/>
    </xf>
    <xf numFmtId="0" fontId="21" fillId="3" borderId="0" xfId="0" applyFont="1" applyFill="1" applyBorder="1"/>
    <xf numFmtId="0" fontId="21" fillId="0" borderId="0" xfId="0" applyFont="1" applyBorder="1"/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Border="1"/>
    <xf numFmtId="0" fontId="2" fillId="2" borderId="0" xfId="0" applyFont="1" applyFill="1" applyAlignment="1">
      <alignment horizontal="left" vertical="top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top"/>
    </xf>
    <xf numFmtId="0" fontId="1" fillId="2" borderId="0" xfId="0" applyFont="1" applyFill="1" applyAlignment="1"/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0" fontId="22" fillId="0" borderId="0" xfId="0" applyFont="1" applyAlignment="1">
      <alignment horizontal="right" vertical="center"/>
    </xf>
    <xf numFmtId="0" fontId="6" fillId="0" borderId="0" xfId="0" applyFont="1" applyBorder="1" applyAlignment="1">
      <alignment horizont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wrapText="1"/>
    </xf>
    <xf numFmtId="0" fontId="23" fillId="0" borderId="1" xfId="0" applyFont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3" fontId="1" fillId="2" borderId="3" xfId="0" applyNumberFormat="1" applyFont="1" applyFill="1" applyBorder="1" applyAlignment="1">
      <alignment horizontal="center" vertical="top" wrapText="1"/>
    </xf>
    <xf numFmtId="0" fontId="1" fillId="2" borderId="3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3" fontId="1" fillId="2" borderId="4" xfId="0" applyNumberFormat="1" applyFont="1" applyFill="1" applyBorder="1" applyAlignment="1">
      <alignment horizontal="center" vertical="top" wrapText="1"/>
    </xf>
    <xf numFmtId="0" fontId="1" fillId="2" borderId="4" xfId="0" applyNumberFormat="1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center"/>
    </xf>
    <xf numFmtId="0" fontId="24" fillId="2" borderId="1" xfId="0" applyFont="1" applyFill="1" applyBorder="1" applyAlignment="1">
      <alignment horizontal="center"/>
    </xf>
    <xf numFmtId="0" fontId="24" fillId="0" borderId="12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1" fillId="2" borderId="12" xfId="0" applyNumberFormat="1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167" fontId="1" fillId="2" borderId="3" xfId="0" applyNumberFormat="1" applyFont="1" applyFill="1" applyBorder="1" applyAlignment="1">
      <alignment horizontal="center" vertical="top" wrapText="1"/>
    </xf>
    <xf numFmtId="167" fontId="1" fillId="2" borderId="6" xfId="0" applyNumberFormat="1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vertical="top" wrapText="1"/>
    </xf>
    <xf numFmtId="0" fontId="0" fillId="0" borderId="0" xfId="0" applyBorder="1"/>
    <xf numFmtId="0" fontId="0" fillId="0" borderId="1" xfId="0" applyBorder="1"/>
    <xf numFmtId="0" fontId="1" fillId="2" borderId="8" xfId="0" applyFont="1" applyFill="1" applyBorder="1" applyAlignment="1">
      <alignment horizontal="center" vertical="top" wrapText="1"/>
    </xf>
    <xf numFmtId="167" fontId="1" fillId="2" borderId="4" xfId="0" applyNumberFormat="1" applyFont="1" applyFill="1" applyBorder="1" applyAlignment="1">
      <alignment horizontal="center" vertical="top" wrapText="1"/>
    </xf>
    <xf numFmtId="0" fontId="1" fillId="2" borderId="8" xfId="0" applyNumberFormat="1" applyFont="1" applyFill="1" applyBorder="1" applyAlignment="1">
      <alignment horizontal="center" vertical="top" wrapText="1"/>
    </xf>
    <xf numFmtId="0" fontId="24" fillId="0" borderId="1" xfId="0" applyFont="1" applyBorder="1"/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6" xfId="0" applyNumberFormat="1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9" fillId="0" borderId="0" xfId="1" applyFont="1"/>
    <xf numFmtId="0" fontId="24" fillId="0" borderId="0" xfId="1" applyFont="1"/>
    <xf numFmtId="0" fontId="9" fillId="0" borderId="0" xfId="1"/>
    <xf numFmtId="0" fontId="25" fillId="0" borderId="1" xfId="1" applyFont="1" applyBorder="1" applyAlignment="1">
      <alignment horizontal="center" vertical="center" wrapText="1"/>
    </xf>
    <xf numFmtId="0" fontId="9" fillId="0" borderId="1" xfId="1" applyBorder="1"/>
    <xf numFmtId="0" fontId="24" fillId="0" borderId="1" xfId="1" applyFont="1" applyBorder="1" applyAlignment="1">
      <alignment horizontal="left" vertical="top" wrapText="1"/>
    </xf>
    <xf numFmtId="4" fontId="24" fillId="0" borderId="1" xfId="1" applyNumberFormat="1" applyFont="1" applyBorder="1" applyAlignment="1">
      <alignment horizontal="left" vertical="top" wrapText="1"/>
    </xf>
    <xf numFmtId="4" fontId="17" fillId="2" borderId="1" xfId="1" applyNumberFormat="1" applyFont="1" applyFill="1" applyBorder="1" applyAlignment="1">
      <alignment horizontal="left" vertical="top" wrapText="1"/>
    </xf>
    <xf numFmtId="2" fontId="24" fillId="2" borderId="1" xfId="1" applyNumberFormat="1" applyFont="1" applyFill="1" applyBorder="1" applyAlignment="1">
      <alignment horizontal="left" vertical="top" wrapText="1"/>
    </xf>
    <xf numFmtId="4" fontId="24" fillId="0" borderId="1" xfId="1" applyNumberFormat="1" applyFont="1" applyBorder="1" applyAlignment="1">
      <alignment vertical="top"/>
    </xf>
    <xf numFmtId="4" fontId="24" fillId="0" borderId="1" xfId="1" applyNumberFormat="1" applyFont="1" applyBorder="1" applyAlignment="1">
      <alignment horizontal="left" vertical="top"/>
    </xf>
    <xf numFmtId="2" fontId="24" fillId="0" borderId="1" xfId="1" applyNumberFormat="1" applyFont="1" applyBorder="1" applyAlignment="1">
      <alignment horizontal="left" vertical="top" wrapText="1"/>
    </xf>
    <xf numFmtId="2" fontId="24" fillId="0" borderId="1" xfId="1" applyNumberFormat="1" applyFont="1" applyBorder="1" applyAlignment="1">
      <alignment horizontal="left"/>
    </xf>
    <xf numFmtId="164" fontId="17" fillId="2" borderId="1" xfId="1" applyNumberFormat="1" applyFont="1" applyFill="1" applyBorder="1" applyAlignment="1">
      <alignment horizontal="left" vertical="top" wrapText="1"/>
    </xf>
    <xf numFmtId="4" fontId="24" fillId="2" borderId="1" xfId="1" applyNumberFormat="1" applyFont="1" applyFill="1" applyBorder="1" applyAlignment="1">
      <alignment horizontal="left" vertical="top" wrapText="1"/>
    </xf>
    <xf numFmtId="0" fontId="9" fillId="0" borderId="0" xfId="1" applyFont="1" applyBorder="1"/>
    <xf numFmtId="0" fontId="24" fillId="0" borderId="1" xfId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vertical="top" wrapText="1"/>
    </xf>
    <xf numFmtId="0" fontId="1" fillId="2" borderId="0" xfId="0" applyFont="1" applyFill="1" applyAlignment="1">
      <alignment horizontal="left"/>
    </xf>
    <xf numFmtId="0" fontId="23" fillId="0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left" vertical="top" wrapText="1"/>
    </xf>
    <xf numFmtId="49" fontId="1" fillId="2" borderId="3" xfId="0" applyNumberFormat="1" applyFont="1" applyFill="1" applyBorder="1" applyAlignment="1">
      <alignment horizontal="left" vertical="top" wrapText="1"/>
    </xf>
    <xf numFmtId="49" fontId="1" fillId="2" borderId="4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 vertical="top"/>
    </xf>
    <xf numFmtId="0" fontId="1" fillId="2" borderId="7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/>
    </xf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0" fontId="12" fillId="0" borderId="0" xfId="0" applyFont="1" applyFill="1" applyAlignment="1">
      <alignment horizontal="center"/>
    </xf>
    <xf numFmtId="0" fontId="13" fillId="0" borderId="13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top"/>
    </xf>
    <xf numFmtId="0" fontId="24" fillId="0" borderId="3" xfId="0" applyFont="1" applyBorder="1" applyAlignment="1">
      <alignment horizontal="center" vertical="top"/>
    </xf>
    <xf numFmtId="0" fontId="24" fillId="0" borderId="4" xfId="0" applyFont="1" applyBorder="1" applyAlignment="1">
      <alignment horizontal="center" vertical="top"/>
    </xf>
    <xf numFmtId="168" fontId="1" fillId="2" borderId="2" xfId="0" applyNumberFormat="1" applyFont="1" applyFill="1" applyBorder="1" applyAlignment="1">
      <alignment horizontal="center" vertical="top" wrapText="1"/>
    </xf>
    <xf numFmtId="168" fontId="1" fillId="2" borderId="3" xfId="0" applyNumberFormat="1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3" fontId="1" fillId="2" borderId="2" xfId="0" applyNumberFormat="1" applyFont="1" applyFill="1" applyBorder="1" applyAlignment="1">
      <alignment horizontal="center" vertical="top" wrapText="1"/>
    </xf>
    <xf numFmtId="3" fontId="1" fillId="2" borderId="3" xfId="0" applyNumberFormat="1" applyFont="1" applyFill="1" applyBorder="1" applyAlignment="1">
      <alignment horizontal="center" vertical="top" wrapText="1"/>
    </xf>
    <xf numFmtId="3" fontId="1" fillId="2" borderId="4" xfId="0" applyNumberFormat="1" applyFont="1" applyFill="1" applyBorder="1" applyAlignment="1">
      <alignment horizontal="center" vertical="top" wrapText="1"/>
    </xf>
    <xf numFmtId="3" fontId="1" fillId="2" borderId="7" xfId="0" applyNumberFormat="1" applyFont="1" applyFill="1" applyBorder="1" applyAlignment="1">
      <alignment horizontal="center" vertical="top" wrapText="1"/>
    </xf>
    <xf numFmtId="3" fontId="1" fillId="2" borderId="6" xfId="0" applyNumberFormat="1" applyFont="1" applyFill="1" applyBorder="1" applyAlignment="1">
      <alignment horizontal="center" vertical="top" wrapText="1"/>
    </xf>
    <xf numFmtId="3" fontId="1" fillId="2" borderId="8" xfId="0" applyNumberFormat="1" applyFont="1" applyFill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top" wrapText="1"/>
    </xf>
    <xf numFmtId="165" fontId="1" fillId="2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 wrapText="1"/>
    </xf>
    <xf numFmtId="0" fontId="22" fillId="0" borderId="15" xfId="0" applyFont="1" applyBorder="1" applyAlignment="1">
      <alignment horizontal="center"/>
    </xf>
    <xf numFmtId="166" fontId="1" fillId="2" borderId="7" xfId="0" applyNumberFormat="1" applyFont="1" applyFill="1" applyBorder="1" applyAlignment="1">
      <alignment horizontal="center" vertical="top" wrapText="1"/>
    </xf>
    <xf numFmtId="166" fontId="1" fillId="2" borderId="8" xfId="0" applyNumberFormat="1" applyFont="1" applyFill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1" fillId="2" borderId="2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6" fillId="0" borderId="15" xfId="0" applyFont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24" fillId="0" borderId="1" xfId="1" applyFont="1" applyBorder="1" applyAlignment="1">
      <alignment horizontal="left" vertical="top" wrapText="1"/>
    </xf>
    <xf numFmtId="0" fontId="24" fillId="0" borderId="2" xfId="1" applyFont="1" applyBorder="1" applyAlignment="1">
      <alignment horizontal="left" vertical="top" wrapText="1"/>
    </xf>
    <xf numFmtId="0" fontId="24" fillId="0" borderId="3" xfId="1" applyFont="1" applyBorder="1" applyAlignment="1">
      <alignment horizontal="left" vertical="top" wrapText="1"/>
    </xf>
    <xf numFmtId="0" fontId="24" fillId="0" borderId="4" xfId="1" applyFont="1" applyBorder="1" applyAlignment="1">
      <alignment horizontal="left" vertical="top" wrapText="1"/>
    </xf>
    <xf numFmtId="0" fontId="24" fillId="0" borderId="15" xfId="1" applyFont="1" applyBorder="1" applyAlignment="1">
      <alignment horizontal="center" vertical="top" wrapText="1"/>
    </xf>
    <xf numFmtId="0" fontId="25" fillId="0" borderId="1" xfId="1" applyFont="1" applyBorder="1" applyAlignment="1">
      <alignment horizontal="center" vertical="center" wrapText="1"/>
    </xf>
    <xf numFmtId="0" fontId="25" fillId="0" borderId="2" xfId="1" applyFont="1" applyBorder="1" applyAlignment="1">
      <alignment horizontal="center" vertical="center" wrapText="1"/>
    </xf>
    <xf numFmtId="0" fontId="25" fillId="0" borderId="4" xfId="1" applyFont="1" applyBorder="1" applyAlignment="1">
      <alignment horizontal="center" vertical="center" wrapText="1"/>
    </xf>
    <xf numFmtId="0" fontId="25" fillId="0" borderId="12" xfId="1" applyFont="1" applyBorder="1" applyAlignment="1">
      <alignment horizontal="center" vertical="center" wrapText="1"/>
    </xf>
    <xf numFmtId="0" fontId="25" fillId="0" borderId="13" xfId="1" applyFont="1" applyBorder="1" applyAlignment="1">
      <alignment horizontal="center" vertical="center" wrapText="1"/>
    </xf>
    <xf numFmtId="0" fontId="25" fillId="0" borderId="5" xfId="1" applyFont="1" applyBorder="1" applyAlignment="1">
      <alignment horizontal="center" vertical="center" wrapText="1"/>
    </xf>
    <xf numFmtId="0" fontId="25" fillId="0" borderId="12" xfId="1" applyFont="1" applyBorder="1" applyAlignment="1">
      <alignment horizontal="left" vertical="center" wrapText="1"/>
    </xf>
    <xf numFmtId="0" fontId="25" fillId="0" borderId="13" xfId="1" applyFont="1" applyBorder="1" applyAlignment="1">
      <alignment horizontal="left" vertical="center" wrapText="1"/>
    </xf>
    <xf numFmtId="0" fontId="25" fillId="0" borderId="5" xfId="1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/>
    </xf>
    <xf numFmtId="49" fontId="5" fillId="2" borderId="0" xfId="0" applyNumberFormat="1" applyFont="1" applyFill="1" applyAlignment="1">
      <alignment horizontal="center" vertical="top" wrapText="1"/>
    </xf>
    <xf numFmtId="0" fontId="1" fillId="2" borderId="0" xfId="0" applyFont="1" applyFill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4"/>
  <sheetViews>
    <sheetView view="pageBreakPreview" topLeftCell="A8" zoomScale="50" zoomScaleNormal="50" zoomScaleSheetLayoutView="50" zoomScalePageLayoutView="75" workbookViewId="0">
      <pane xSplit="6" ySplit="15" topLeftCell="K23" activePane="bottomRight" state="frozen"/>
      <selection activeCell="A8" sqref="A8"/>
      <selection pane="topRight" activeCell="G8" sqref="G8"/>
      <selection pane="bottomLeft" activeCell="A24" sqref="A24"/>
      <selection pane="bottomRight" activeCell="N10" sqref="N10"/>
    </sheetView>
  </sheetViews>
  <sheetFormatPr defaultColWidth="19.5546875" defaultRowHeight="44.25" customHeight="1" outlineLevelRow="1" x14ac:dyDescent="0.3"/>
  <cols>
    <col min="1" max="1" width="37.33203125" style="2" customWidth="1"/>
    <col min="2" max="2" width="25.5546875" style="2" customWidth="1"/>
    <col min="3" max="3" width="19.5546875" style="17" customWidth="1"/>
    <col min="4" max="4" width="18.88671875" style="17" customWidth="1"/>
    <col min="5" max="5" width="19.33203125" style="17" customWidth="1"/>
    <col min="6" max="6" width="18.33203125" style="17" customWidth="1"/>
    <col min="7" max="7" width="19.44140625" style="17" customWidth="1"/>
    <col min="8" max="8" width="18.44140625" style="17" customWidth="1"/>
    <col min="9" max="10" width="18.88671875" style="17" customWidth="1"/>
    <col min="11" max="11" width="18.33203125" style="17" customWidth="1"/>
    <col min="12" max="12" width="19.44140625" style="17" customWidth="1"/>
    <col min="13" max="13" width="18.33203125" style="17" customWidth="1"/>
    <col min="14" max="14" width="19.33203125" style="17" customWidth="1"/>
    <col min="15" max="15" width="20.44140625" style="2" customWidth="1"/>
    <col min="16" max="16" width="22.6640625" style="3" customWidth="1"/>
    <col min="17" max="16384" width="19.5546875" style="2"/>
  </cols>
  <sheetData>
    <row r="1" spans="1:16" s="8" customFormat="1" ht="18.75" hidden="1" customHeight="1" x14ac:dyDescent="0.4">
      <c r="A1" s="5"/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6"/>
    </row>
    <row r="2" spans="1:16" s="8" customFormat="1" ht="18.75" hidden="1" customHeight="1" x14ac:dyDescent="0.4">
      <c r="A2" s="5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6"/>
    </row>
    <row r="3" spans="1:16" s="8" customFormat="1" ht="18.75" hidden="1" customHeight="1" x14ac:dyDescent="0.4">
      <c r="A3" s="5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6"/>
    </row>
    <row r="4" spans="1:16" s="8" customFormat="1" ht="18.75" hidden="1" customHeight="1" x14ac:dyDescent="0.4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6"/>
    </row>
    <row r="5" spans="1:16" s="11" customFormat="1" ht="2.25" hidden="1" customHeight="1" x14ac:dyDescent="0.4">
      <c r="A5" s="21"/>
      <c r="B5" s="21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21"/>
      <c r="P5" s="10"/>
    </row>
    <row r="6" spans="1:16" s="11" customFormat="1" ht="30" hidden="1" customHeight="1" x14ac:dyDescent="0.4">
      <c r="A6" s="7"/>
      <c r="B6" s="7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7"/>
      <c r="P6" s="10"/>
    </row>
    <row r="7" spans="1:16" s="11" customFormat="1" ht="23.25" hidden="1" customHeight="1" x14ac:dyDescent="0.4">
      <c r="A7" s="176" t="s">
        <v>0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0"/>
    </row>
    <row r="8" spans="1:16" s="11" customFormat="1" ht="19.5" customHeight="1" x14ac:dyDescent="0.4">
      <c r="A8" s="24"/>
      <c r="B8" s="24"/>
      <c r="C8" s="24"/>
      <c r="D8" s="25"/>
      <c r="E8" s="25"/>
      <c r="F8" s="24"/>
      <c r="G8" s="24"/>
      <c r="H8" s="36"/>
      <c r="I8" s="36"/>
      <c r="J8" s="36"/>
      <c r="K8" s="36"/>
      <c r="L8" s="36"/>
      <c r="M8" s="84"/>
      <c r="N8" s="253" t="s">
        <v>183</v>
      </c>
      <c r="O8" s="253"/>
      <c r="P8" s="10"/>
    </row>
    <row r="9" spans="1:16" s="11" customFormat="1" ht="16.5" customHeight="1" x14ac:dyDescent="0.4">
      <c r="A9" s="12"/>
      <c r="B9" s="12"/>
      <c r="C9" s="13"/>
      <c r="D9" s="27"/>
      <c r="E9" s="27"/>
      <c r="F9" s="23"/>
      <c r="G9" s="23"/>
      <c r="H9" s="34"/>
      <c r="I9" s="34"/>
      <c r="J9" s="34"/>
      <c r="K9" s="34"/>
      <c r="L9" s="34"/>
      <c r="M9" s="83"/>
      <c r="N9" s="188" t="s">
        <v>184</v>
      </c>
      <c r="O9" s="188"/>
      <c r="P9" s="3"/>
    </row>
    <row r="10" spans="1:16" s="11" customFormat="1" ht="16.5" customHeight="1" x14ac:dyDescent="0.4">
      <c r="A10" s="12"/>
      <c r="B10" s="12"/>
      <c r="C10" s="13"/>
      <c r="D10" s="34"/>
      <c r="E10" s="34"/>
      <c r="F10" s="34"/>
      <c r="G10" s="34"/>
      <c r="H10" s="34"/>
      <c r="I10" s="34"/>
      <c r="J10" s="34"/>
      <c r="K10" s="34"/>
      <c r="L10" s="34"/>
      <c r="M10" s="158"/>
      <c r="N10" s="158" t="s">
        <v>185</v>
      </c>
      <c r="O10" s="158"/>
      <c r="P10" s="3"/>
    </row>
    <row r="11" spans="1:16" s="11" customFormat="1" ht="24.75" customHeight="1" x14ac:dyDescent="0.4">
      <c r="A11" s="181" t="s">
        <v>128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3"/>
    </row>
    <row r="12" spans="1:16" ht="30.75" customHeight="1" x14ac:dyDescent="0.3">
      <c r="A12" s="180" t="s">
        <v>1</v>
      </c>
      <c r="B12" s="180" t="s">
        <v>26</v>
      </c>
      <c r="C12" s="179" t="s">
        <v>9</v>
      </c>
      <c r="D12" s="182" t="s">
        <v>120</v>
      </c>
      <c r="E12" s="182"/>
      <c r="F12" s="182"/>
      <c r="G12" s="182"/>
      <c r="H12" s="182"/>
      <c r="I12" s="182"/>
      <c r="J12" s="182"/>
      <c r="K12" s="182"/>
      <c r="L12" s="182"/>
      <c r="M12" s="182"/>
      <c r="N12" s="183"/>
      <c r="O12" s="179" t="s">
        <v>25</v>
      </c>
    </row>
    <row r="13" spans="1:16" ht="53.25" customHeight="1" x14ac:dyDescent="0.3">
      <c r="A13" s="180"/>
      <c r="B13" s="180"/>
      <c r="C13" s="179"/>
      <c r="D13" s="26" t="s">
        <v>3</v>
      </c>
      <c r="E13" s="26" t="s">
        <v>15</v>
      </c>
      <c r="F13" s="22" t="s">
        <v>16</v>
      </c>
      <c r="G13" s="22" t="s">
        <v>17</v>
      </c>
      <c r="H13" s="37" t="s">
        <v>18</v>
      </c>
      <c r="I13" s="37" t="s">
        <v>19</v>
      </c>
      <c r="J13" s="37" t="s">
        <v>20</v>
      </c>
      <c r="K13" s="37" t="s">
        <v>21</v>
      </c>
      <c r="L13" s="37" t="s">
        <v>22</v>
      </c>
      <c r="M13" s="37" t="s">
        <v>23</v>
      </c>
      <c r="N13" s="37" t="s">
        <v>24</v>
      </c>
      <c r="O13" s="179"/>
    </row>
    <row r="14" spans="1:16" s="17" customFormat="1" ht="18" customHeight="1" x14ac:dyDescent="0.3">
      <c r="A14" s="154">
        <v>1</v>
      </c>
      <c r="B14" s="154">
        <v>2</v>
      </c>
      <c r="C14" s="154">
        <v>3</v>
      </c>
      <c r="D14" s="154">
        <v>4</v>
      </c>
      <c r="E14" s="154">
        <v>5</v>
      </c>
      <c r="F14" s="154">
        <v>6</v>
      </c>
      <c r="G14" s="154">
        <v>7</v>
      </c>
      <c r="H14" s="154">
        <v>8</v>
      </c>
      <c r="I14" s="154">
        <v>9</v>
      </c>
      <c r="J14" s="154">
        <v>10</v>
      </c>
      <c r="K14" s="154">
        <v>11</v>
      </c>
      <c r="L14" s="154">
        <v>12</v>
      </c>
      <c r="M14" s="154">
        <v>13</v>
      </c>
      <c r="N14" s="154">
        <v>14</v>
      </c>
      <c r="O14" s="154">
        <v>15</v>
      </c>
      <c r="P14" s="254"/>
    </row>
    <row r="15" spans="1:16" ht="28.5" customHeight="1" x14ac:dyDescent="0.3">
      <c r="A15" s="177" t="s">
        <v>29</v>
      </c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</row>
    <row r="16" spans="1:16" ht="28.5" customHeight="1" x14ac:dyDescent="0.3">
      <c r="A16" s="162" t="s">
        <v>45</v>
      </c>
      <c r="B16" s="31" t="s">
        <v>28</v>
      </c>
      <c r="C16" s="1">
        <f t="shared" ref="C16:N16" si="0">SUM(C17:C20)</f>
        <v>285596025.11000001</v>
      </c>
      <c r="D16" s="1">
        <f t="shared" si="0"/>
        <v>26919214.530000001</v>
      </c>
      <c r="E16" s="1">
        <f t="shared" si="0"/>
        <v>26415593.649999999</v>
      </c>
      <c r="F16" s="1">
        <f t="shared" si="0"/>
        <v>26352481.649999999</v>
      </c>
      <c r="G16" s="1">
        <f t="shared" si="0"/>
        <v>25738591.91</v>
      </c>
      <c r="H16" s="1">
        <f t="shared" si="0"/>
        <v>25738591.91</v>
      </c>
      <c r="I16" s="1">
        <f t="shared" si="0"/>
        <v>25738591.91</v>
      </c>
      <c r="J16" s="1">
        <f t="shared" si="0"/>
        <v>25738591.91</v>
      </c>
      <c r="K16" s="1">
        <f t="shared" si="0"/>
        <v>25738591.91</v>
      </c>
      <c r="L16" s="1">
        <f t="shared" si="0"/>
        <v>25738591.91</v>
      </c>
      <c r="M16" s="1">
        <f t="shared" si="0"/>
        <v>25738591.91</v>
      </c>
      <c r="N16" s="1">
        <f t="shared" si="0"/>
        <v>25738591.91</v>
      </c>
      <c r="O16" s="184" t="s">
        <v>31</v>
      </c>
    </row>
    <row r="17" spans="1:16" ht="49.5" customHeight="1" x14ac:dyDescent="0.3">
      <c r="A17" s="163"/>
      <c r="B17" s="32" t="s">
        <v>13</v>
      </c>
      <c r="C17" s="1">
        <f>SUM(D17:N17)</f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85"/>
    </row>
    <row r="18" spans="1:16" ht="53.25" customHeight="1" x14ac:dyDescent="0.3">
      <c r="A18" s="163"/>
      <c r="B18" s="32" t="s">
        <v>14</v>
      </c>
      <c r="C18" s="1">
        <f>SUM(D18:N18)</f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85"/>
    </row>
    <row r="19" spans="1:16" ht="34.5" customHeight="1" x14ac:dyDescent="0.3">
      <c r="A19" s="163"/>
      <c r="B19" s="32" t="s">
        <v>11</v>
      </c>
      <c r="C19" s="1">
        <f>SUM(D19:N19)</f>
        <v>285596025.11000001</v>
      </c>
      <c r="D19" s="1">
        <v>26919214.530000001</v>
      </c>
      <c r="E19" s="1">
        <v>26415593.649999999</v>
      </c>
      <c r="F19" s="1">
        <v>26352481.649999999</v>
      </c>
      <c r="G19" s="1">
        <v>25738591.91</v>
      </c>
      <c r="H19" s="1">
        <v>25738591.91</v>
      </c>
      <c r="I19" s="1">
        <v>25738591.91</v>
      </c>
      <c r="J19" s="1">
        <v>25738591.91</v>
      </c>
      <c r="K19" s="1">
        <v>25738591.91</v>
      </c>
      <c r="L19" s="1">
        <v>25738591.91</v>
      </c>
      <c r="M19" s="1">
        <v>25738591.91</v>
      </c>
      <c r="N19" s="1">
        <v>25738591.91</v>
      </c>
      <c r="O19" s="185"/>
    </row>
    <row r="20" spans="1:16" ht="39.75" customHeight="1" x14ac:dyDescent="0.3">
      <c r="A20" s="164"/>
      <c r="B20" s="32" t="s">
        <v>27</v>
      </c>
      <c r="C20" s="1">
        <f>SUM(D20:N20)</f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86"/>
    </row>
    <row r="21" spans="1:16" ht="27.75" customHeight="1" x14ac:dyDescent="0.3">
      <c r="A21" s="160" t="s">
        <v>152</v>
      </c>
      <c r="B21" s="161"/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2"/>
    </row>
    <row r="22" spans="1:16" ht="22.5" customHeight="1" outlineLevel="1" x14ac:dyDescent="0.3">
      <c r="A22" s="160" t="s">
        <v>10</v>
      </c>
      <c r="B22" s="161"/>
      <c r="C22" s="161"/>
      <c r="D22" s="161"/>
      <c r="E22" s="161"/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2"/>
    </row>
    <row r="23" spans="1:16" ht="27.75" customHeight="1" outlineLevel="1" x14ac:dyDescent="0.3">
      <c r="A23" s="162" t="s">
        <v>40</v>
      </c>
      <c r="B23" s="31" t="s">
        <v>28</v>
      </c>
      <c r="C23" s="1">
        <f>SUM(D23:N23)</f>
        <v>2158241251.77</v>
      </c>
      <c r="D23" s="1">
        <f t="shared" ref="D23:N23" si="1">SUM(D24:D27)</f>
        <v>162352652.31999999</v>
      </c>
      <c r="E23" s="1">
        <f>SUM(E24:E27)</f>
        <v>157222496.50999999</v>
      </c>
      <c r="F23" s="1">
        <f t="shared" si="1"/>
        <v>158251991.28999999</v>
      </c>
      <c r="G23" s="1">
        <f t="shared" si="1"/>
        <v>146590969.94999999</v>
      </c>
      <c r="H23" s="1">
        <f t="shared" si="1"/>
        <v>156590969.94999999</v>
      </c>
      <c r="I23" s="1">
        <f t="shared" si="1"/>
        <v>166590969.94999999</v>
      </c>
      <c r="J23" s="1">
        <f t="shared" si="1"/>
        <v>176590971.03999999</v>
      </c>
      <c r="K23" s="1">
        <f t="shared" si="1"/>
        <v>186590971.03999999</v>
      </c>
      <c r="L23" s="1">
        <f t="shared" si="1"/>
        <v>196590971.03999999</v>
      </c>
      <c r="M23" s="1">
        <f t="shared" si="1"/>
        <v>306590971.04000002</v>
      </c>
      <c r="N23" s="1">
        <f t="shared" si="1"/>
        <v>344277317.63999999</v>
      </c>
      <c r="O23" s="165" t="s">
        <v>5</v>
      </c>
      <c r="P23" s="2"/>
    </row>
    <row r="24" spans="1:16" ht="54.75" customHeight="1" outlineLevel="1" x14ac:dyDescent="0.3">
      <c r="A24" s="163"/>
      <c r="B24" s="32" t="s">
        <v>13</v>
      </c>
      <c r="C24" s="1">
        <f>SUM(D24:D24)</f>
        <v>0</v>
      </c>
      <c r="D24" s="1">
        <f t="shared" ref="D24:N24" si="2">D29+D34+D39</f>
        <v>0</v>
      </c>
      <c r="E24" s="1">
        <f t="shared" si="2"/>
        <v>0</v>
      </c>
      <c r="F24" s="1">
        <f t="shared" si="2"/>
        <v>0</v>
      </c>
      <c r="G24" s="1">
        <f t="shared" si="2"/>
        <v>0</v>
      </c>
      <c r="H24" s="1">
        <f t="shared" si="2"/>
        <v>0</v>
      </c>
      <c r="I24" s="1">
        <f t="shared" si="2"/>
        <v>0</v>
      </c>
      <c r="J24" s="1">
        <f t="shared" si="2"/>
        <v>0</v>
      </c>
      <c r="K24" s="1">
        <f t="shared" si="2"/>
        <v>0</v>
      </c>
      <c r="L24" s="1">
        <f t="shared" si="2"/>
        <v>0</v>
      </c>
      <c r="M24" s="1">
        <f t="shared" si="2"/>
        <v>0</v>
      </c>
      <c r="N24" s="1">
        <f t="shared" si="2"/>
        <v>0</v>
      </c>
      <c r="O24" s="166"/>
      <c r="P24" s="2"/>
    </row>
    <row r="25" spans="1:16" ht="54" customHeight="1" outlineLevel="1" x14ac:dyDescent="0.3">
      <c r="A25" s="163"/>
      <c r="B25" s="32" t="s">
        <v>14</v>
      </c>
      <c r="C25" s="1">
        <f>SUM(D25:D25)</f>
        <v>0</v>
      </c>
      <c r="D25" s="1">
        <f t="shared" ref="D25:N27" si="3">D30+D35+D40</f>
        <v>0</v>
      </c>
      <c r="E25" s="1">
        <f t="shared" si="3"/>
        <v>0</v>
      </c>
      <c r="F25" s="1">
        <f t="shared" si="3"/>
        <v>0</v>
      </c>
      <c r="G25" s="1">
        <f t="shared" si="3"/>
        <v>0</v>
      </c>
      <c r="H25" s="1">
        <f t="shared" si="3"/>
        <v>0</v>
      </c>
      <c r="I25" s="1">
        <f t="shared" si="3"/>
        <v>0</v>
      </c>
      <c r="J25" s="1">
        <f t="shared" si="3"/>
        <v>0</v>
      </c>
      <c r="K25" s="1">
        <f t="shared" si="3"/>
        <v>0</v>
      </c>
      <c r="L25" s="1">
        <f t="shared" si="3"/>
        <v>0</v>
      </c>
      <c r="M25" s="1">
        <f t="shared" si="3"/>
        <v>0</v>
      </c>
      <c r="N25" s="1">
        <f t="shared" si="3"/>
        <v>0</v>
      </c>
      <c r="O25" s="166"/>
      <c r="P25" s="2"/>
    </row>
    <row r="26" spans="1:16" ht="36.75" customHeight="1" outlineLevel="1" x14ac:dyDescent="0.3">
      <c r="A26" s="163"/>
      <c r="B26" s="32" t="s">
        <v>11</v>
      </c>
      <c r="C26" s="1">
        <f>SUM(D26:N26)</f>
        <v>2158241251.77</v>
      </c>
      <c r="D26" s="1">
        <f t="shared" si="3"/>
        <v>162352652.31999999</v>
      </c>
      <c r="E26" s="1">
        <f>E31+E36+E41</f>
        <v>157222496.50999999</v>
      </c>
      <c r="F26" s="1">
        <f t="shared" si="3"/>
        <v>158251991.28999999</v>
      </c>
      <c r="G26" s="1">
        <f t="shared" si="3"/>
        <v>146590969.94999999</v>
      </c>
      <c r="H26" s="1">
        <f t="shared" si="3"/>
        <v>156590969.94999999</v>
      </c>
      <c r="I26" s="1">
        <f t="shared" si="3"/>
        <v>166590969.94999999</v>
      </c>
      <c r="J26" s="1">
        <f t="shared" si="3"/>
        <v>176590971.03999999</v>
      </c>
      <c r="K26" s="1">
        <f t="shared" si="3"/>
        <v>186590971.03999999</v>
      </c>
      <c r="L26" s="1">
        <f t="shared" si="3"/>
        <v>196590971.03999999</v>
      </c>
      <c r="M26" s="1">
        <f t="shared" si="3"/>
        <v>306590971.04000002</v>
      </c>
      <c r="N26" s="1">
        <f t="shared" si="3"/>
        <v>344277317.63999999</v>
      </c>
      <c r="O26" s="166"/>
      <c r="P26" s="2"/>
    </row>
    <row r="27" spans="1:16" ht="48.75" customHeight="1" outlineLevel="1" x14ac:dyDescent="0.3">
      <c r="A27" s="164"/>
      <c r="B27" s="32" t="s">
        <v>27</v>
      </c>
      <c r="C27" s="1">
        <f>SUM(D27:D27)</f>
        <v>0</v>
      </c>
      <c r="D27" s="1">
        <f t="shared" si="3"/>
        <v>0</v>
      </c>
      <c r="E27" s="1">
        <f t="shared" si="3"/>
        <v>0</v>
      </c>
      <c r="F27" s="1">
        <f t="shared" si="3"/>
        <v>0</v>
      </c>
      <c r="G27" s="1">
        <f t="shared" si="3"/>
        <v>0</v>
      </c>
      <c r="H27" s="1">
        <f t="shared" si="3"/>
        <v>0</v>
      </c>
      <c r="I27" s="1">
        <f t="shared" si="3"/>
        <v>0</v>
      </c>
      <c r="J27" s="1">
        <f t="shared" si="3"/>
        <v>0</v>
      </c>
      <c r="K27" s="1">
        <f t="shared" si="3"/>
        <v>0</v>
      </c>
      <c r="L27" s="1">
        <f t="shared" si="3"/>
        <v>0</v>
      </c>
      <c r="M27" s="1">
        <f t="shared" si="3"/>
        <v>0</v>
      </c>
      <c r="N27" s="1">
        <f t="shared" si="3"/>
        <v>0</v>
      </c>
      <c r="O27" s="167"/>
      <c r="P27" s="2"/>
    </row>
    <row r="28" spans="1:16" ht="15.75" customHeight="1" outlineLevel="1" x14ac:dyDescent="0.3">
      <c r="A28" s="173" t="s">
        <v>34</v>
      </c>
      <c r="B28" s="31" t="s">
        <v>28</v>
      </c>
      <c r="C28" s="1">
        <f>SUM(D28:N28)</f>
        <v>2107753296.8800001</v>
      </c>
      <c r="D28" s="1">
        <f t="shared" ref="D28:I28" si="4">SUM(D29:D32)</f>
        <v>150451202.84</v>
      </c>
      <c r="E28" s="1">
        <f t="shared" si="4"/>
        <v>142659684.77000001</v>
      </c>
      <c r="F28" s="1">
        <f t="shared" si="4"/>
        <v>142753743.53999999</v>
      </c>
      <c r="G28" s="1">
        <f t="shared" si="4"/>
        <v>145525289.21000001</v>
      </c>
      <c r="H28" s="1">
        <f t="shared" si="4"/>
        <v>155525289.21000001</v>
      </c>
      <c r="I28" s="1">
        <f t="shared" si="4"/>
        <v>165525289.21000001</v>
      </c>
      <c r="J28" s="1">
        <f>SUM(J29:J32)</f>
        <v>175525290.30000001</v>
      </c>
      <c r="K28" s="1">
        <f>SUM(K29:K32)</f>
        <v>185525290.30000001</v>
      </c>
      <c r="L28" s="1">
        <f>SUM(L29:L32)</f>
        <v>195525290.30000001</v>
      </c>
      <c r="M28" s="1">
        <f>SUM(M29:M32)</f>
        <v>305525290.30000001</v>
      </c>
      <c r="N28" s="1">
        <f>SUM(N29:N32)</f>
        <v>343211636.89999998</v>
      </c>
      <c r="O28" s="165" t="s">
        <v>31</v>
      </c>
      <c r="P28" s="2"/>
    </row>
    <row r="29" spans="1:16" ht="46.8" outlineLevel="1" x14ac:dyDescent="0.3">
      <c r="A29" s="174"/>
      <c r="B29" s="32" t="s">
        <v>13</v>
      </c>
      <c r="C29" s="1">
        <f>SUM(D29:N29)</f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66"/>
      <c r="P29" s="2"/>
    </row>
    <row r="30" spans="1:16" ht="47.25" customHeight="1" outlineLevel="1" x14ac:dyDescent="0.3">
      <c r="A30" s="174"/>
      <c r="B30" s="32" t="s">
        <v>14</v>
      </c>
      <c r="C30" s="1">
        <f>SUM(D30:N30)</f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66"/>
      <c r="P30" s="2"/>
    </row>
    <row r="31" spans="1:16" ht="31.2" outlineLevel="1" x14ac:dyDescent="0.3">
      <c r="A31" s="174"/>
      <c r="B31" s="32" t="s">
        <v>11</v>
      </c>
      <c r="C31" s="1">
        <f>SUM(D31:N31)</f>
        <v>2107753296.8800001</v>
      </c>
      <c r="D31" s="1">
        <f>149206392.17+1244810.67</f>
        <v>150451202.84</v>
      </c>
      <c r="E31" s="1">
        <v>142659684.77000001</v>
      </c>
      <c r="F31" s="1">
        <v>142753743.53999999</v>
      </c>
      <c r="G31" s="1">
        <v>145525289.21000001</v>
      </c>
      <c r="H31" s="1">
        <v>155525289.21000001</v>
      </c>
      <c r="I31" s="1">
        <v>165525289.21000001</v>
      </c>
      <c r="J31" s="1">
        <v>175525290.30000001</v>
      </c>
      <c r="K31" s="1">
        <v>185525290.30000001</v>
      </c>
      <c r="L31" s="1">
        <v>195525290.30000001</v>
      </c>
      <c r="M31" s="1">
        <v>305525290.30000001</v>
      </c>
      <c r="N31" s="1">
        <f>305525290.3+37686346.6</f>
        <v>343211636.89999998</v>
      </c>
      <c r="O31" s="166"/>
      <c r="P31" s="2"/>
    </row>
    <row r="32" spans="1:16" ht="35.25" customHeight="1" outlineLevel="1" x14ac:dyDescent="0.3">
      <c r="A32" s="175"/>
      <c r="B32" s="32" t="s">
        <v>27</v>
      </c>
      <c r="C32" s="1">
        <f>SUM(D32:N32)</f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67"/>
      <c r="P32" s="2"/>
    </row>
    <row r="33" spans="1:16" ht="15.75" customHeight="1" outlineLevel="1" x14ac:dyDescent="0.3">
      <c r="A33" s="162" t="s">
        <v>33</v>
      </c>
      <c r="B33" s="31" t="s">
        <v>28</v>
      </c>
      <c r="C33" s="1">
        <f>SUM(C34:C37)</f>
        <v>696354.54</v>
      </c>
      <c r="D33" s="1">
        <f t="shared" ref="D33:N33" si="5">SUM(D34:D37)</f>
        <v>66033.38</v>
      </c>
      <c r="E33" s="1">
        <f t="shared" si="5"/>
        <v>66033.38</v>
      </c>
      <c r="F33" s="1">
        <f t="shared" si="5"/>
        <v>66033.38</v>
      </c>
      <c r="G33" s="1">
        <f t="shared" si="5"/>
        <v>62281.8</v>
      </c>
      <c r="H33" s="1">
        <f t="shared" si="5"/>
        <v>62281.8</v>
      </c>
      <c r="I33" s="1">
        <f t="shared" si="5"/>
        <v>62281.8</v>
      </c>
      <c r="J33" s="1">
        <f t="shared" si="5"/>
        <v>62281.8</v>
      </c>
      <c r="K33" s="1">
        <f t="shared" si="5"/>
        <v>62281.8</v>
      </c>
      <c r="L33" s="1">
        <f t="shared" si="5"/>
        <v>62281.8</v>
      </c>
      <c r="M33" s="1">
        <f t="shared" si="5"/>
        <v>62281.8</v>
      </c>
      <c r="N33" s="1">
        <f t="shared" si="5"/>
        <v>62281.8</v>
      </c>
      <c r="O33" s="165" t="s">
        <v>4</v>
      </c>
      <c r="P33" s="2"/>
    </row>
    <row r="34" spans="1:16" ht="46.8" outlineLevel="1" x14ac:dyDescent="0.3">
      <c r="A34" s="163"/>
      <c r="B34" s="32" t="s">
        <v>13</v>
      </c>
      <c r="C34" s="1">
        <f>SUM(D34:D34)</f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66"/>
      <c r="P34" s="2"/>
    </row>
    <row r="35" spans="1:16" ht="46.8" outlineLevel="1" x14ac:dyDescent="0.3">
      <c r="A35" s="163"/>
      <c r="B35" s="32" t="s">
        <v>14</v>
      </c>
      <c r="C35" s="1">
        <f>SUM(D35:D35)</f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66"/>
      <c r="P35" s="2"/>
    </row>
    <row r="36" spans="1:16" ht="31.2" outlineLevel="1" x14ac:dyDescent="0.3">
      <c r="A36" s="163"/>
      <c r="B36" s="32" t="s">
        <v>11</v>
      </c>
      <c r="C36" s="1">
        <f>SUM(D36:N36)</f>
        <v>696354.54</v>
      </c>
      <c r="D36" s="1">
        <v>66033.38</v>
      </c>
      <c r="E36" s="1">
        <v>66033.38</v>
      </c>
      <c r="F36" s="1">
        <v>66033.38</v>
      </c>
      <c r="G36" s="1">
        <v>62281.8</v>
      </c>
      <c r="H36" s="1">
        <v>62281.8</v>
      </c>
      <c r="I36" s="1">
        <v>62281.8</v>
      </c>
      <c r="J36" s="1">
        <v>62281.8</v>
      </c>
      <c r="K36" s="1">
        <v>62281.8</v>
      </c>
      <c r="L36" s="1">
        <v>62281.8</v>
      </c>
      <c r="M36" s="1">
        <v>62281.8</v>
      </c>
      <c r="N36" s="1">
        <v>62281.8</v>
      </c>
      <c r="O36" s="166"/>
      <c r="P36" s="2"/>
    </row>
    <row r="37" spans="1:16" ht="31.2" outlineLevel="1" x14ac:dyDescent="0.3">
      <c r="A37" s="164"/>
      <c r="B37" s="32" t="s">
        <v>27</v>
      </c>
      <c r="C37" s="1">
        <f>SUM(D37:D37)</f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67"/>
      <c r="P37" s="2"/>
    </row>
    <row r="38" spans="1:16" ht="15.75" customHeight="1" outlineLevel="1" x14ac:dyDescent="0.3">
      <c r="A38" s="162" t="s">
        <v>110</v>
      </c>
      <c r="B38" s="31" t="s">
        <v>28</v>
      </c>
      <c r="C38" s="1">
        <f>SUM(D38:N38)</f>
        <v>49791600.350000001</v>
      </c>
      <c r="D38" s="1">
        <f t="shared" ref="D38:I38" si="6">SUM(D39:D42)</f>
        <v>11835416.1</v>
      </c>
      <c r="E38" s="1">
        <f t="shared" si="6"/>
        <v>14496778.359999999</v>
      </c>
      <c r="F38" s="1">
        <f t="shared" si="6"/>
        <v>15432214.369999999</v>
      </c>
      <c r="G38" s="1">
        <f t="shared" si="6"/>
        <v>1003398.94</v>
      </c>
      <c r="H38" s="1">
        <f t="shared" si="6"/>
        <v>1003398.94</v>
      </c>
      <c r="I38" s="1">
        <f t="shared" si="6"/>
        <v>1003398.94</v>
      </c>
      <c r="J38" s="1">
        <f>SUM(J39:J42)</f>
        <v>1003398.94</v>
      </c>
      <c r="K38" s="1">
        <f>SUM(K39:K42)</f>
        <v>1003398.94</v>
      </c>
      <c r="L38" s="1">
        <f>SUM(L39:L42)</f>
        <v>1003398.94</v>
      </c>
      <c r="M38" s="1">
        <f>SUM(M39:M42)</f>
        <v>1003398.94</v>
      </c>
      <c r="N38" s="1">
        <f>SUM(N39:N42)</f>
        <v>1003398.94</v>
      </c>
      <c r="O38" s="165" t="s">
        <v>4</v>
      </c>
      <c r="P38" s="2"/>
    </row>
    <row r="39" spans="1:16" ht="46.8" outlineLevel="1" x14ac:dyDescent="0.3">
      <c r="A39" s="163"/>
      <c r="B39" s="32" t="s">
        <v>13</v>
      </c>
      <c r="C39" s="1">
        <f>SUM(D39:D39)</f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66"/>
      <c r="P39" s="2"/>
    </row>
    <row r="40" spans="1:16" ht="46.8" outlineLevel="1" x14ac:dyDescent="0.3">
      <c r="A40" s="163"/>
      <c r="B40" s="32" t="s">
        <v>14</v>
      </c>
      <c r="C40" s="1">
        <f t="shared" ref="C40:C51" si="7">SUM(D40:N40)</f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66"/>
      <c r="P40" s="2"/>
    </row>
    <row r="41" spans="1:16" ht="31.2" outlineLevel="1" x14ac:dyDescent="0.3">
      <c r="A41" s="163"/>
      <c r="B41" s="32" t="s">
        <v>11</v>
      </c>
      <c r="C41" s="1">
        <f t="shared" si="7"/>
        <v>49791600.350000001</v>
      </c>
      <c r="D41" s="4">
        <v>11835416.1</v>
      </c>
      <c r="E41" s="4">
        <v>14496778.359999999</v>
      </c>
      <c r="F41" s="4">
        <v>15432214.369999999</v>
      </c>
      <c r="G41" s="4">
        <v>1003398.94</v>
      </c>
      <c r="H41" s="4">
        <v>1003398.94</v>
      </c>
      <c r="I41" s="4">
        <v>1003398.94</v>
      </c>
      <c r="J41" s="4">
        <v>1003398.94</v>
      </c>
      <c r="K41" s="4">
        <v>1003398.94</v>
      </c>
      <c r="L41" s="4">
        <v>1003398.94</v>
      </c>
      <c r="M41" s="4">
        <v>1003398.94</v>
      </c>
      <c r="N41" s="4">
        <v>1003398.94</v>
      </c>
      <c r="O41" s="166"/>
      <c r="P41" s="2"/>
    </row>
    <row r="42" spans="1:16" ht="31.2" outlineLevel="1" x14ac:dyDescent="0.3">
      <c r="A42" s="164"/>
      <c r="B42" s="32" t="s">
        <v>27</v>
      </c>
      <c r="C42" s="1">
        <f t="shared" si="7"/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67"/>
      <c r="P42" s="2"/>
    </row>
    <row r="43" spans="1:16" ht="21" customHeight="1" outlineLevel="1" x14ac:dyDescent="0.3">
      <c r="A43" s="172" t="s">
        <v>153</v>
      </c>
      <c r="B43" s="31" t="s">
        <v>28</v>
      </c>
      <c r="C43" s="1">
        <f t="shared" si="7"/>
        <v>255012260.75999999</v>
      </c>
      <c r="D43" s="1">
        <f t="shared" ref="D43:M43" si="8">SUM(D44:D47)</f>
        <v>25312266.390000001</v>
      </c>
      <c r="E43" s="1">
        <f t="shared" si="8"/>
        <v>25386367.27</v>
      </c>
      <c r="F43" s="1">
        <f t="shared" si="8"/>
        <v>21817508.940000001</v>
      </c>
      <c r="G43" s="1">
        <f t="shared" si="8"/>
        <v>20187014.77</v>
      </c>
      <c r="H43" s="1">
        <f t="shared" si="8"/>
        <v>23187014.77</v>
      </c>
      <c r="I43" s="1">
        <f t="shared" si="8"/>
        <v>23187014.77</v>
      </c>
      <c r="J43" s="1">
        <f t="shared" si="8"/>
        <v>23187014.77</v>
      </c>
      <c r="K43" s="1">
        <f t="shared" si="8"/>
        <v>23187014.77</v>
      </c>
      <c r="L43" s="1">
        <f t="shared" si="8"/>
        <v>23187014.77</v>
      </c>
      <c r="M43" s="1">
        <f t="shared" si="8"/>
        <v>23187014.77</v>
      </c>
      <c r="N43" s="1">
        <f>SUM(N44:N47)</f>
        <v>23187014.77</v>
      </c>
      <c r="O43" s="165" t="s">
        <v>31</v>
      </c>
    </row>
    <row r="44" spans="1:16" ht="54" customHeight="1" outlineLevel="1" x14ac:dyDescent="0.3">
      <c r="A44" s="172"/>
      <c r="B44" s="32" t="s">
        <v>13</v>
      </c>
      <c r="C44" s="1">
        <f t="shared" si="7"/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66"/>
    </row>
    <row r="45" spans="1:16" ht="51.75" customHeight="1" outlineLevel="1" x14ac:dyDescent="0.3">
      <c r="A45" s="172"/>
      <c r="B45" s="32" t="s">
        <v>14</v>
      </c>
      <c r="C45" s="1">
        <f t="shared" si="7"/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66"/>
    </row>
    <row r="46" spans="1:16" ht="34.5" customHeight="1" outlineLevel="1" x14ac:dyDescent="0.3">
      <c r="A46" s="172"/>
      <c r="B46" s="32" t="s">
        <v>11</v>
      </c>
      <c r="C46" s="1">
        <f t="shared" si="7"/>
        <v>255012260.75999999</v>
      </c>
      <c r="D46" s="1">
        <v>25312266.390000001</v>
      </c>
      <c r="E46" s="1">
        <v>25386367.27</v>
      </c>
      <c r="F46" s="1">
        <v>21817508.940000001</v>
      </c>
      <c r="G46" s="1">
        <v>20187014.77</v>
      </c>
      <c r="H46" s="1">
        <v>23187014.77</v>
      </c>
      <c r="I46" s="1">
        <v>23187014.77</v>
      </c>
      <c r="J46" s="1">
        <v>23187014.77</v>
      </c>
      <c r="K46" s="1">
        <v>23187014.77</v>
      </c>
      <c r="L46" s="1">
        <v>23187014.77</v>
      </c>
      <c r="M46" s="1">
        <v>23187014.77</v>
      </c>
      <c r="N46" s="1">
        <v>23187014.77</v>
      </c>
      <c r="O46" s="166"/>
    </row>
    <row r="47" spans="1:16" ht="34.5" customHeight="1" outlineLevel="1" x14ac:dyDescent="0.3">
      <c r="A47" s="172"/>
      <c r="B47" s="32" t="s">
        <v>27</v>
      </c>
      <c r="C47" s="1">
        <f t="shared" si="7"/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67"/>
    </row>
    <row r="48" spans="1:16" ht="34.5" customHeight="1" outlineLevel="1" x14ac:dyDescent="0.3">
      <c r="A48" s="162" t="s">
        <v>41</v>
      </c>
      <c r="B48" s="31" t="s">
        <v>28</v>
      </c>
      <c r="C48" s="1">
        <f t="shared" si="7"/>
        <v>66019310.390000001</v>
      </c>
      <c r="D48" s="1">
        <f t="shared" ref="D48:N48" si="9">SUM(D49:D52)</f>
        <v>6001755.4900000002</v>
      </c>
      <c r="E48" s="1">
        <f>SUM(E49:E52)</f>
        <v>6001755.4900000002</v>
      </c>
      <c r="F48" s="1">
        <f t="shared" si="9"/>
        <v>6001755.4900000002</v>
      </c>
      <c r="G48" s="1">
        <f t="shared" si="9"/>
        <v>6001755.4900000002</v>
      </c>
      <c r="H48" s="1">
        <f t="shared" si="9"/>
        <v>6001755.4900000002</v>
      </c>
      <c r="I48" s="1">
        <f t="shared" si="9"/>
        <v>6001755.4900000002</v>
      </c>
      <c r="J48" s="1">
        <f t="shared" si="9"/>
        <v>6001755.4900000002</v>
      </c>
      <c r="K48" s="1">
        <f t="shared" si="9"/>
        <v>6001755.4900000002</v>
      </c>
      <c r="L48" s="1">
        <f t="shared" si="9"/>
        <v>6001755.4900000002</v>
      </c>
      <c r="M48" s="1">
        <f t="shared" si="9"/>
        <v>6001755.4900000002</v>
      </c>
      <c r="N48" s="1">
        <f t="shared" si="9"/>
        <v>6001755.4900000002</v>
      </c>
      <c r="O48" s="165" t="s">
        <v>31</v>
      </c>
    </row>
    <row r="49" spans="1:16" ht="56.25" customHeight="1" outlineLevel="1" x14ac:dyDescent="0.3">
      <c r="A49" s="163"/>
      <c r="B49" s="16" t="s">
        <v>13</v>
      </c>
      <c r="C49" s="1">
        <f t="shared" si="7"/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66"/>
    </row>
    <row r="50" spans="1:16" ht="50.25" customHeight="1" outlineLevel="1" x14ac:dyDescent="0.3">
      <c r="A50" s="163"/>
      <c r="B50" s="16" t="s">
        <v>14</v>
      </c>
      <c r="C50" s="1">
        <f t="shared" si="7"/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66"/>
    </row>
    <row r="51" spans="1:16" ht="34.5" customHeight="1" outlineLevel="1" x14ac:dyDescent="0.3">
      <c r="A51" s="163"/>
      <c r="B51" s="16" t="s">
        <v>11</v>
      </c>
      <c r="C51" s="1">
        <f t="shared" si="7"/>
        <v>66019310.390000001</v>
      </c>
      <c r="D51" s="1">
        <v>6001755.4900000002</v>
      </c>
      <c r="E51" s="1">
        <v>6001755.4900000002</v>
      </c>
      <c r="F51" s="1">
        <v>6001755.4900000002</v>
      </c>
      <c r="G51" s="1">
        <v>6001755.4900000002</v>
      </c>
      <c r="H51" s="1">
        <v>6001755.4900000002</v>
      </c>
      <c r="I51" s="1">
        <v>6001755.4900000002</v>
      </c>
      <c r="J51" s="1">
        <v>6001755.4900000002</v>
      </c>
      <c r="K51" s="1">
        <v>6001755.4900000002</v>
      </c>
      <c r="L51" s="1">
        <v>6001755.4900000002</v>
      </c>
      <c r="M51" s="1">
        <v>6001755.4900000002</v>
      </c>
      <c r="N51" s="1">
        <v>6001755.4900000002</v>
      </c>
      <c r="O51" s="166"/>
    </row>
    <row r="52" spans="1:16" ht="34.5" customHeight="1" outlineLevel="1" x14ac:dyDescent="0.3">
      <c r="A52" s="164"/>
      <c r="B52" s="32" t="s">
        <v>27</v>
      </c>
      <c r="C52" s="1"/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67"/>
    </row>
    <row r="53" spans="1:16" ht="26.25" customHeight="1" x14ac:dyDescent="0.3">
      <c r="A53" s="162" t="s">
        <v>154</v>
      </c>
      <c r="B53" s="31" t="s">
        <v>28</v>
      </c>
      <c r="C53" s="1">
        <f>SUM(C54:C57)</f>
        <v>2479272822.9200001</v>
      </c>
      <c r="D53" s="1">
        <f>D23+D43+D48</f>
        <v>193666674.19999999</v>
      </c>
      <c r="E53" s="1">
        <f t="shared" ref="E53:N53" si="10">E23+E43+E48</f>
        <v>188610619.27000001</v>
      </c>
      <c r="F53" s="1">
        <f t="shared" si="10"/>
        <v>186071255.72</v>
      </c>
      <c r="G53" s="1">
        <f t="shared" si="10"/>
        <v>172779740.21000001</v>
      </c>
      <c r="H53" s="1">
        <f t="shared" si="10"/>
        <v>185779740.21000001</v>
      </c>
      <c r="I53" s="1">
        <f t="shared" si="10"/>
        <v>195779740.21000001</v>
      </c>
      <c r="J53" s="1">
        <f t="shared" si="10"/>
        <v>205779741.30000001</v>
      </c>
      <c r="K53" s="1">
        <f t="shared" si="10"/>
        <v>215779741.30000001</v>
      </c>
      <c r="L53" s="1">
        <f t="shared" si="10"/>
        <v>225779741.30000001</v>
      </c>
      <c r="M53" s="1">
        <f t="shared" si="10"/>
        <v>335779741.30000001</v>
      </c>
      <c r="N53" s="1">
        <f t="shared" si="10"/>
        <v>373466087.89999998</v>
      </c>
      <c r="O53" s="33" t="s">
        <v>5</v>
      </c>
    </row>
    <row r="54" spans="1:16" ht="51.75" customHeight="1" x14ac:dyDescent="0.3">
      <c r="A54" s="163"/>
      <c r="B54" s="16" t="s">
        <v>13</v>
      </c>
      <c r="C54" s="1">
        <f>SUM(D54:N54)</f>
        <v>0</v>
      </c>
      <c r="D54" s="1">
        <f t="shared" ref="D54:N54" si="11">D24+D44</f>
        <v>0</v>
      </c>
      <c r="E54" s="1">
        <f t="shared" si="11"/>
        <v>0</v>
      </c>
      <c r="F54" s="1">
        <f t="shared" si="11"/>
        <v>0</v>
      </c>
      <c r="G54" s="1">
        <f t="shared" si="11"/>
        <v>0</v>
      </c>
      <c r="H54" s="1">
        <f t="shared" si="11"/>
        <v>0</v>
      </c>
      <c r="I54" s="1">
        <f t="shared" si="11"/>
        <v>0</v>
      </c>
      <c r="J54" s="1">
        <f t="shared" si="11"/>
        <v>0</v>
      </c>
      <c r="K54" s="1">
        <f t="shared" si="11"/>
        <v>0</v>
      </c>
      <c r="L54" s="1">
        <f t="shared" si="11"/>
        <v>0</v>
      </c>
      <c r="M54" s="1">
        <f t="shared" si="11"/>
        <v>0</v>
      </c>
      <c r="N54" s="1">
        <f t="shared" si="11"/>
        <v>0</v>
      </c>
      <c r="O54" s="33" t="s">
        <v>5</v>
      </c>
    </row>
    <row r="55" spans="1:16" ht="51" customHeight="1" x14ac:dyDescent="0.3">
      <c r="A55" s="163"/>
      <c r="B55" s="16" t="s">
        <v>14</v>
      </c>
      <c r="C55" s="1">
        <f>SUM(D55:N55)</f>
        <v>0</v>
      </c>
      <c r="D55" s="1">
        <f t="shared" ref="D55:N55" si="12">D25+D45</f>
        <v>0</v>
      </c>
      <c r="E55" s="1">
        <f t="shared" si="12"/>
        <v>0</v>
      </c>
      <c r="F55" s="1">
        <f t="shared" si="12"/>
        <v>0</v>
      </c>
      <c r="G55" s="1">
        <f t="shared" si="12"/>
        <v>0</v>
      </c>
      <c r="H55" s="1">
        <f t="shared" si="12"/>
        <v>0</v>
      </c>
      <c r="I55" s="1">
        <f t="shared" si="12"/>
        <v>0</v>
      </c>
      <c r="J55" s="1">
        <f t="shared" si="12"/>
        <v>0</v>
      </c>
      <c r="K55" s="1">
        <f t="shared" si="12"/>
        <v>0</v>
      </c>
      <c r="L55" s="1">
        <f t="shared" si="12"/>
        <v>0</v>
      </c>
      <c r="M55" s="1">
        <f t="shared" si="12"/>
        <v>0</v>
      </c>
      <c r="N55" s="1">
        <f t="shared" si="12"/>
        <v>0</v>
      </c>
      <c r="O55" s="30" t="s">
        <v>5</v>
      </c>
    </row>
    <row r="56" spans="1:16" ht="36" customHeight="1" x14ac:dyDescent="0.3">
      <c r="A56" s="163"/>
      <c r="B56" s="16" t="s">
        <v>11</v>
      </c>
      <c r="C56" s="1">
        <f>SUM(D56:N56)</f>
        <v>2479272822.9200001</v>
      </c>
      <c r="D56" s="1">
        <f>D26+D46+D51</f>
        <v>193666674.19999999</v>
      </c>
      <c r="E56" s="1">
        <f t="shared" ref="E56:N56" si="13">E26+E46+E51</f>
        <v>188610619.27000001</v>
      </c>
      <c r="F56" s="1">
        <f t="shared" si="13"/>
        <v>186071255.72</v>
      </c>
      <c r="G56" s="1">
        <f t="shared" si="13"/>
        <v>172779740.21000001</v>
      </c>
      <c r="H56" s="1">
        <f t="shared" si="13"/>
        <v>185779740.21000001</v>
      </c>
      <c r="I56" s="1">
        <f t="shared" si="13"/>
        <v>195779740.21000001</v>
      </c>
      <c r="J56" s="1">
        <f t="shared" si="13"/>
        <v>205779741.30000001</v>
      </c>
      <c r="K56" s="1">
        <f t="shared" si="13"/>
        <v>215779741.30000001</v>
      </c>
      <c r="L56" s="1">
        <f t="shared" si="13"/>
        <v>225779741.30000001</v>
      </c>
      <c r="M56" s="1">
        <f t="shared" si="13"/>
        <v>335779741.30000001</v>
      </c>
      <c r="N56" s="1">
        <f t="shared" si="13"/>
        <v>373466087.89999998</v>
      </c>
      <c r="O56" s="33" t="s">
        <v>5</v>
      </c>
    </row>
    <row r="57" spans="1:16" ht="35.25" customHeight="1" x14ac:dyDescent="0.3">
      <c r="A57" s="164"/>
      <c r="B57" s="32" t="s">
        <v>27</v>
      </c>
      <c r="C57" s="1">
        <f>SUM(D57:N57)</f>
        <v>0</v>
      </c>
      <c r="D57" s="1">
        <f t="shared" ref="D57:N57" si="14">D27+D47</f>
        <v>0</v>
      </c>
      <c r="E57" s="1">
        <f t="shared" si="14"/>
        <v>0</v>
      </c>
      <c r="F57" s="1">
        <f t="shared" si="14"/>
        <v>0</v>
      </c>
      <c r="G57" s="1">
        <f t="shared" si="14"/>
        <v>0</v>
      </c>
      <c r="H57" s="1">
        <f t="shared" si="14"/>
        <v>0</v>
      </c>
      <c r="I57" s="1">
        <f t="shared" si="14"/>
        <v>0</v>
      </c>
      <c r="J57" s="1">
        <f t="shared" si="14"/>
        <v>0</v>
      </c>
      <c r="K57" s="1">
        <f t="shared" si="14"/>
        <v>0</v>
      </c>
      <c r="L57" s="1">
        <f t="shared" si="14"/>
        <v>0</v>
      </c>
      <c r="M57" s="1">
        <f t="shared" si="14"/>
        <v>0</v>
      </c>
      <c r="N57" s="1">
        <f t="shared" si="14"/>
        <v>0</v>
      </c>
      <c r="O57" s="33" t="s">
        <v>5</v>
      </c>
      <c r="P57" s="2"/>
    </row>
    <row r="58" spans="1:16" ht="26.25" customHeight="1" x14ac:dyDescent="0.3">
      <c r="A58" s="160" t="s">
        <v>109</v>
      </c>
      <c r="B58" s="161"/>
      <c r="C58" s="161"/>
      <c r="D58" s="161"/>
      <c r="E58" s="161"/>
      <c r="F58" s="161"/>
      <c r="G58" s="161"/>
      <c r="H58" s="161"/>
      <c r="I58" s="161"/>
      <c r="J58" s="161"/>
      <c r="K58" s="161"/>
      <c r="L58" s="161"/>
      <c r="M58" s="161"/>
      <c r="N58" s="161"/>
      <c r="O58" s="161"/>
      <c r="P58" s="2"/>
    </row>
    <row r="59" spans="1:16" ht="23.25" customHeight="1" outlineLevel="1" x14ac:dyDescent="0.3">
      <c r="A59" s="160" t="s">
        <v>32</v>
      </c>
      <c r="B59" s="161"/>
      <c r="C59" s="161"/>
      <c r="D59" s="161"/>
      <c r="E59" s="161"/>
      <c r="F59" s="161"/>
      <c r="G59" s="161"/>
      <c r="H59" s="161"/>
      <c r="I59" s="161"/>
      <c r="J59" s="161"/>
      <c r="K59" s="161"/>
      <c r="L59" s="161"/>
      <c r="M59" s="161"/>
      <c r="N59" s="161"/>
      <c r="O59" s="161"/>
      <c r="P59" s="2"/>
    </row>
    <row r="60" spans="1:16" ht="39" customHeight="1" outlineLevel="1" x14ac:dyDescent="0.3">
      <c r="A60" s="171" t="s">
        <v>42</v>
      </c>
      <c r="B60" s="31" t="s">
        <v>28</v>
      </c>
      <c r="C60" s="1">
        <f t="shared" ref="C60:M60" si="15">SUM(C61:C64)</f>
        <v>10634310368.41</v>
      </c>
      <c r="D60" s="1">
        <f t="shared" si="15"/>
        <v>933683938.45000005</v>
      </c>
      <c r="E60" s="1">
        <f t="shared" si="15"/>
        <v>918455863.35000002</v>
      </c>
      <c r="F60" s="1">
        <f t="shared" si="15"/>
        <v>918727689.29999995</v>
      </c>
      <c r="G60" s="1">
        <f t="shared" si="15"/>
        <v>903336328.66999996</v>
      </c>
      <c r="H60" s="1">
        <f t="shared" si="15"/>
        <v>916106128.66999996</v>
      </c>
      <c r="I60" s="1">
        <f t="shared" si="15"/>
        <v>930036128.66999996</v>
      </c>
      <c r="J60" s="1">
        <f t="shared" si="15"/>
        <v>943046127.58000004</v>
      </c>
      <c r="K60" s="1">
        <f t="shared" si="15"/>
        <v>954206127.58000004</v>
      </c>
      <c r="L60" s="1">
        <f t="shared" si="15"/>
        <v>963536127.58000004</v>
      </c>
      <c r="M60" s="1">
        <f t="shared" si="15"/>
        <v>1079986127.5799999</v>
      </c>
      <c r="N60" s="1">
        <f>SUM(N61:N64)</f>
        <v>1173189780.98</v>
      </c>
      <c r="O60" s="165" t="s">
        <v>5</v>
      </c>
      <c r="P60" s="2"/>
    </row>
    <row r="61" spans="1:16" ht="60" customHeight="1" outlineLevel="1" x14ac:dyDescent="0.3">
      <c r="A61" s="171"/>
      <c r="B61" s="32" t="s">
        <v>13</v>
      </c>
      <c r="C61" s="1">
        <f t="shared" ref="C61:C84" si="16">SUM(D61:N61)</f>
        <v>0</v>
      </c>
      <c r="D61" s="1">
        <f t="shared" ref="D61:N61" si="17">D66+D71</f>
        <v>0</v>
      </c>
      <c r="E61" s="1">
        <f t="shared" si="17"/>
        <v>0</v>
      </c>
      <c r="F61" s="1">
        <f t="shared" si="17"/>
        <v>0</v>
      </c>
      <c r="G61" s="1">
        <f t="shared" si="17"/>
        <v>0</v>
      </c>
      <c r="H61" s="1">
        <f t="shared" si="17"/>
        <v>0</v>
      </c>
      <c r="I61" s="1">
        <f t="shared" si="17"/>
        <v>0</v>
      </c>
      <c r="J61" s="1">
        <f t="shared" si="17"/>
        <v>0</v>
      </c>
      <c r="K61" s="1">
        <f t="shared" si="17"/>
        <v>0</v>
      </c>
      <c r="L61" s="1">
        <f t="shared" si="17"/>
        <v>0</v>
      </c>
      <c r="M61" s="1">
        <f t="shared" si="17"/>
        <v>0</v>
      </c>
      <c r="N61" s="1">
        <f t="shared" si="17"/>
        <v>0</v>
      </c>
      <c r="O61" s="166"/>
      <c r="P61" s="2"/>
    </row>
    <row r="62" spans="1:16" ht="52.5" customHeight="1" outlineLevel="1" x14ac:dyDescent="0.3">
      <c r="A62" s="171"/>
      <c r="B62" s="32" t="s">
        <v>14</v>
      </c>
      <c r="C62" s="1">
        <f t="shared" si="16"/>
        <v>0</v>
      </c>
      <c r="D62" s="1">
        <f t="shared" ref="D62:N62" si="18">D67+D72</f>
        <v>0</v>
      </c>
      <c r="E62" s="1">
        <f t="shared" si="18"/>
        <v>0</v>
      </c>
      <c r="F62" s="1">
        <f t="shared" si="18"/>
        <v>0</v>
      </c>
      <c r="G62" s="1">
        <f t="shared" si="18"/>
        <v>0</v>
      </c>
      <c r="H62" s="1">
        <f t="shared" si="18"/>
        <v>0</v>
      </c>
      <c r="I62" s="1">
        <f t="shared" si="18"/>
        <v>0</v>
      </c>
      <c r="J62" s="1">
        <f t="shared" si="18"/>
        <v>0</v>
      </c>
      <c r="K62" s="1">
        <f t="shared" si="18"/>
        <v>0</v>
      </c>
      <c r="L62" s="1">
        <f t="shared" si="18"/>
        <v>0</v>
      </c>
      <c r="M62" s="1">
        <f t="shared" si="18"/>
        <v>0</v>
      </c>
      <c r="N62" s="1">
        <f t="shared" si="18"/>
        <v>0</v>
      </c>
      <c r="O62" s="166"/>
      <c r="P62" s="2"/>
    </row>
    <row r="63" spans="1:16" ht="40.5" customHeight="1" outlineLevel="1" x14ac:dyDescent="0.3">
      <c r="A63" s="171"/>
      <c r="B63" s="32" t="s">
        <v>11</v>
      </c>
      <c r="C63" s="1">
        <f t="shared" si="16"/>
        <v>10634310368.41</v>
      </c>
      <c r="D63" s="1">
        <f t="shared" ref="D63:N64" si="19">D68+D73</f>
        <v>933683938.45000005</v>
      </c>
      <c r="E63" s="1">
        <f t="shared" si="19"/>
        <v>918455863.35000002</v>
      </c>
      <c r="F63" s="1">
        <f t="shared" si="19"/>
        <v>918727689.29999995</v>
      </c>
      <c r="G63" s="1">
        <f t="shared" si="19"/>
        <v>903336328.66999996</v>
      </c>
      <c r="H63" s="1">
        <f t="shared" si="19"/>
        <v>916106128.66999996</v>
      </c>
      <c r="I63" s="1">
        <f t="shared" si="19"/>
        <v>930036128.66999996</v>
      </c>
      <c r="J63" s="1">
        <f t="shared" si="19"/>
        <v>943046127.58000004</v>
      </c>
      <c r="K63" s="1">
        <f t="shared" si="19"/>
        <v>954206127.58000004</v>
      </c>
      <c r="L63" s="1">
        <f t="shared" si="19"/>
        <v>963536127.58000004</v>
      </c>
      <c r="M63" s="1">
        <f t="shared" si="19"/>
        <v>1079986127.5799999</v>
      </c>
      <c r="N63" s="1">
        <f t="shared" si="19"/>
        <v>1173189780.98</v>
      </c>
      <c r="O63" s="166"/>
      <c r="P63" s="2"/>
    </row>
    <row r="64" spans="1:16" ht="31.5" customHeight="1" outlineLevel="1" x14ac:dyDescent="0.3">
      <c r="A64" s="171"/>
      <c r="B64" s="32" t="s">
        <v>27</v>
      </c>
      <c r="C64" s="1">
        <f t="shared" si="16"/>
        <v>0</v>
      </c>
      <c r="D64" s="1">
        <f t="shared" si="19"/>
        <v>0</v>
      </c>
      <c r="E64" s="1">
        <f t="shared" si="19"/>
        <v>0</v>
      </c>
      <c r="F64" s="1">
        <f t="shared" si="19"/>
        <v>0</v>
      </c>
      <c r="G64" s="1">
        <f t="shared" si="19"/>
        <v>0</v>
      </c>
      <c r="H64" s="1">
        <f t="shared" si="19"/>
        <v>0</v>
      </c>
      <c r="I64" s="1">
        <f t="shared" si="19"/>
        <v>0</v>
      </c>
      <c r="J64" s="1">
        <f t="shared" si="19"/>
        <v>0</v>
      </c>
      <c r="K64" s="1">
        <f t="shared" si="19"/>
        <v>0</v>
      </c>
      <c r="L64" s="1">
        <f t="shared" si="19"/>
        <v>0</v>
      </c>
      <c r="M64" s="1">
        <f t="shared" si="19"/>
        <v>0</v>
      </c>
      <c r="N64" s="1">
        <f t="shared" si="19"/>
        <v>0</v>
      </c>
      <c r="O64" s="167"/>
      <c r="P64" s="2"/>
    </row>
    <row r="65" spans="1:16" ht="32.25" customHeight="1" outlineLevel="1" x14ac:dyDescent="0.3">
      <c r="A65" s="162" t="s">
        <v>36</v>
      </c>
      <c r="B65" s="31" t="s">
        <v>28</v>
      </c>
      <c r="C65" s="1">
        <f t="shared" si="16"/>
        <v>10380994177.309999</v>
      </c>
      <c r="D65" s="1">
        <f t="shared" ref="D65:I65" si="20">SUM(D66:D69)</f>
        <v>913387392.07000005</v>
      </c>
      <c r="E65" s="1">
        <f t="shared" si="20"/>
        <v>904803493.27999997</v>
      </c>
      <c r="F65" s="1">
        <f t="shared" si="20"/>
        <v>904279965.69000006</v>
      </c>
      <c r="G65" s="1">
        <f t="shared" si="20"/>
        <v>877721384.78999996</v>
      </c>
      <c r="H65" s="1">
        <f t="shared" si="20"/>
        <v>890491184.78999996</v>
      </c>
      <c r="I65" s="1">
        <f t="shared" si="20"/>
        <v>904421184.78999996</v>
      </c>
      <c r="J65" s="1">
        <f>SUM(J66:J69)</f>
        <v>917431183.70000005</v>
      </c>
      <c r="K65" s="1">
        <f>SUM(K66:K69)</f>
        <v>928591183.70000005</v>
      </c>
      <c r="L65" s="1">
        <f>SUM(L66:L69)</f>
        <v>937921183.70000005</v>
      </c>
      <c r="M65" s="1">
        <f>SUM(M66:M69)</f>
        <v>1054371183.7</v>
      </c>
      <c r="N65" s="1">
        <f>SUM(N66:N69)</f>
        <v>1147574837.0999999</v>
      </c>
      <c r="O65" s="165" t="s">
        <v>31</v>
      </c>
      <c r="P65" s="2"/>
    </row>
    <row r="66" spans="1:16" ht="52.5" customHeight="1" outlineLevel="1" x14ac:dyDescent="0.3">
      <c r="A66" s="163"/>
      <c r="B66" s="32" t="s">
        <v>13</v>
      </c>
      <c r="C66" s="1">
        <f t="shared" si="16"/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66"/>
      <c r="P66" s="2"/>
    </row>
    <row r="67" spans="1:16" ht="53.25" customHeight="1" outlineLevel="1" x14ac:dyDescent="0.3">
      <c r="A67" s="163"/>
      <c r="B67" s="32" t="s">
        <v>14</v>
      </c>
      <c r="C67" s="1">
        <f t="shared" si="16"/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66"/>
      <c r="P67" s="2"/>
    </row>
    <row r="68" spans="1:16" ht="39" customHeight="1" outlineLevel="1" x14ac:dyDescent="0.3">
      <c r="A68" s="163"/>
      <c r="B68" s="32" t="s">
        <v>11</v>
      </c>
      <c r="C68" s="1">
        <f t="shared" si="16"/>
        <v>10380994177.309999</v>
      </c>
      <c r="D68" s="1">
        <f>904681364.74+8706027.33</f>
        <v>913387392.07000005</v>
      </c>
      <c r="E68" s="1">
        <f>898459255.28+6344238</f>
        <v>904803493.27999997</v>
      </c>
      <c r="F68" s="1">
        <f>897935727.69+6344238</f>
        <v>904279965.69000006</v>
      </c>
      <c r="G68" s="1">
        <f>876217238.6+1504146.19</f>
        <v>877721384.78999996</v>
      </c>
      <c r="H68" s="1">
        <f>886217238.6+4273946.19</f>
        <v>890491184.78999996</v>
      </c>
      <c r="I68" s="1">
        <f>896217238.6+8203946.19</f>
        <v>904421184.78999996</v>
      </c>
      <c r="J68" s="1">
        <f>906217238.6+11213945.1</f>
        <v>917431183.70000005</v>
      </c>
      <c r="K68" s="1">
        <f>916217238.6+12373945.1</f>
        <v>928591183.70000005</v>
      </c>
      <c r="L68" s="1">
        <f>926217238.83+11703944.87</f>
        <v>937921183.70000005</v>
      </c>
      <c r="M68" s="1">
        <f>1036217238.6+18153945.1</f>
        <v>1054371183.7</v>
      </c>
      <c r="N68" s="1">
        <f>1136217238.6-6799800+18157398.5</f>
        <v>1147574837.0999999</v>
      </c>
      <c r="O68" s="166"/>
      <c r="P68" s="2"/>
    </row>
    <row r="69" spans="1:16" ht="36.75" customHeight="1" outlineLevel="1" x14ac:dyDescent="0.3">
      <c r="A69" s="164"/>
      <c r="B69" s="32" t="s">
        <v>27</v>
      </c>
      <c r="C69" s="1">
        <f t="shared" si="16"/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67"/>
      <c r="P69" s="2"/>
    </row>
    <row r="70" spans="1:16" ht="28.5" customHeight="1" outlineLevel="1" x14ac:dyDescent="0.3">
      <c r="A70" s="171" t="s">
        <v>39</v>
      </c>
      <c r="B70" s="31" t="s">
        <v>28</v>
      </c>
      <c r="C70" s="1">
        <f t="shared" si="16"/>
        <v>253316191.09999999</v>
      </c>
      <c r="D70" s="1">
        <f>SUM(D71:D74)</f>
        <v>20296546.379999999</v>
      </c>
      <c r="E70" s="1">
        <f t="shared" ref="E70:I70" si="21">SUM(E71:E74)</f>
        <v>13652370.07</v>
      </c>
      <c r="F70" s="1">
        <f t="shared" si="21"/>
        <v>14447723.609999999</v>
      </c>
      <c r="G70" s="1">
        <f t="shared" si="21"/>
        <v>25614943.879999999</v>
      </c>
      <c r="H70" s="1">
        <f t="shared" si="21"/>
        <v>25614943.879999999</v>
      </c>
      <c r="I70" s="1">
        <f t="shared" si="21"/>
        <v>25614943.879999999</v>
      </c>
      <c r="J70" s="1">
        <f>SUM(J71:J74)</f>
        <v>25614943.879999999</v>
      </c>
      <c r="K70" s="1">
        <f>SUM(K71:K74)</f>
        <v>25614943.879999999</v>
      </c>
      <c r="L70" s="1">
        <f>SUM(L71:L74)</f>
        <v>25614943.879999999</v>
      </c>
      <c r="M70" s="1">
        <f>SUM(M71:M74)</f>
        <v>25614943.879999999</v>
      </c>
      <c r="N70" s="1">
        <f>SUM(N71:N74)</f>
        <v>25614943.879999999</v>
      </c>
      <c r="O70" s="165" t="s">
        <v>4</v>
      </c>
      <c r="P70" s="2"/>
    </row>
    <row r="71" spans="1:16" ht="50.25" customHeight="1" outlineLevel="1" x14ac:dyDescent="0.3">
      <c r="A71" s="171"/>
      <c r="B71" s="32" t="s">
        <v>13</v>
      </c>
      <c r="C71" s="1">
        <f t="shared" si="16"/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66"/>
      <c r="P71" s="2"/>
    </row>
    <row r="72" spans="1:16" ht="50.25" customHeight="1" outlineLevel="1" x14ac:dyDescent="0.3">
      <c r="A72" s="171"/>
      <c r="B72" s="32" t="s">
        <v>14</v>
      </c>
      <c r="C72" s="1">
        <f t="shared" si="16"/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66"/>
      <c r="P72" s="2"/>
    </row>
    <row r="73" spans="1:16" ht="35.25" customHeight="1" outlineLevel="1" x14ac:dyDescent="0.3">
      <c r="A73" s="171"/>
      <c r="B73" s="32" t="s">
        <v>11</v>
      </c>
      <c r="C73" s="1">
        <f t="shared" si="16"/>
        <v>253316191.09999999</v>
      </c>
      <c r="D73" s="4">
        <v>20296546.379999999</v>
      </c>
      <c r="E73" s="4">
        <v>13652370.07</v>
      </c>
      <c r="F73" s="4">
        <v>14447723.609999999</v>
      </c>
      <c r="G73" s="4">
        <v>25614943.879999999</v>
      </c>
      <c r="H73" s="4">
        <v>25614943.879999999</v>
      </c>
      <c r="I73" s="4">
        <v>25614943.879999999</v>
      </c>
      <c r="J73" s="4">
        <v>25614943.879999999</v>
      </c>
      <c r="K73" s="4">
        <v>25614943.879999999</v>
      </c>
      <c r="L73" s="4">
        <v>25614943.879999999</v>
      </c>
      <c r="M73" s="4">
        <v>25614943.879999999</v>
      </c>
      <c r="N73" s="4">
        <v>25614943.879999999</v>
      </c>
      <c r="O73" s="166"/>
      <c r="P73" s="2"/>
    </row>
    <row r="74" spans="1:16" ht="35.25" customHeight="1" outlineLevel="1" x14ac:dyDescent="0.3">
      <c r="A74" s="171"/>
      <c r="B74" s="32" t="s">
        <v>27</v>
      </c>
      <c r="C74" s="1">
        <f t="shared" si="16"/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67"/>
      <c r="P74" s="2"/>
    </row>
    <row r="75" spans="1:16" ht="35.25" hidden="1" customHeight="1" outlineLevel="1" x14ac:dyDescent="0.3">
      <c r="A75" s="165" t="s">
        <v>37</v>
      </c>
      <c r="B75" s="31" t="s">
        <v>28</v>
      </c>
      <c r="C75" s="1">
        <f t="shared" si="16"/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29"/>
      <c r="P75" s="2"/>
    </row>
    <row r="76" spans="1:16" ht="56.25" hidden="1" customHeight="1" outlineLevel="1" x14ac:dyDescent="0.3">
      <c r="A76" s="166"/>
      <c r="B76" s="32" t="s">
        <v>13</v>
      </c>
      <c r="C76" s="1">
        <f t="shared" si="16"/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29"/>
      <c r="P76" s="2"/>
    </row>
    <row r="77" spans="1:16" ht="51.75" hidden="1" customHeight="1" outlineLevel="1" x14ac:dyDescent="0.3">
      <c r="A77" s="166"/>
      <c r="B77" s="32" t="s">
        <v>14</v>
      </c>
      <c r="C77" s="1">
        <f t="shared" si="16"/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29"/>
      <c r="P77" s="2"/>
    </row>
    <row r="78" spans="1:16" ht="38.25" hidden="1" customHeight="1" outlineLevel="1" x14ac:dyDescent="0.3">
      <c r="A78" s="166"/>
      <c r="B78" s="32" t="s">
        <v>11</v>
      </c>
      <c r="C78" s="1">
        <f t="shared" si="16"/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29"/>
      <c r="P78" s="2"/>
    </row>
    <row r="79" spans="1:16" ht="35.25" hidden="1" customHeight="1" outlineLevel="1" x14ac:dyDescent="0.3">
      <c r="A79" s="167"/>
      <c r="B79" s="32" t="s">
        <v>27</v>
      </c>
      <c r="C79" s="1">
        <f t="shared" si="16"/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29"/>
      <c r="P79" s="2"/>
    </row>
    <row r="80" spans="1:16" ht="35.25" hidden="1" customHeight="1" outlineLevel="1" x14ac:dyDescent="0.3">
      <c r="A80" s="162" t="s">
        <v>38</v>
      </c>
      <c r="B80" s="31" t="s">
        <v>28</v>
      </c>
      <c r="C80" s="1">
        <f t="shared" si="16"/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29"/>
      <c r="P80" s="2"/>
    </row>
    <row r="81" spans="1:16" ht="35.25" hidden="1" customHeight="1" outlineLevel="1" x14ac:dyDescent="0.3">
      <c r="A81" s="163"/>
      <c r="B81" s="32" t="s">
        <v>13</v>
      </c>
      <c r="C81" s="1">
        <f t="shared" si="16"/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29"/>
      <c r="P81" s="2"/>
    </row>
    <row r="82" spans="1:16" ht="35.25" hidden="1" customHeight="1" outlineLevel="1" x14ac:dyDescent="0.3">
      <c r="A82" s="163"/>
      <c r="B82" s="32" t="s">
        <v>14</v>
      </c>
      <c r="C82" s="1">
        <f t="shared" si="16"/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29"/>
      <c r="P82" s="2"/>
    </row>
    <row r="83" spans="1:16" ht="35.25" hidden="1" customHeight="1" outlineLevel="1" x14ac:dyDescent="0.3">
      <c r="A83" s="163"/>
      <c r="B83" s="32" t="s">
        <v>11</v>
      </c>
      <c r="C83" s="1">
        <f t="shared" si="16"/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29"/>
      <c r="P83" s="2"/>
    </row>
    <row r="84" spans="1:16" ht="35.25" hidden="1" customHeight="1" outlineLevel="1" x14ac:dyDescent="0.3">
      <c r="A84" s="164"/>
      <c r="B84" s="32" t="s">
        <v>27</v>
      </c>
      <c r="C84" s="1">
        <f t="shared" si="16"/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29"/>
      <c r="P84" s="2"/>
    </row>
    <row r="85" spans="1:16" ht="30.75" customHeight="1" outlineLevel="1" x14ac:dyDescent="0.3">
      <c r="A85" s="168" t="s">
        <v>116</v>
      </c>
      <c r="B85" s="31" t="s">
        <v>28</v>
      </c>
      <c r="C85" s="14">
        <f>SUM(C86:C89)</f>
        <v>89761715.780000001</v>
      </c>
      <c r="D85" s="14">
        <f t="shared" ref="D85:N85" si="22">SUM(D86:D89)</f>
        <v>10703473.68</v>
      </c>
      <c r="E85" s="14">
        <f t="shared" si="22"/>
        <v>10703473.68</v>
      </c>
      <c r="F85" s="14">
        <f t="shared" si="22"/>
        <v>11091894.74</v>
      </c>
      <c r="G85" s="14">
        <f t="shared" si="22"/>
        <v>7157684.21</v>
      </c>
      <c r="H85" s="14">
        <f t="shared" si="22"/>
        <v>7157884.21</v>
      </c>
      <c r="I85" s="14">
        <f t="shared" si="22"/>
        <v>7157884.21</v>
      </c>
      <c r="J85" s="14">
        <f t="shared" si="22"/>
        <v>7157884.21</v>
      </c>
      <c r="K85" s="14">
        <f t="shared" si="22"/>
        <v>7157884.21</v>
      </c>
      <c r="L85" s="14">
        <f t="shared" si="22"/>
        <v>7157884.21</v>
      </c>
      <c r="M85" s="14">
        <f t="shared" si="22"/>
        <v>7157884.21</v>
      </c>
      <c r="N85" s="14">
        <f t="shared" si="22"/>
        <v>7157884.21</v>
      </c>
      <c r="O85" s="165" t="s">
        <v>31</v>
      </c>
      <c r="P85" s="15"/>
    </row>
    <row r="86" spans="1:16" ht="52.5" customHeight="1" outlineLevel="1" x14ac:dyDescent="0.3">
      <c r="A86" s="169"/>
      <c r="B86" s="32" t="s">
        <v>13</v>
      </c>
      <c r="C86" s="14">
        <f t="shared" ref="C86:C94" si="23">SUM(D86:N86)</f>
        <v>0</v>
      </c>
      <c r="D86" s="14">
        <f t="shared" ref="D86:N86" si="24">SUM(D91)</f>
        <v>0</v>
      </c>
      <c r="E86" s="14">
        <f t="shared" si="24"/>
        <v>0</v>
      </c>
      <c r="F86" s="14">
        <f t="shared" si="24"/>
        <v>0</v>
      </c>
      <c r="G86" s="14">
        <f t="shared" si="24"/>
        <v>0</v>
      </c>
      <c r="H86" s="14">
        <f t="shared" si="24"/>
        <v>0</v>
      </c>
      <c r="I86" s="14">
        <f t="shared" si="24"/>
        <v>0</v>
      </c>
      <c r="J86" s="14">
        <f t="shared" si="24"/>
        <v>0</v>
      </c>
      <c r="K86" s="14">
        <f t="shared" si="24"/>
        <v>0</v>
      </c>
      <c r="L86" s="14">
        <f t="shared" si="24"/>
        <v>0</v>
      </c>
      <c r="M86" s="14">
        <f t="shared" si="24"/>
        <v>0</v>
      </c>
      <c r="N86" s="14">
        <f t="shared" si="24"/>
        <v>0</v>
      </c>
      <c r="O86" s="166"/>
      <c r="P86" s="15"/>
    </row>
    <row r="87" spans="1:16" ht="51" customHeight="1" outlineLevel="1" x14ac:dyDescent="0.3">
      <c r="A87" s="169"/>
      <c r="B87" s="31" t="s">
        <v>30</v>
      </c>
      <c r="C87" s="14">
        <f t="shared" si="23"/>
        <v>85273700</v>
      </c>
      <c r="D87" s="14">
        <f t="shared" ref="D87:F87" si="25">SUM(D92)</f>
        <v>10168300</v>
      </c>
      <c r="E87" s="14">
        <f t="shared" si="25"/>
        <v>10168300</v>
      </c>
      <c r="F87" s="14">
        <f t="shared" si="25"/>
        <v>10537300</v>
      </c>
      <c r="G87" s="14">
        <f t="shared" ref="G87:H87" si="26">SUM(G92)</f>
        <v>6799800</v>
      </c>
      <c r="H87" s="14">
        <f t="shared" si="26"/>
        <v>6800000</v>
      </c>
      <c r="I87" s="14">
        <v>6800000</v>
      </c>
      <c r="J87" s="14">
        <v>6800000</v>
      </c>
      <c r="K87" s="14">
        <v>6800000</v>
      </c>
      <c r="L87" s="14">
        <v>6800000</v>
      </c>
      <c r="M87" s="14">
        <v>6800000</v>
      </c>
      <c r="N87" s="14">
        <v>6800000</v>
      </c>
      <c r="O87" s="166"/>
      <c r="P87" s="15"/>
    </row>
    <row r="88" spans="1:16" ht="34.5" customHeight="1" outlineLevel="1" x14ac:dyDescent="0.3">
      <c r="A88" s="169"/>
      <c r="B88" s="31" t="s">
        <v>11</v>
      </c>
      <c r="C88" s="14">
        <f t="shared" si="23"/>
        <v>4488015.78</v>
      </c>
      <c r="D88" s="14">
        <f t="shared" ref="D88:N88" si="27">SUM(D93)</f>
        <v>535173.68000000005</v>
      </c>
      <c r="E88" s="14">
        <f t="shared" si="27"/>
        <v>535173.68000000005</v>
      </c>
      <c r="F88" s="14">
        <f t="shared" si="27"/>
        <v>554594.74</v>
      </c>
      <c r="G88" s="14">
        <f t="shared" si="27"/>
        <v>357884.21</v>
      </c>
      <c r="H88" s="14">
        <f t="shared" si="27"/>
        <v>357884.21</v>
      </c>
      <c r="I88" s="14">
        <f t="shared" si="27"/>
        <v>357884.21</v>
      </c>
      <c r="J88" s="14">
        <f t="shared" si="27"/>
        <v>357884.21</v>
      </c>
      <c r="K88" s="14">
        <f t="shared" si="27"/>
        <v>357884.21</v>
      </c>
      <c r="L88" s="14">
        <f t="shared" si="27"/>
        <v>357884.21</v>
      </c>
      <c r="M88" s="14">
        <f t="shared" si="27"/>
        <v>357884.21</v>
      </c>
      <c r="N88" s="14">
        <f t="shared" si="27"/>
        <v>357884.21</v>
      </c>
      <c r="O88" s="166"/>
      <c r="P88" s="15"/>
    </row>
    <row r="89" spans="1:16" ht="34.5" customHeight="1" outlineLevel="1" x14ac:dyDescent="0.3">
      <c r="A89" s="170"/>
      <c r="B89" s="31" t="s">
        <v>27</v>
      </c>
      <c r="C89" s="14">
        <f t="shared" si="23"/>
        <v>0</v>
      </c>
      <c r="D89" s="14">
        <f t="shared" ref="D89:N89" si="28">SUM(D94)</f>
        <v>0</v>
      </c>
      <c r="E89" s="14">
        <f t="shared" si="28"/>
        <v>0</v>
      </c>
      <c r="F89" s="14">
        <f t="shared" si="28"/>
        <v>0</v>
      </c>
      <c r="G89" s="14">
        <f t="shared" si="28"/>
        <v>0</v>
      </c>
      <c r="H89" s="14">
        <f t="shared" si="28"/>
        <v>0</v>
      </c>
      <c r="I89" s="14">
        <f t="shared" si="28"/>
        <v>0</v>
      </c>
      <c r="J89" s="14">
        <f t="shared" si="28"/>
        <v>0</v>
      </c>
      <c r="K89" s="14">
        <f t="shared" si="28"/>
        <v>0</v>
      </c>
      <c r="L89" s="14">
        <f t="shared" si="28"/>
        <v>0</v>
      </c>
      <c r="M89" s="14">
        <f t="shared" si="28"/>
        <v>0</v>
      </c>
      <c r="N89" s="14">
        <f t="shared" si="28"/>
        <v>0</v>
      </c>
      <c r="O89" s="167"/>
      <c r="P89" s="15"/>
    </row>
    <row r="90" spans="1:16" ht="24.75" customHeight="1" outlineLevel="1" x14ac:dyDescent="0.3">
      <c r="A90" s="171" t="s">
        <v>111</v>
      </c>
      <c r="B90" s="31" t="s">
        <v>28</v>
      </c>
      <c r="C90" s="14">
        <f t="shared" si="23"/>
        <v>89761715.780000001</v>
      </c>
      <c r="D90" s="14">
        <f>SUM(D91:D94)</f>
        <v>10703473.68</v>
      </c>
      <c r="E90" s="14">
        <f t="shared" ref="E90:N90" si="29">SUM(E91:E94)</f>
        <v>10703473.68</v>
      </c>
      <c r="F90" s="14">
        <f t="shared" si="29"/>
        <v>11091894.74</v>
      </c>
      <c r="G90" s="14">
        <f t="shared" si="29"/>
        <v>7157684.21</v>
      </c>
      <c r="H90" s="14">
        <f t="shared" si="29"/>
        <v>7157884.21</v>
      </c>
      <c r="I90" s="14">
        <f t="shared" si="29"/>
        <v>7157884.21</v>
      </c>
      <c r="J90" s="14">
        <f t="shared" si="29"/>
        <v>7157884.21</v>
      </c>
      <c r="K90" s="14">
        <f t="shared" si="29"/>
        <v>7157884.21</v>
      </c>
      <c r="L90" s="14">
        <f t="shared" si="29"/>
        <v>7157884.21</v>
      </c>
      <c r="M90" s="14">
        <f t="shared" si="29"/>
        <v>7157884.21</v>
      </c>
      <c r="N90" s="14">
        <f t="shared" si="29"/>
        <v>7157884.21</v>
      </c>
      <c r="O90" s="165" t="s">
        <v>31</v>
      </c>
      <c r="P90" s="15"/>
    </row>
    <row r="91" spans="1:16" ht="48.75" customHeight="1" outlineLevel="1" x14ac:dyDescent="0.3">
      <c r="A91" s="171"/>
      <c r="B91" s="31" t="s">
        <v>13</v>
      </c>
      <c r="C91" s="14">
        <f t="shared" si="23"/>
        <v>0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66"/>
      <c r="P91" s="15"/>
    </row>
    <row r="92" spans="1:16" ht="48.75" customHeight="1" outlineLevel="1" x14ac:dyDescent="0.3">
      <c r="A92" s="171"/>
      <c r="B92" s="31" t="s">
        <v>30</v>
      </c>
      <c r="C92" s="14">
        <f t="shared" si="23"/>
        <v>85273700</v>
      </c>
      <c r="D92" s="14">
        <v>10168300</v>
      </c>
      <c r="E92" s="14">
        <v>10168300</v>
      </c>
      <c r="F92" s="14">
        <v>10537300</v>
      </c>
      <c r="G92" s="14">
        <v>6799800</v>
      </c>
      <c r="H92" s="14">
        <v>6800000</v>
      </c>
      <c r="I92" s="14">
        <v>6800000</v>
      </c>
      <c r="J92" s="14">
        <v>6800000</v>
      </c>
      <c r="K92" s="14">
        <v>6800000</v>
      </c>
      <c r="L92" s="14">
        <v>6800000</v>
      </c>
      <c r="M92" s="14">
        <v>6800000</v>
      </c>
      <c r="N92" s="14">
        <v>6800000</v>
      </c>
      <c r="O92" s="166"/>
      <c r="P92" s="15"/>
    </row>
    <row r="93" spans="1:16" ht="33" customHeight="1" outlineLevel="1" x14ac:dyDescent="0.3">
      <c r="A93" s="171"/>
      <c r="B93" s="31" t="s">
        <v>11</v>
      </c>
      <c r="C93" s="14">
        <f>SUM(D93:N93)</f>
        <v>4488015.78</v>
      </c>
      <c r="D93" s="14">
        <v>535173.68000000005</v>
      </c>
      <c r="E93" s="14">
        <v>535173.68000000005</v>
      </c>
      <c r="F93" s="14">
        <v>554594.74</v>
      </c>
      <c r="G93" s="14">
        <v>357884.21</v>
      </c>
      <c r="H93" s="14">
        <v>357884.21</v>
      </c>
      <c r="I93" s="14">
        <v>357884.21</v>
      </c>
      <c r="J93" s="14">
        <v>357884.21</v>
      </c>
      <c r="K93" s="14">
        <v>357884.21</v>
      </c>
      <c r="L93" s="14">
        <v>357884.21</v>
      </c>
      <c r="M93" s="14">
        <v>357884.21</v>
      </c>
      <c r="N93" s="14">
        <v>357884.21</v>
      </c>
      <c r="O93" s="166"/>
      <c r="P93" s="15"/>
    </row>
    <row r="94" spans="1:16" ht="33" customHeight="1" outlineLevel="1" x14ac:dyDescent="0.3">
      <c r="A94" s="171"/>
      <c r="B94" s="31" t="s">
        <v>27</v>
      </c>
      <c r="C94" s="14">
        <f t="shared" si="23"/>
        <v>0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67"/>
      <c r="P94" s="15"/>
    </row>
    <row r="95" spans="1:16" ht="33" customHeight="1" outlineLevel="1" x14ac:dyDescent="0.3">
      <c r="A95" s="162" t="s">
        <v>43</v>
      </c>
      <c r="B95" s="31" t="s">
        <v>28</v>
      </c>
      <c r="C95" s="1">
        <f>SUM(C96:C99)</f>
        <v>14033892</v>
      </c>
      <c r="D95" s="1">
        <f>D98</f>
        <v>1697580</v>
      </c>
      <c r="E95" s="1">
        <f t="shared" ref="E95:F95" si="30">E98</f>
        <v>1697580</v>
      </c>
      <c r="F95" s="1">
        <f t="shared" si="30"/>
        <v>1697580</v>
      </c>
      <c r="G95" s="1">
        <v>1117644</v>
      </c>
      <c r="H95" s="1">
        <v>1117644</v>
      </c>
      <c r="I95" s="1">
        <v>1117644</v>
      </c>
      <c r="J95" s="1">
        <v>1117644</v>
      </c>
      <c r="K95" s="1">
        <v>1117644</v>
      </c>
      <c r="L95" s="1">
        <v>1117644</v>
      </c>
      <c r="M95" s="1">
        <v>1117644</v>
      </c>
      <c r="N95" s="1">
        <v>1117644</v>
      </c>
      <c r="O95" s="165" t="s">
        <v>31</v>
      </c>
      <c r="P95" s="15"/>
    </row>
    <row r="96" spans="1:16" ht="33" customHeight="1" outlineLevel="1" x14ac:dyDescent="0.3">
      <c r="A96" s="163"/>
      <c r="B96" s="31" t="s">
        <v>13</v>
      </c>
      <c r="C96" s="1">
        <v>0</v>
      </c>
      <c r="D96" s="1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66"/>
      <c r="P96" s="15"/>
    </row>
    <row r="97" spans="1:16" ht="54" customHeight="1" outlineLevel="1" x14ac:dyDescent="0.3">
      <c r="A97" s="163"/>
      <c r="B97" s="31" t="s">
        <v>30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66"/>
      <c r="P97" s="15"/>
    </row>
    <row r="98" spans="1:16" ht="33" customHeight="1" outlineLevel="1" x14ac:dyDescent="0.3">
      <c r="A98" s="163"/>
      <c r="B98" s="31" t="s">
        <v>11</v>
      </c>
      <c r="C98" s="14">
        <f>SUM(D98:N98)</f>
        <v>14033892</v>
      </c>
      <c r="D98" s="1">
        <f>1117644+579936</f>
        <v>1697580</v>
      </c>
      <c r="E98" s="1">
        <f t="shared" ref="E98:F98" si="31">1117644+579936</f>
        <v>1697580</v>
      </c>
      <c r="F98" s="1">
        <f t="shared" si="31"/>
        <v>1697580</v>
      </c>
      <c r="G98" s="1">
        <v>1117644</v>
      </c>
      <c r="H98" s="1">
        <v>1117644</v>
      </c>
      <c r="I98" s="1">
        <v>1117644</v>
      </c>
      <c r="J98" s="1">
        <v>1117644</v>
      </c>
      <c r="K98" s="1">
        <v>1117644</v>
      </c>
      <c r="L98" s="1">
        <v>1117644</v>
      </c>
      <c r="M98" s="1">
        <v>1117644</v>
      </c>
      <c r="N98" s="1">
        <v>1117644</v>
      </c>
      <c r="O98" s="166"/>
      <c r="P98" s="15"/>
    </row>
    <row r="99" spans="1:16" ht="33" customHeight="1" outlineLevel="1" x14ac:dyDescent="0.3">
      <c r="A99" s="164"/>
      <c r="B99" s="31" t="s">
        <v>27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67"/>
      <c r="P99" s="15"/>
    </row>
    <row r="100" spans="1:16" ht="33" customHeight="1" outlineLevel="1" x14ac:dyDescent="0.3">
      <c r="A100" s="162" t="s">
        <v>119</v>
      </c>
      <c r="B100" s="31" t="s">
        <v>28</v>
      </c>
      <c r="C100" s="1">
        <f>SUM(C101:C104)</f>
        <v>1100121</v>
      </c>
      <c r="D100" s="1">
        <f t="shared" ref="D100:N100" si="32">SUM(D101:D104)</f>
        <v>100011</v>
      </c>
      <c r="E100" s="1">
        <f t="shared" si="32"/>
        <v>100011</v>
      </c>
      <c r="F100" s="1">
        <f t="shared" si="32"/>
        <v>100011</v>
      </c>
      <c r="G100" s="1">
        <f t="shared" si="32"/>
        <v>100011</v>
      </c>
      <c r="H100" s="1">
        <f t="shared" si="32"/>
        <v>100011</v>
      </c>
      <c r="I100" s="1">
        <f t="shared" si="32"/>
        <v>100011</v>
      </c>
      <c r="J100" s="1">
        <f t="shared" si="32"/>
        <v>100011</v>
      </c>
      <c r="K100" s="1">
        <f t="shared" si="32"/>
        <v>100011</v>
      </c>
      <c r="L100" s="1">
        <f t="shared" si="32"/>
        <v>100011</v>
      </c>
      <c r="M100" s="1">
        <f t="shared" si="32"/>
        <v>100011</v>
      </c>
      <c r="N100" s="1">
        <f t="shared" si="32"/>
        <v>100011</v>
      </c>
      <c r="O100" s="165" t="s">
        <v>31</v>
      </c>
      <c r="P100" s="15"/>
    </row>
    <row r="101" spans="1:16" ht="55.5" customHeight="1" outlineLevel="1" x14ac:dyDescent="0.3">
      <c r="A101" s="163"/>
      <c r="B101" s="31" t="s">
        <v>13</v>
      </c>
      <c r="C101" s="1">
        <f t="shared" ref="C101:C114" si="33">SUM(D101:N101)</f>
        <v>0</v>
      </c>
      <c r="D101" s="1">
        <v>0</v>
      </c>
      <c r="E101" s="1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66"/>
      <c r="P101" s="15"/>
    </row>
    <row r="102" spans="1:16" ht="54" customHeight="1" outlineLevel="1" x14ac:dyDescent="0.3">
      <c r="A102" s="163"/>
      <c r="B102" s="31" t="s">
        <v>30</v>
      </c>
      <c r="C102" s="1">
        <f t="shared" si="33"/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66"/>
      <c r="P102" s="15"/>
    </row>
    <row r="103" spans="1:16" ht="33" customHeight="1" outlineLevel="1" x14ac:dyDescent="0.3">
      <c r="A103" s="163"/>
      <c r="B103" s="31" t="s">
        <v>11</v>
      </c>
      <c r="C103" s="1">
        <f t="shared" si="33"/>
        <v>1100121</v>
      </c>
      <c r="D103" s="1">
        <v>100011</v>
      </c>
      <c r="E103" s="1">
        <v>100011</v>
      </c>
      <c r="F103" s="1">
        <v>100011</v>
      </c>
      <c r="G103" s="1">
        <v>100011</v>
      </c>
      <c r="H103" s="1">
        <v>100011</v>
      </c>
      <c r="I103" s="1">
        <v>100011</v>
      </c>
      <c r="J103" s="1">
        <v>100011</v>
      </c>
      <c r="K103" s="1">
        <v>100011</v>
      </c>
      <c r="L103" s="1">
        <v>100011</v>
      </c>
      <c r="M103" s="1">
        <v>100011</v>
      </c>
      <c r="N103" s="1">
        <v>100011</v>
      </c>
      <c r="O103" s="166"/>
      <c r="P103" s="15"/>
    </row>
    <row r="104" spans="1:16" ht="33" customHeight="1" outlineLevel="1" x14ac:dyDescent="0.3">
      <c r="A104" s="164"/>
      <c r="B104" s="31" t="s">
        <v>27</v>
      </c>
      <c r="C104" s="1">
        <f t="shared" si="33"/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67"/>
      <c r="P104" s="15"/>
    </row>
    <row r="105" spans="1:16" ht="21" customHeight="1" outlineLevel="1" x14ac:dyDescent="0.3">
      <c r="A105" s="162" t="s">
        <v>112</v>
      </c>
      <c r="B105" s="31" t="s">
        <v>28</v>
      </c>
      <c r="C105" s="14">
        <f t="shared" si="33"/>
        <v>9705578.9399999995</v>
      </c>
      <c r="D105" s="14">
        <f t="shared" ref="D105:M105" si="34">D106+D107+D108+D109</f>
        <v>3237473.68</v>
      </c>
      <c r="E105" s="14">
        <f t="shared" si="34"/>
        <v>3237473.68</v>
      </c>
      <c r="F105" s="14">
        <f t="shared" si="34"/>
        <v>3230631.58</v>
      </c>
      <c r="G105" s="14">
        <f t="shared" si="34"/>
        <v>0</v>
      </c>
      <c r="H105" s="14">
        <f t="shared" si="34"/>
        <v>0</v>
      </c>
      <c r="I105" s="14">
        <f t="shared" si="34"/>
        <v>0</v>
      </c>
      <c r="J105" s="14">
        <f t="shared" si="34"/>
        <v>0</v>
      </c>
      <c r="K105" s="14">
        <f t="shared" si="34"/>
        <v>0</v>
      </c>
      <c r="L105" s="14">
        <f t="shared" si="34"/>
        <v>0</v>
      </c>
      <c r="M105" s="14">
        <f t="shared" si="34"/>
        <v>0</v>
      </c>
      <c r="N105" s="14">
        <f>N106+N107+N108+N109</f>
        <v>0</v>
      </c>
      <c r="O105" s="165" t="s">
        <v>31</v>
      </c>
      <c r="P105" s="15"/>
    </row>
    <row r="106" spans="1:16" ht="53.25" customHeight="1" outlineLevel="1" x14ac:dyDescent="0.3">
      <c r="A106" s="163"/>
      <c r="B106" s="31" t="s">
        <v>13</v>
      </c>
      <c r="C106" s="14">
        <f t="shared" si="33"/>
        <v>3226500</v>
      </c>
      <c r="D106" s="14">
        <v>922700</v>
      </c>
      <c r="E106" s="14">
        <v>922700</v>
      </c>
      <c r="F106" s="14">
        <v>1381100</v>
      </c>
      <c r="G106" s="14">
        <v>0</v>
      </c>
      <c r="H106" s="14">
        <v>0</v>
      </c>
      <c r="I106" s="14">
        <v>0</v>
      </c>
      <c r="J106" s="14">
        <v>0</v>
      </c>
      <c r="K106" s="14">
        <v>0</v>
      </c>
      <c r="L106" s="14">
        <v>0</v>
      </c>
      <c r="M106" s="14">
        <v>0</v>
      </c>
      <c r="N106" s="14">
        <v>0</v>
      </c>
      <c r="O106" s="166"/>
      <c r="P106" s="15"/>
    </row>
    <row r="107" spans="1:16" ht="54.75" customHeight="1" outlineLevel="1" x14ac:dyDescent="0.3">
      <c r="A107" s="163"/>
      <c r="B107" s="31" t="s">
        <v>30</v>
      </c>
      <c r="C107" s="14">
        <f t="shared" si="33"/>
        <v>5993800</v>
      </c>
      <c r="D107" s="14">
        <v>2152900</v>
      </c>
      <c r="E107" s="14">
        <v>2152900</v>
      </c>
      <c r="F107" s="14">
        <v>1688000</v>
      </c>
      <c r="G107" s="14">
        <v>0</v>
      </c>
      <c r="H107" s="14">
        <v>0</v>
      </c>
      <c r="I107" s="14">
        <v>0</v>
      </c>
      <c r="J107" s="14">
        <v>0</v>
      </c>
      <c r="K107" s="14">
        <v>0</v>
      </c>
      <c r="L107" s="14">
        <v>0</v>
      </c>
      <c r="M107" s="14">
        <v>0</v>
      </c>
      <c r="N107" s="14">
        <v>0</v>
      </c>
      <c r="O107" s="166"/>
      <c r="P107" s="15"/>
    </row>
    <row r="108" spans="1:16" ht="33" customHeight="1" outlineLevel="1" x14ac:dyDescent="0.3">
      <c r="A108" s="163"/>
      <c r="B108" s="31" t="s">
        <v>11</v>
      </c>
      <c r="C108" s="14">
        <f t="shared" si="33"/>
        <v>485278.94</v>
      </c>
      <c r="D108" s="14">
        <v>161873.68</v>
      </c>
      <c r="E108" s="14">
        <v>161873.68</v>
      </c>
      <c r="F108" s="14">
        <v>161531.57999999999</v>
      </c>
      <c r="G108" s="14">
        <v>0</v>
      </c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14">
        <v>0</v>
      </c>
      <c r="N108" s="14">
        <v>0</v>
      </c>
      <c r="O108" s="166"/>
      <c r="P108" s="15"/>
    </row>
    <row r="109" spans="1:16" ht="33" customHeight="1" outlineLevel="1" x14ac:dyDescent="0.3">
      <c r="A109" s="164"/>
      <c r="B109" s="31" t="s">
        <v>27</v>
      </c>
      <c r="C109" s="14">
        <f t="shared" si="33"/>
        <v>0</v>
      </c>
      <c r="D109" s="14">
        <v>0</v>
      </c>
      <c r="E109" s="14">
        <v>0</v>
      </c>
      <c r="F109" s="14">
        <v>0</v>
      </c>
      <c r="G109" s="14">
        <v>0</v>
      </c>
      <c r="H109" s="14">
        <v>0</v>
      </c>
      <c r="I109" s="14">
        <v>0</v>
      </c>
      <c r="J109" s="14">
        <v>0</v>
      </c>
      <c r="K109" s="14">
        <v>0</v>
      </c>
      <c r="L109" s="14">
        <v>0</v>
      </c>
      <c r="M109" s="14">
        <v>0</v>
      </c>
      <c r="N109" s="14">
        <v>0</v>
      </c>
      <c r="O109" s="167"/>
      <c r="P109" s="15"/>
    </row>
    <row r="110" spans="1:16" ht="21" customHeight="1" x14ac:dyDescent="0.3">
      <c r="A110" s="162" t="s">
        <v>107</v>
      </c>
      <c r="B110" s="31" t="s">
        <v>28</v>
      </c>
      <c r="C110" s="1">
        <f>SUM(D110:N110)</f>
        <v>10748911676.129999</v>
      </c>
      <c r="D110" s="1">
        <f t="shared" ref="D110:N110" si="35">SUM(D111:D114)</f>
        <v>949422476.80999994</v>
      </c>
      <c r="E110" s="1">
        <f t="shared" si="35"/>
        <v>934194401.71000004</v>
      </c>
      <c r="F110" s="1">
        <f t="shared" si="35"/>
        <v>934847806.62</v>
      </c>
      <c r="G110" s="1">
        <f t="shared" si="35"/>
        <v>911711667.88</v>
      </c>
      <c r="H110" s="1">
        <f t="shared" si="35"/>
        <v>924481667.88</v>
      </c>
      <c r="I110" s="1">
        <f t="shared" si="35"/>
        <v>938411667.88</v>
      </c>
      <c r="J110" s="1">
        <f t="shared" si="35"/>
        <v>951421666.78999996</v>
      </c>
      <c r="K110" s="1">
        <f t="shared" si="35"/>
        <v>962581666.78999996</v>
      </c>
      <c r="L110" s="1">
        <f t="shared" si="35"/>
        <v>971911666.78999996</v>
      </c>
      <c r="M110" s="1">
        <f t="shared" si="35"/>
        <v>1088361666.79</v>
      </c>
      <c r="N110" s="1">
        <f t="shared" si="35"/>
        <v>1181565320.1900001</v>
      </c>
      <c r="O110" s="33" t="s">
        <v>5</v>
      </c>
    </row>
    <row r="111" spans="1:16" ht="50.25" customHeight="1" x14ac:dyDescent="0.3">
      <c r="A111" s="163"/>
      <c r="B111" s="32" t="s">
        <v>13</v>
      </c>
      <c r="C111" s="1">
        <f>SUM(D111:N111)</f>
        <v>3226500</v>
      </c>
      <c r="D111" s="1">
        <f>D86+D61+D106</f>
        <v>922700</v>
      </c>
      <c r="E111" s="1">
        <f t="shared" ref="E111:N111" si="36">E86+E61+E106</f>
        <v>922700</v>
      </c>
      <c r="F111" s="1">
        <f t="shared" si="36"/>
        <v>1381100</v>
      </c>
      <c r="G111" s="1">
        <f t="shared" si="36"/>
        <v>0</v>
      </c>
      <c r="H111" s="1">
        <f t="shared" si="36"/>
        <v>0</v>
      </c>
      <c r="I111" s="1">
        <f t="shared" si="36"/>
        <v>0</v>
      </c>
      <c r="J111" s="1">
        <f t="shared" si="36"/>
        <v>0</v>
      </c>
      <c r="K111" s="1">
        <f t="shared" si="36"/>
        <v>0</v>
      </c>
      <c r="L111" s="1">
        <f t="shared" si="36"/>
        <v>0</v>
      </c>
      <c r="M111" s="1">
        <f t="shared" si="36"/>
        <v>0</v>
      </c>
      <c r="N111" s="1">
        <f t="shared" si="36"/>
        <v>0</v>
      </c>
      <c r="O111" s="33" t="s">
        <v>5</v>
      </c>
    </row>
    <row r="112" spans="1:16" ht="50.25" customHeight="1" x14ac:dyDescent="0.3">
      <c r="A112" s="163"/>
      <c r="B112" s="32" t="s">
        <v>14</v>
      </c>
      <c r="C112" s="1">
        <f t="shared" si="33"/>
        <v>91267500</v>
      </c>
      <c r="D112" s="1">
        <f>D87+D62+D107</f>
        <v>12321200</v>
      </c>
      <c r="E112" s="1">
        <f t="shared" ref="E112:N112" si="37">E87+E62+E107</f>
        <v>12321200</v>
      </c>
      <c r="F112" s="1">
        <f t="shared" si="37"/>
        <v>12225300</v>
      </c>
      <c r="G112" s="1">
        <f t="shared" si="37"/>
        <v>6799800</v>
      </c>
      <c r="H112" s="1">
        <f t="shared" si="37"/>
        <v>6800000</v>
      </c>
      <c r="I112" s="1">
        <f t="shared" si="37"/>
        <v>6800000</v>
      </c>
      <c r="J112" s="1">
        <f t="shared" si="37"/>
        <v>6800000</v>
      </c>
      <c r="K112" s="1">
        <f t="shared" si="37"/>
        <v>6800000</v>
      </c>
      <c r="L112" s="1">
        <f t="shared" si="37"/>
        <v>6800000</v>
      </c>
      <c r="M112" s="1">
        <f t="shared" si="37"/>
        <v>6800000</v>
      </c>
      <c r="N112" s="1">
        <f t="shared" si="37"/>
        <v>6800000</v>
      </c>
      <c r="O112" s="1" t="s">
        <v>5</v>
      </c>
    </row>
    <row r="113" spans="1:16" ht="35.25" customHeight="1" x14ac:dyDescent="0.3">
      <c r="A113" s="163"/>
      <c r="B113" s="32" t="s">
        <v>11</v>
      </c>
      <c r="C113" s="1">
        <f>SUM(D113:N113)</f>
        <v>10654417676.129999</v>
      </c>
      <c r="D113" s="1">
        <f>D88+D103+D98+D63+D108</f>
        <v>936178576.80999994</v>
      </c>
      <c r="E113" s="1">
        <f t="shared" ref="E113:N113" si="38">E88+E103+E98+E63+E108</f>
        <v>920950501.71000004</v>
      </c>
      <c r="F113" s="1">
        <f t="shared" si="38"/>
        <v>921241406.62</v>
      </c>
      <c r="G113" s="1">
        <f t="shared" si="38"/>
        <v>904911867.88</v>
      </c>
      <c r="H113" s="1">
        <f t="shared" si="38"/>
        <v>917681667.88</v>
      </c>
      <c r="I113" s="1">
        <f t="shared" si="38"/>
        <v>931611667.88</v>
      </c>
      <c r="J113" s="1">
        <f t="shared" si="38"/>
        <v>944621666.78999996</v>
      </c>
      <c r="K113" s="1">
        <f t="shared" si="38"/>
        <v>955781666.78999996</v>
      </c>
      <c r="L113" s="1">
        <f t="shared" si="38"/>
        <v>965111666.78999996</v>
      </c>
      <c r="M113" s="1">
        <f t="shared" si="38"/>
        <v>1081561666.79</v>
      </c>
      <c r="N113" s="1">
        <f t="shared" si="38"/>
        <v>1174765320.1900001</v>
      </c>
      <c r="O113" s="33" t="s">
        <v>5</v>
      </c>
    </row>
    <row r="114" spans="1:16" ht="33.75" customHeight="1" x14ac:dyDescent="0.3">
      <c r="A114" s="164"/>
      <c r="B114" s="32" t="s">
        <v>27</v>
      </c>
      <c r="C114" s="1">
        <f t="shared" si="33"/>
        <v>0</v>
      </c>
      <c r="D114" s="1">
        <f t="shared" ref="D114:N114" si="39">D89+D64+D109</f>
        <v>0</v>
      </c>
      <c r="E114" s="1">
        <f t="shared" si="39"/>
        <v>0</v>
      </c>
      <c r="F114" s="1">
        <f t="shared" si="39"/>
        <v>0</v>
      </c>
      <c r="G114" s="1">
        <f t="shared" si="39"/>
        <v>0</v>
      </c>
      <c r="H114" s="1">
        <f t="shared" si="39"/>
        <v>0</v>
      </c>
      <c r="I114" s="1">
        <f t="shared" si="39"/>
        <v>0</v>
      </c>
      <c r="J114" s="1">
        <f t="shared" si="39"/>
        <v>0</v>
      </c>
      <c r="K114" s="1">
        <f t="shared" si="39"/>
        <v>0</v>
      </c>
      <c r="L114" s="1">
        <f t="shared" si="39"/>
        <v>0</v>
      </c>
      <c r="M114" s="1">
        <f t="shared" si="39"/>
        <v>0</v>
      </c>
      <c r="N114" s="1">
        <f t="shared" si="39"/>
        <v>0</v>
      </c>
      <c r="O114" s="33" t="s">
        <v>5</v>
      </c>
    </row>
    <row r="115" spans="1:16" ht="24" customHeight="1" x14ac:dyDescent="0.3">
      <c r="A115" s="160" t="s">
        <v>117</v>
      </c>
      <c r="B115" s="161"/>
      <c r="C115" s="161"/>
      <c r="D115" s="161"/>
      <c r="E115" s="161"/>
      <c r="F115" s="161"/>
      <c r="G115" s="161"/>
      <c r="H115" s="161"/>
      <c r="I115" s="161"/>
      <c r="J115" s="161"/>
      <c r="K115" s="161"/>
      <c r="L115" s="161"/>
      <c r="M115" s="161"/>
      <c r="N115" s="161"/>
      <c r="O115" s="161"/>
    </row>
    <row r="116" spans="1:16" ht="28.5" customHeight="1" outlineLevel="1" x14ac:dyDescent="0.3">
      <c r="A116" s="160" t="s">
        <v>12</v>
      </c>
      <c r="B116" s="161"/>
      <c r="C116" s="161"/>
      <c r="D116" s="161"/>
      <c r="E116" s="161"/>
      <c r="F116" s="161"/>
      <c r="G116" s="161"/>
      <c r="H116" s="161"/>
      <c r="I116" s="161"/>
      <c r="J116" s="161"/>
      <c r="K116" s="161"/>
      <c r="L116" s="161"/>
      <c r="M116" s="161"/>
      <c r="N116" s="161"/>
      <c r="O116" s="161"/>
    </row>
    <row r="117" spans="1:16" ht="18.75" customHeight="1" outlineLevel="1" x14ac:dyDescent="0.3">
      <c r="A117" s="171" t="s">
        <v>44</v>
      </c>
      <c r="B117" s="31" t="s">
        <v>28</v>
      </c>
      <c r="C117" s="1">
        <f t="shared" ref="C117:M117" si="40">SUM(C118:C121)</f>
        <v>151489600</v>
      </c>
      <c r="D117" s="1">
        <f t="shared" si="40"/>
        <v>33000000</v>
      </c>
      <c r="E117" s="1">
        <f t="shared" si="40"/>
        <v>50000000</v>
      </c>
      <c r="F117" s="1">
        <f t="shared" si="40"/>
        <v>68489600</v>
      </c>
      <c r="G117" s="1">
        <f t="shared" si="40"/>
        <v>0</v>
      </c>
      <c r="H117" s="1">
        <f t="shared" si="40"/>
        <v>0</v>
      </c>
      <c r="I117" s="1">
        <f t="shared" si="40"/>
        <v>0</v>
      </c>
      <c r="J117" s="1">
        <f t="shared" si="40"/>
        <v>0</v>
      </c>
      <c r="K117" s="1">
        <f t="shared" si="40"/>
        <v>0</v>
      </c>
      <c r="L117" s="1">
        <f t="shared" si="40"/>
        <v>0</v>
      </c>
      <c r="M117" s="1">
        <f t="shared" si="40"/>
        <v>0</v>
      </c>
      <c r="N117" s="1">
        <f>SUM(N118:N121)</f>
        <v>0</v>
      </c>
      <c r="O117" s="165" t="s">
        <v>5</v>
      </c>
    </row>
    <row r="118" spans="1:16" ht="48.75" customHeight="1" outlineLevel="1" x14ac:dyDescent="0.3">
      <c r="A118" s="171"/>
      <c r="B118" s="32" t="s">
        <v>13</v>
      </c>
      <c r="C118" s="1">
        <f>SUM(D118:N118)</f>
        <v>0</v>
      </c>
      <c r="D118" s="1">
        <f t="shared" ref="D118:N118" si="41">D123</f>
        <v>0</v>
      </c>
      <c r="E118" s="1">
        <f t="shared" si="41"/>
        <v>0</v>
      </c>
      <c r="F118" s="1">
        <f t="shared" si="41"/>
        <v>0</v>
      </c>
      <c r="G118" s="1">
        <f t="shared" si="41"/>
        <v>0</v>
      </c>
      <c r="H118" s="1">
        <f t="shared" si="41"/>
        <v>0</v>
      </c>
      <c r="I118" s="1">
        <f t="shared" si="41"/>
        <v>0</v>
      </c>
      <c r="J118" s="1">
        <f t="shared" si="41"/>
        <v>0</v>
      </c>
      <c r="K118" s="1">
        <f t="shared" si="41"/>
        <v>0</v>
      </c>
      <c r="L118" s="1">
        <f t="shared" si="41"/>
        <v>0</v>
      </c>
      <c r="M118" s="1">
        <f t="shared" si="41"/>
        <v>0</v>
      </c>
      <c r="N118" s="1">
        <f t="shared" si="41"/>
        <v>0</v>
      </c>
      <c r="O118" s="166"/>
    </row>
    <row r="119" spans="1:16" ht="55.5" customHeight="1" outlineLevel="1" x14ac:dyDescent="0.3">
      <c r="A119" s="171"/>
      <c r="B119" s="32" t="s">
        <v>14</v>
      </c>
      <c r="C119" s="1">
        <f>SUM(D119:N119)</f>
        <v>0</v>
      </c>
      <c r="D119" s="1">
        <f t="shared" ref="D119:N119" si="42">D124</f>
        <v>0</v>
      </c>
      <c r="E119" s="1">
        <f t="shared" si="42"/>
        <v>0</v>
      </c>
      <c r="F119" s="1">
        <f t="shared" si="42"/>
        <v>0</v>
      </c>
      <c r="G119" s="1">
        <f t="shared" si="42"/>
        <v>0</v>
      </c>
      <c r="H119" s="1">
        <f t="shared" si="42"/>
        <v>0</v>
      </c>
      <c r="I119" s="1">
        <f t="shared" si="42"/>
        <v>0</v>
      </c>
      <c r="J119" s="1">
        <f t="shared" si="42"/>
        <v>0</v>
      </c>
      <c r="K119" s="1">
        <f t="shared" si="42"/>
        <v>0</v>
      </c>
      <c r="L119" s="1">
        <f t="shared" si="42"/>
        <v>0</v>
      </c>
      <c r="M119" s="1">
        <f t="shared" si="42"/>
        <v>0</v>
      </c>
      <c r="N119" s="1">
        <f t="shared" si="42"/>
        <v>0</v>
      </c>
      <c r="O119" s="166"/>
      <c r="P119" s="2"/>
    </row>
    <row r="120" spans="1:16" ht="42" customHeight="1" outlineLevel="1" x14ac:dyDescent="0.3">
      <c r="A120" s="171"/>
      <c r="B120" s="32" t="s">
        <v>11</v>
      </c>
      <c r="C120" s="1">
        <f>SUM(D120:N120)</f>
        <v>151489600</v>
      </c>
      <c r="D120" s="1">
        <f>D125+D130</f>
        <v>33000000</v>
      </c>
      <c r="E120" s="1">
        <f t="shared" ref="E120:N120" si="43">E125</f>
        <v>50000000</v>
      </c>
      <c r="F120" s="1">
        <f t="shared" si="43"/>
        <v>68489600</v>
      </c>
      <c r="G120" s="1">
        <f t="shared" si="43"/>
        <v>0</v>
      </c>
      <c r="H120" s="1">
        <f t="shared" si="43"/>
        <v>0</v>
      </c>
      <c r="I120" s="1">
        <f t="shared" si="43"/>
        <v>0</v>
      </c>
      <c r="J120" s="1">
        <f t="shared" si="43"/>
        <v>0</v>
      </c>
      <c r="K120" s="1">
        <f t="shared" si="43"/>
        <v>0</v>
      </c>
      <c r="L120" s="1">
        <f t="shared" si="43"/>
        <v>0</v>
      </c>
      <c r="M120" s="1">
        <f t="shared" si="43"/>
        <v>0</v>
      </c>
      <c r="N120" s="1">
        <f t="shared" si="43"/>
        <v>0</v>
      </c>
      <c r="O120" s="166"/>
      <c r="P120" s="2"/>
    </row>
    <row r="121" spans="1:16" ht="39" customHeight="1" outlineLevel="1" x14ac:dyDescent="0.3">
      <c r="A121" s="171"/>
      <c r="B121" s="32" t="s">
        <v>27</v>
      </c>
      <c r="C121" s="1">
        <f>SUM(D121:N121)</f>
        <v>0</v>
      </c>
      <c r="D121" s="1">
        <f t="shared" ref="D121:N121" si="44">D126</f>
        <v>0</v>
      </c>
      <c r="E121" s="1">
        <f t="shared" si="44"/>
        <v>0</v>
      </c>
      <c r="F121" s="1">
        <f t="shared" si="44"/>
        <v>0</v>
      </c>
      <c r="G121" s="1">
        <f t="shared" si="44"/>
        <v>0</v>
      </c>
      <c r="H121" s="1">
        <f t="shared" si="44"/>
        <v>0</v>
      </c>
      <c r="I121" s="1">
        <f t="shared" si="44"/>
        <v>0</v>
      </c>
      <c r="J121" s="1">
        <f t="shared" si="44"/>
        <v>0</v>
      </c>
      <c r="K121" s="1">
        <f t="shared" si="44"/>
        <v>0</v>
      </c>
      <c r="L121" s="1">
        <f t="shared" si="44"/>
        <v>0</v>
      </c>
      <c r="M121" s="1">
        <f t="shared" si="44"/>
        <v>0</v>
      </c>
      <c r="N121" s="1">
        <f t="shared" si="44"/>
        <v>0</v>
      </c>
      <c r="O121" s="167"/>
      <c r="P121" s="2"/>
    </row>
    <row r="122" spans="1:16" ht="19.5" customHeight="1" outlineLevel="1" x14ac:dyDescent="0.3">
      <c r="A122" s="173" t="s">
        <v>35</v>
      </c>
      <c r="B122" s="31" t="s">
        <v>28</v>
      </c>
      <c r="C122" s="1">
        <f>SUM(C123:C126)</f>
        <v>148489600</v>
      </c>
      <c r="D122" s="1">
        <f>D123+D124+D125</f>
        <v>30000000</v>
      </c>
      <c r="E122" s="1">
        <f t="shared" ref="E122:F122" si="45">E123+E124+E125</f>
        <v>50000000</v>
      </c>
      <c r="F122" s="1">
        <f t="shared" si="45"/>
        <v>68489600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72" t="s">
        <v>6</v>
      </c>
      <c r="P122" s="2"/>
    </row>
    <row r="123" spans="1:16" ht="48.75" customHeight="1" outlineLevel="1" x14ac:dyDescent="0.3">
      <c r="A123" s="174"/>
      <c r="B123" s="32" t="s">
        <v>13</v>
      </c>
      <c r="C123" s="1">
        <f>SUM(D123:N123)</f>
        <v>0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73"/>
      <c r="P123" s="2"/>
    </row>
    <row r="124" spans="1:16" ht="50.25" customHeight="1" outlineLevel="1" x14ac:dyDescent="0.3">
      <c r="A124" s="174"/>
      <c r="B124" s="32" t="s">
        <v>14</v>
      </c>
      <c r="C124" s="1">
        <f>SUM(D124:N124)</f>
        <v>0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73"/>
      <c r="P124" s="2"/>
    </row>
    <row r="125" spans="1:16" ht="34.5" customHeight="1" outlineLevel="1" x14ac:dyDescent="0.3">
      <c r="A125" s="174"/>
      <c r="B125" s="32" t="s">
        <v>11</v>
      </c>
      <c r="C125" s="1">
        <f>SUM(D125:N125)</f>
        <v>148489600</v>
      </c>
      <c r="D125" s="82">
        <v>30000000</v>
      </c>
      <c r="E125" s="82">
        <v>50000000</v>
      </c>
      <c r="F125" s="82">
        <v>68489600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73"/>
      <c r="P125" s="2"/>
    </row>
    <row r="126" spans="1:16" ht="34.5" customHeight="1" outlineLevel="1" x14ac:dyDescent="0.3">
      <c r="A126" s="175"/>
      <c r="B126" s="32" t="s">
        <v>27</v>
      </c>
      <c r="C126" s="1">
        <f>SUM(D126:N126)</f>
        <v>0</v>
      </c>
      <c r="D126" s="1">
        <v>0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74"/>
      <c r="P126" s="2"/>
    </row>
    <row r="127" spans="1:16" ht="34.5" customHeight="1" outlineLevel="1" x14ac:dyDescent="0.3">
      <c r="A127" s="173" t="s">
        <v>122</v>
      </c>
      <c r="B127" s="77" t="s">
        <v>28</v>
      </c>
      <c r="C127" s="1">
        <f>SUM(C128:C131)</f>
        <v>3000000</v>
      </c>
      <c r="D127" s="1">
        <f>D128+D129+D130+D131</f>
        <v>3000000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75" t="s">
        <v>6</v>
      </c>
      <c r="P127" s="2"/>
    </row>
    <row r="128" spans="1:16" ht="51.75" customHeight="1" outlineLevel="1" x14ac:dyDescent="0.3">
      <c r="A128" s="174"/>
      <c r="B128" s="76" t="s">
        <v>13</v>
      </c>
      <c r="C128" s="1">
        <f>SUM(D128:N128)</f>
        <v>0</v>
      </c>
      <c r="D128" s="1">
        <v>0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75"/>
      <c r="P128" s="2"/>
    </row>
    <row r="129" spans="1:16" ht="54.75" customHeight="1" outlineLevel="1" x14ac:dyDescent="0.3">
      <c r="A129" s="174"/>
      <c r="B129" s="76" t="s">
        <v>14</v>
      </c>
      <c r="C129" s="1">
        <f>SUM(D129:N129)</f>
        <v>0</v>
      </c>
      <c r="D129" s="1">
        <v>0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75"/>
      <c r="P129" s="2"/>
    </row>
    <row r="130" spans="1:16" ht="34.5" customHeight="1" outlineLevel="1" x14ac:dyDescent="0.3">
      <c r="A130" s="174"/>
      <c r="B130" s="76" t="s">
        <v>11</v>
      </c>
      <c r="C130" s="1">
        <f>SUM(D130:N130)</f>
        <v>3000000</v>
      </c>
      <c r="D130" s="1">
        <v>3000000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75"/>
      <c r="P130" s="2"/>
    </row>
    <row r="131" spans="1:16" ht="34.5" customHeight="1" outlineLevel="1" x14ac:dyDescent="0.3">
      <c r="A131" s="175"/>
      <c r="B131" s="76" t="s">
        <v>27</v>
      </c>
      <c r="C131" s="1">
        <f>SUM(D131:N131)</f>
        <v>0</v>
      </c>
      <c r="D131" s="1">
        <v>0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75"/>
      <c r="P131" s="2"/>
    </row>
    <row r="132" spans="1:16" ht="24" customHeight="1" x14ac:dyDescent="0.3">
      <c r="A132" s="162" t="s">
        <v>108</v>
      </c>
      <c r="B132" s="31" t="s">
        <v>28</v>
      </c>
      <c r="C132" s="1">
        <f t="shared" ref="C132:N132" si="46">SUM(C133:C136)</f>
        <v>151489600</v>
      </c>
      <c r="D132" s="1">
        <f t="shared" si="46"/>
        <v>33000000</v>
      </c>
      <c r="E132" s="1">
        <f t="shared" si="46"/>
        <v>50000000</v>
      </c>
      <c r="F132" s="1">
        <f t="shared" si="46"/>
        <v>68489600</v>
      </c>
      <c r="G132" s="1">
        <f t="shared" si="46"/>
        <v>0</v>
      </c>
      <c r="H132" s="1">
        <f t="shared" si="46"/>
        <v>0</v>
      </c>
      <c r="I132" s="1">
        <f t="shared" si="46"/>
        <v>0</v>
      </c>
      <c r="J132" s="1">
        <f t="shared" si="46"/>
        <v>0</v>
      </c>
      <c r="K132" s="1">
        <f t="shared" si="46"/>
        <v>0</v>
      </c>
      <c r="L132" s="1">
        <f t="shared" si="46"/>
        <v>0</v>
      </c>
      <c r="M132" s="1">
        <f t="shared" si="46"/>
        <v>0</v>
      </c>
      <c r="N132" s="1">
        <f t="shared" si="46"/>
        <v>0</v>
      </c>
      <c r="O132" s="33" t="s">
        <v>5</v>
      </c>
      <c r="P132" s="2"/>
    </row>
    <row r="133" spans="1:16" ht="49.5" customHeight="1" x14ac:dyDescent="0.3">
      <c r="A133" s="163"/>
      <c r="B133" s="32" t="s">
        <v>13</v>
      </c>
      <c r="C133" s="1">
        <f>SUM(D133:N133)</f>
        <v>0</v>
      </c>
      <c r="D133" s="1">
        <f t="shared" ref="D133:N133" si="47">D118</f>
        <v>0</v>
      </c>
      <c r="E133" s="1">
        <f t="shared" si="47"/>
        <v>0</v>
      </c>
      <c r="F133" s="1">
        <f t="shared" si="47"/>
        <v>0</v>
      </c>
      <c r="G133" s="1">
        <f t="shared" si="47"/>
        <v>0</v>
      </c>
      <c r="H133" s="1">
        <f t="shared" si="47"/>
        <v>0</v>
      </c>
      <c r="I133" s="1">
        <f t="shared" si="47"/>
        <v>0</v>
      </c>
      <c r="J133" s="1">
        <f t="shared" si="47"/>
        <v>0</v>
      </c>
      <c r="K133" s="1">
        <f t="shared" si="47"/>
        <v>0</v>
      </c>
      <c r="L133" s="1">
        <f t="shared" si="47"/>
        <v>0</v>
      </c>
      <c r="M133" s="1">
        <f t="shared" si="47"/>
        <v>0</v>
      </c>
      <c r="N133" s="1">
        <f t="shared" si="47"/>
        <v>0</v>
      </c>
      <c r="O133" s="33" t="s">
        <v>5</v>
      </c>
      <c r="P133" s="2"/>
    </row>
    <row r="134" spans="1:16" ht="49.5" customHeight="1" x14ac:dyDescent="0.3">
      <c r="A134" s="163"/>
      <c r="B134" s="32" t="s">
        <v>14</v>
      </c>
      <c r="C134" s="1">
        <f>SUM(D134:N134)</f>
        <v>0</v>
      </c>
      <c r="D134" s="1">
        <f t="shared" ref="D134:N134" si="48">D119</f>
        <v>0</v>
      </c>
      <c r="E134" s="1">
        <f t="shared" si="48"/>
        <v>0</v>
      </c>
      <c r="F134" s="1">
        <f t="shared" si="48"/>
        <v>0</v>
      </c>
      <c r="G134" s="1">
        <f t="shared" si="48"/>
        <v>0</v>
      </c>
      <c r="H134" s="1">
        <f t="shared" si="48"/>
        <v>0</v>
      </c>
      <c r="I134" s="1">
        <f t="shared" si="48"/>
        <v>0</v>
      </c>
      <c r="J134" s="1">
        <f t="shared" si="48"/>
        <v>0</v>
      </c>
      <c r="K134" s="1">
        <f t="shared" si="48"/>
        <v>0</v>
      </c>
      <c r="L134" s="1">
        <f t="shared" si="48"/>
        <v>0</v>
      </c>
      <c r="M134" s="1">
        <f t="shared" si="48"/>
        <v>0</v>
      </c>
      <c r="N134" s="1">
        <f t="shared" si="48"/>
        <v>0</v>
      </c>
      <c r="O134" s="33" t="s">
        <v>5</v>
      </c>
      <c r="P134" s="2"/>
    </row>
    <row r="135" spans="1:16" ht="33.75" customHeight="1" x14ac:dyDescent="0.3">
      <c r="A135" s="163"/>
      <c r="B135" s="32" t="s">
        <v>11</v>
      </c>
      <c r="C135" s="1">
        <f>SUM(D135:N135)</f>
        <v>151489600</v>
      </c>
      <c r="D135" s="1">
        <f>D120</f>
        <v>33000000</v>
      </c>
      <c r="E135" s="1">
        <f t="shared" ref="E135:F135" si="49">E120</f>
        <v>50000000</v>
      </c>
      <c r="F135" s="1">
        <f t="shared" si="49"/>
        <v>68489600</v>
      </c>
      <c r="G135" s="1">
        <f t="shared" ref="G135:N135" si="50">G125</f>
        <v>0</v>
      </c>
      <c r="H135" s="1">
        <f t="shared" si="50"/>
        <v>0</v>
      </c>
      <c r="I135" s="1">
        <f t="shared" si="50"/>
        <v>0</v>
      </c>
      <c r="J135" s="1">
        <f t="shared" si="50"/>
        <v>0</v>
      </c>
      <c r="K135" s="1">
        <f t="shared" si="50"/>
        <v>0</v>
      </c>
      <c r="L135" s="1">
        <f t="shared" si="50"/>
        <v>0</v>
      </c>
      <c r="M135" s="1">
        <f t="shared" si="50"/>
        <v>0</v>
      </c>
      <c r="N135" s="1">
        <f t="shared" si="50"/>
        <v>0</v>
      </c>
      <c r="O135" s="33" t="s">
        <v>5</v>
      </c>
      <c r="P135" s="2"/>
    </row>
    <row r="136" spans="1:16" ht="33.75" customHeight="1" x14ac:dyDescent="0.3">
      <c r="A136" s="164"/>
      <c r="B136" s="32" t="s">
        <v>27</v>
      </c>
      <c r="C136" s="1">
        <f>SUM(D136:N136)</f>
        <v>0</v>
      </c>
      <c r="D136" s="1">
        <f t="shared" ref="D136:N136" si="51">D126</f>
        <v>0</v>
      </c>
      <c r="E136" s="1">
        <f t="shared" si="51"/>
        <v>0</v>
      </c>
      <c r="F136" s="1">
        <f t="shared" si="51"/>
        <v>0</v>
      </c>
      <c r="G136" s="1">
        <f t="shared" si="51"/>
        <v>0</v>
      </c>
      <c r="H136" s="1">
        <f t="shared" si="51"/>
        <v>0</v>
      </c>
      <c r="I136" s="1">
        <f t="shared" si="51"/>
        <v>0</v>
      </c>
      <c r="J136" s="1">
        <f t="shared" si="51"/>
        <v>0</v>
      </c>
      <c r="K136" s="1">
        <f t="shared" si="51"/>
        <v>0</v>
      </c>
      <c r="L136" s="1">
        <f t="shared" si="51"/>
        <v>0</v>
      </c>
      <c r="M136" s="1">
        <f t="shared" si="51"/>
        <v>0</v>
      </c>
      <c r="N136" s="1">
        <f t="shared" si="51"/>
        <v>0</v>
      </c>
      <c r="O136" s="33" t="s">
        <v>5</v>
      </c>
      <c r="P136" s="2"/>
    </row>
    <row r="137" spans="1:16" ht="39.75" hidden="1" customHeight="1" outlineLevel="1" x14ac:dyDescent="0.3">
      <c r="A137" s="162"/>
      <c r="B137" s="3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65"/>
      <c r="P137" s="2"/>
    </row>
    <row r="138" spans="1:16" ht="33.75" hidden="1" customHeight="1" outlineLevel="1" x14ac:dyDescent="0.3">
      <c r="A138" s="163"/>
      <c r="B138" s="32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66"/>
      <c r="P138" s="2"/>
    </row>
    <row r="139" spans="1:16" ht="31.5" hidden="1" customHeight="1" outlineLevel="1" x14ac:dyDescent="0.3">
      <c r="A139" s="163"/>
      <c r="B139" s="32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66"/>
      <c r="P139" s="2"/>
    </row>
    <row r="140" spans="1:16" ht="39" hidden="1" customHeight="1" outlineLevel="1" x14ac:dyDescent="0.3">
      <c r="A140" s="163"/>
      <c r="B140" s="32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66"/>
      <c r="P140" s="2"/>
    </row>
    <row r="141" spans="1:16" ht="45" hidden="1" customHeight="1" outlineLevel="1" x14ac:dyDescent="0.3">
      <c r="A141" s="164"/>
      <c r="B141" s="32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67"/>
      <c r="P141" s="2"/>
    </row>
    <row r="142" spans="1:16" ht="23.25" customHeight="1" collapsed="1" x14ac:dyDescent="0.3">
      <c r="A142" s="172" t="s">
        <v>118</v>
      </c>
      <c r="B142" s="31" t="s">
        <v>28</v>
      </c>
      <c r="C142" s="1">
        <f>SUM(C143:C146)</f>
        <v>13665270124.16</v>
      </c>
      <c r="D142" s="1">
        <f>SUM(D143:D146)</f>
        <v>1203008365.54</v>
      </c>
      <c r="E142" s="1">
        <f>SUM(E143:E146)</f>
        <v>1199220614.6300001</v>
      </c>
      <c r="F142" s="1">
        <f>SUM(F143:F146)</f>
        <v>1215761143.99</v>
      </c>
      <c r="G142" s="1">
        <f>SUM(G143:G146)</f>
        <v>1110230000</v>
      </c>
      <c r="H142" s="1">
        <f t="shared" ref="H142:N142" si="52">SUM(H143:H146)</f>
        <v>1136000000</v>
      </c>
      <c r="I142" s="1">
        <f t="shared" si="52"/>
        <v>1159930000</v>
      </c>
      <c r="J142" s="1">
        <f t="shared" si="52"/>
        <v>1182940000</v>
      </c>
      <c r="K142" s="1">
        <f t="shared" si="52"/>
        <v>1204100000</v>
      </c>
      <c r="L142" s="1">
        <f t="shared" si="52"/>
        <v>1223430000</v>
      </c>
      <c r="M142" s="1">
        <f t="shared" si="52"/>
        <v>1449880000</v>
      </c>
      <c r="N142" s="1">
        <f t="shared" si="52"/>
        <v>1580770000</v>
      </c>
      <c r="O142" s="33" t="s">
        <v>5</v>
      </c>
      <c r="P142" s="2"/>
    </row>
    <row r="143" spans="1:16" ht="52.5" customHeight="1" x14ac:dyDescent="0.3">
      <c r="A143" s="172"/>
      <c r="B143" s="32" t="s">
        <v>13</v>
      </c>
      <c r="C143" s="1">
        <f>SUM(D143:N143)</f>
        <v>3226500</v>
      </c>
      <c r="D143" s="1">
        <f t="shared" ref="D143:N143" si="53">D54+D111+D133+D138</f>
        <v>922700</v>
      </c>
      <c r="E143" s="1">
        <f t="shared" si="53"/>
        <v>922700</v>
      </c>
      <c r="F143" s="1">
        <f t="shared" si="53"/>
        <v>1381100</v>
      </c>
      <c r="G143" s="1">
        <f t="shared" si="53"/>
        <v>0</v>
      </c>
      <c r="H143" s="1">
        <f t="shared" si="53"/>
        <v>0</v>
      </c>
      <c r="I143" s="1">
        <f t="shared" si="53"/>
        <v>0</v>
      </c>
      <c r="J143" s="1">
        <f t="shared" si="53"/>
        <v>0</v>
      </c>
      <c r="K143" s="1">
        <f t="shared" si="53"/>
        <v>0</v>
      </c>
      <c r="L143" s="1">
        <f t="shared" si="53"/>
        <v>0</v>
      </c>
      <c r="M143" s="1">
        <f t="shared" si="53"/>
        <v>0</v>
      </c>
      <c r="N143" s="1">
        <f t="shared" si="53"/>
        <v>0</v>
      </c>
      <c r="O143" s="33" t="s">
        <v>5</v>
      </c>
      <c r="P143" s="2"/>
    </row>
    <row r="144" spans="1:16" ht="52.5" customHeight="1" x14ac:dyDescent="0.3">
      <c r="A144" s="172"/>
      <c r="B144" s="32" t="s">
        <v>14</v>
      </c>
      <c r="C144" s="1">
        <f>SUM(D144:N144)</f>
        <v>91267500</v>
      </c>
      <c r="D144" s="1">
        <f t="shared" ref="D144:N144" si="54">D55+D112+D134+D139</f>
        <v>12321200</v>
      </c>
      <c r="E144" s="1">
        <f t="shared" si="54"/>
        <v>12321200</v>
      </c>
      <c r="F144" s="1">
        <f t="shared" si="54"/>
        <v>12225300</v>
      </c>
      <c r="G144" s="1">
        <f t="shared" si="54"/>
        <v>6799800</v>
      </c>
      <c r="H144" s="1">
        <f t="shared" si="54"/>
        <v>6800000</v>
      </c>
      <c r="I144" s="1">
        <f t="shared" si="54"/>
        <v>6800000</v>
      </c>
      <c r="J144" s="1">
        <f t="shared" si="54"/>
        <v>6800000</v>
      </c>
      <c r="K144" s="1">
        <f t="shared" si="54"/>
        <v>6800000</v>
      </c>
      <c r="L144" s="1">
        <f t="shared" si="54"/>
        <v>6800000</v>
      </c>
      <c r="M144" s="1">
        <f t="shared" si="54"/>
        <v>6800000</v>
      </c>
      <c r="N144" s="1">
        <f t="shared" si="54"/>
        <v>6800000</v>
      </c>
      <c r="O144" s="30" t="s">
        <v>5</v>
      </c>
      <c r="P144" s="2"/>
    </row>
    <row r="145" spans="1:16" ht="41.25" customHeight="1" x14ac:dyDescent="0.3">
      <c r="A145" s="172"/>
      <c r="B145" s="32" t="s">
        <v>11</v>
      </c>
      <c r="C145" s="1">
        <f>SUM(D145:N145)</f>
        <v>13570776124.16</v>
      </c>
      <c r="D145" s="1">
        <f>D56+D113+D135+D140+D19</f>
        <v>1189764465.54</v>
      </c>
      <c r="E145" s="1">
        <f>E56+E113+E135+E140+E19</f>
        <v>1185976714.6300001</v>
      </c>
      <c r="F145" s="1">
        <f t="shared" ref="F145:N145" si="55">F56+F113+F135+F140+F19</f>
        <v>1202154743.99</v>
      </c>
      <c r="G145" s="1">
        <f t="shared" si="55"/>
        <v>1103430200</v>
      </c>
      <c r="H145" s="1">
        <f t="shared" si="55"/>
        <v>1129200000</v>
      </c>
      <c r="I145" s="1">
        <f t="shared" si="55"/>
        <v>1153130000</v>
      </c>
      <c r="J145" s="1">
        <f t="shared" si="55"/>
        <v>1176140000</v>
      </c>
      <c r="K145" s="1">
        <f t="shared" si="55"/>
        <v>1197300000</v>
      </c>
      <c r="L145" s="1">
        <f t="shared" si="55"/>
        <v>1216630000</v>
      </c>
      <c r="M145" s="1">
        <f t="shared" si="55"/>
        <v>1443080000</v>
      </c>
      <c r="N145" s="1">
        <f t="shared" si="55"/>
        <v>1573970000</v>
      </c>
      <c r="O145" s="33" t="s">
        <v>5</v>
      </c>
      <c r="P145" s="2"/>
    </row>
    <row r="146" spans="1:16" ht="38.25" customHeight="1" x14ac:dyDescent="0.3">
      <c r="A146" s="172"/>
      <c r="B146" s="32" t="s">
        <v>27</v>
      </c>
      <c r="C146" s="1">
        <f>SUM(D146:N146)</f>
        <v>0</v>
      </c>
      <c r="D146" s="1">
        <f t="shared" ref="D146:N146" si="56">D57+D114+D136+D141</f>
        <v>0</v>
      </c>
      <c r="E146" s="1">
        <f t="shared" si="56"/>
        <v>0</v>
      </c>
      <c r="F146" s="1">
        <f t="shared" si="56"/>
        <v>0</v>
      </c>
      <c r="G146" s="1">
        <f t="shared" si="56"/>
        <v>0</v>
      </c>
      <c r="H146" s="1">
        <f t="shared" si="56"/>
        <v>0</v>
      </c>
      <c r="I146" s="1">
        <f t="shared" si="56"/>
        <v>0</v>
      </c>
      <c r="J146" s="1">
        <f t="shared" si="56"/>
        <v>0</v>
      </c>
      <c r="K146" s="1">
        <f t="shared" si="56"/>
        <v>0</v>
      </c>
      <c r="L146" s="1">
        <f t="shared" si="56"/>
        <v>0</v>
      </c>
      <c r="M146" s="1">
        <f t="shared" si="56"/>
        <v>0</v>
      </c>
      <c r="N146" s="1">
        <f t="shared" si="56"/>
        <v>0</v>
      </c>
      <c r="O146" s="33" t="s">
        <v>5</v>
      </c>
      <c r="P146" s="2"/>
    </row>
    <row r="147" spans="1:16" ht="26.25" customHeight="1" x14ac:dyDescent="0.3">
      <c r="A147" s="162" t="s">
        <v>113</v>
      </c>
      <c r="B147" s="31" t="s">
        <v>28</v>
      </c>
      <c r="C147" s="1">
        <f>SUM(C148:C151)</f>
        <v>13209976378.17</v>
      </c>
      <c r="D147" s="1">
        <f>SUM(D148:D151)</f>
        <v>1137810369.6800001</v>
      </c>
      <c r="E147" s="1">
        <f t="shared" ref="E147:N147" si="57">SUM(E148:E151)</f>
        <v>1121005432.8199999</v>
      </c>
      <c r="F147" s="1">
        <f t="shared" si="57"/>
        <v>1117325572.6300001</v>
      </c>
      <c r="G147" s="1">
        <f>SUM(G148:G151)</f>
        <v>1083549375.3800001</v>
      </c>
      <c r="H147" s="1">
        <f t="shared" si="57"/>
        <v>1109319375.3800001</v>
      </c>
      <c r="I147" s="1">
        <f t="shared" si="57"/>
        <v>1133249375.3800001</v>
      </c>
      <c r="J147" s="1">
        <f t="shared" si="57"/>
        <v>1156259375.3800001</v>
      </c>
      <c r="K147" s="1">
        <f t="shared" si="57"/>
        <v>1177419375.3800001</v>
      </c>
      <c r="L147" s="1">
        <f t="shared" si="57"/>
        <v>1196749375.3800001</v>
      </c>
      <c r="M147" s="1">
        <f t="shared" si="57"/>
        <v>1423199375.3800001</v>
      </c>
      <c r="N147" s="1">
        <f t="shared" si="57"/>
        <v>1554089375.3800001</v>
      </c>
      <c r="O147" s="33" t="s">
        <v>5</v>
      </c>
      <c r="P147" s="2"/>
    </row>
    <row r="148" spans="1:16" ht="49.5" customHeight="1" x14ac:dyDescent="0.3">
      <c r="A148" s="163"/>
      <c r="B148" s="32" t="s">
        <v>13</v>
      </c>
      <c r="C148" s="1">
        <f>SUM(D148:N148)</f>
        <v>3226500</v>
      </c>
      <c r="D148" s="20">
        <f t="shared" ref="D148:N148" si="58">D44+D66+D86+D96+D101+D29+D106</f>
        <v>922700</v>
      </c>
      <c r="E148" s="20">
        <f t="shared" si="58"/>
        <v>922700</v>
      </c>
      <c r="F148" s="20">
        <f t="shared" si="58"/>
        <v>1381100</v>
      </c>
      <c r="G148" s="20">
        <f t="shared" si="58"/>
        <v>0</v>
      </c>
      <c r="H148" s="20">
        <f t="shared" si="58"/>
        <v>0</v>
      </c>
      <c r="I148" s="20">
        <f t="shared" si="58"/>
        <v>0</v>
      </c>
      <c r="J148" s="20">
        <f t="shared" si="58"/>
        <v>0</v>
      </c>
      <c r="K148" s="20">
        <f t="shared" si="58"/>
        <v>0</v>
      </c>
      <c r="L148" s="20">
        <f t="shared" si="58"/>
        <v>0</v>
      </c>
      <c r="M148" s="20">
        <f t="shared" si="58"/>
        <v>0</v>
      </c>
      <c r="N148" s="20">
        <f t="shared" si="58"/>
        <v>0</v>
      </c>
      <c r="O148" s="28" t="s">
        <v>5</v>
      </c>
      <c r="P148" s="2"/>
    </row>
    <row r="149" spans="1:16" ht="49.5" customHeight="1" x14ac:dyDescent="0.3">
      <c r="A149" s="163"/>
      <c r="B149" s="32" t="s">
        <v>14</v>
      </c>
      <c r="C149" s="1">
        <f>SUM(D149:N149)</f>
        <v>91267500</v>
      </c>
      <c r="D149" s="20">
        <f t="shared" ref="D149:N149" si="59">D45+D67+D92+D97+D102+D30+D107</f>
        <v>12321200</v>
      </c>
      <c r="E149" s="20">
        <f t="shared" si="59"/>
        <v>12321200</v>
      </c>
      <c r="F149" s="20">
        <f t="shared" si="59"/>
        <v>12225300</v>
      </c>
      <c r="G149" s="20">
        <f t="shared" si="59"/>
        <v>6799800</v>
      </c>
      <c r="H149" s="20">
        <f t="shared" si="59"/>
        <v>6800000</v>
      </c>
      <c r="I149" s="20">
        <f t="shared" si="59"/>
        <v>6800000</v>
      </c>
      <c r="J149" s="20">
        <f t="shared" si="59"/>
        <v>6800000</v>
      </c>
      <c r="K149" s="20">
        <f t="shared" si="59"/>
        <v>6800000</v>
      </c>
      <c r="L149" s="20">
        <f t="shared" si="59"/>
        <v>6800000</v>
      </c>
      <c r="M149" s="20">
        <f t="shared" si="59"/>
        <v>6800000</v>
      </c>
      <c r="N149" s="20">
        <f t="shared" si="59"/>
        <v>6800000</v>
      </c>
      <c r="O149" s="28" t="s">
        <v>5</v>
      </c>
      <c r="P149" s="2"/>
    </row>
    <row r="150" spans="1:16" ht="33" customHeight="1" x14ac:dyDescent="0.3">
      <c r="A150" s="163"/>
      <c r="B150" s="32" t="s">
        <v>11</v>
      </c>
      <c r="C150" s="1">
        <f>SUM(D150:N150)</f>
        <v>13115482378.17</v>
      </c>
      <c r="D150" s="20">
        <f>D46+D68+D88+D98+D103+D31+D108+D51+D19</f>
        <v>1124566469.6800001</v>
      </c>
      <c r="E150" s="20">
        <f t="shared" ref="E150:N150" si="60">E46+E68+E88+E98+E103+E31+E108+E51+E19</f>
        <v>1107761532.8199999</v>
      </c>
      <c r="F150" s="20">
        <f t="shared" si="60"/>
        <v>1103719172.6300001</v>
      </c>
      <c r="G150" s="20">
        <f t="shared" si="60"/>
        <v>1076749575.3800001</v>
      </c>
      <c r="H150" s="20">
        <f t="shared" si="60"/>
        <v>1102519375.3800001</v>
      </c>
      <c r="I150" s="20">
        <f t="shared" si="60"/>
        <v>1126449375.3800001</v>
      </c>
      <c r="J150" s="20">
        <f t="shared" si="60"/>
        <v>1149459375.3800001</v>
      </c>
      <c r="K150" s="20">
        <f t="shared" si="60"/>
        <v>1170619375.3800001</v>
      </c>
      <c r="L150" s="20">
        <f t="shared" si="60"/>
        <v>1189949375.3800001</v>
      </c>
      <c r="M150" s="20">
        <f t="shared" si="60"/>
        <v>1416399375.3800001</v>
      </c>
      <c r="N150" s="20">
        <f t="shared" si="60"/>
        <v>1547289375.3800001</v>
      </c>
      <c r="O150" s="33" t="s">
        <v>5</v>
      </c>
      <c r="P150" s="2"/>
    </row>
    <row r="151" spans="1:16" ht="33" customHeight="1" x14ac:dyDescent="0.3">
      <c r="A151" s="164"/>
      <c r="B151" s="32" t="s">
        <v>27</v>
      </c>
      <c r="C151" s="20">
        <f>C47+C69+C94+C32</f>
        <v>0</v>
      </c>
      <c r="D151" s="20">
        <f>D47+D69+D94+D99+D104+D32+D109</f>
        <v>0</v>
      </c>
      <c r="E151" s="20">
        <f t="shared" ref="E151:N151" si="61">E47+E69+E94+E32+E109</f>
        <v>0</v>
      </c>
      <c r="F151" s="20">
        <f t="shared" si="61"/>
        <v>0</v>
      </c>
      <c r="G151" s="20">
        <f t="shared" si="61"/>
        <v>0</v>
      </c>
      <c r="H151" s="20">
        <f t="shared" si="61"/>
        <v>0</v>
      </c>
      <c r="I151" s="20">
        <f t="shared" si="61"/>
        <v>0</v>
      </c>
      <c r="J151" s="20">
        <f t="shared" si="61"/>
        <v>0</v>
      </c>
      <c r="K151" s="20">
        <f t="shared" si="61"/>
        <v>0</v>
      </c>
      <c r="L151" s="20">
        <f t="shared" si="61"/>
        <v>0</v>
      </c>
      <c r="M151" s="20">
        <f t="shared" si="61"/>
        <v>0</v>
      </c>
      <c r="N151" s="20">
        <f t="shared" si="61"/>
        <v>0</v>
      </c>
      <c r="O151" s="33" t="s">
        <v>5</v>
      </c>
      <c r="P151" s="2"/>
    </row>
    <row r="152" spans="1:16" ht="26.25" customHeight="1" x14ac:dyDescent="0.3">
      <c r="A152" s="162" t="s">
        <v>114</v>
      </c>
      <c r="B152" s="31" t="s">
        <v>28</v>
      </c>
      <c r="C152" s="1">
        <f t="shared" ref="C152:N152" si="62">SUM(C153:C156)</f>
        <v>151489600</v>
      </c>
      <c r="D152" s="1">
        <f t="shared" si="62"/>
        <v>33000000</v>
      </c>
      <c r="E152" s="1">
        <f t="shared" si="62"/>
        <v>50000000</v>
      </c>
      <c r="F152" s="1">
        <f t="shared" si="62"/>
        <v>68489600</v>
      </c>
      <c r="G152" s="1">
        <f t="shared" si="62"/>
        <v>0</v>
      </c>
      <c r="H152" s="1">
        <f t="shared" si="62"/>
        <v>0</v>
      </c>
      <c r="I152" s="1">
        <f t="shared" si="62"/>
        <v>0</v>
      </c>
      <c r="J152" s="1">
        <f t="shared" si="62"/>
        <v>0</v>
      </c>
      <c r="K152" s="1">
        <f t="shared" si="62"/>
        <v>0</v>
      </c>
      <c r="L152" s="1">
        <f t="shared" si="62"/>
        <v>0</v>
      </c>
      <c r="M152" s="1">
        <f t="shared" si="62"/>
        <v>0</v>
      </c>
      <c r="N152" s="1">
        <f t="shared" si="62"/>
        <v>0</v>
      </c>
      <c r="O152" s="33" t="s">
        <v>5</v>
      </c>
      <c r="P152" s="2"/>
    </row>
    <row r="153" spans="1:16" ht="48.75" customHeight="1" x14ac:dyDescent="0.3">
      <c r="A153" s="163"/>
      <c r="B153" s="32" t="s">
        <v>13</v>
      </c>
      <c r="C153" s="1">
        <f>SUM(D153:N153)</f>
        <v>0</v>
      </c>
      <c r="D153" s="1">
        <f t="shared" ref="D153:N153" si="63">D123</f>
        <v>0</v>
      </c>
      <c r="E153" s="1">
        <f t="shared" si="63"/>
        <v>0</v>
      </c>
      <c r="F153" s="1">
        <f t="shared" si="63"/>
        <v>0</v>
      </c>
      <c r="G153" s="1">
        <f t="shared" si="63"/>
        <v>0</v>
      </c>
      <c r="H153" s="1">
        <f t="shared" si="63"/>
        <v>0</v>
      </c>
      <c r="I153" s="1">
        <f t="shared" si="63"/>
        <v>0</v>
      </c>
      <c r="J153" s="1">
        <f t="shared" si="63"/>
        <v>0</v>
      </c>
      <c r="K153" s="1">
        <f t="shared" si="63"/>
        <v>0</v>
      </c>
      <c r="L153" s="1">
        <f t="shared" si="63"/>
        <v>0</v>
      </c>
      <c r="M153" s="1">
        <f t="shared" si="63"/>
        <v>0</v>
      </c>
      <c r="N153" s="1">
        <f t="shared" si="63"/>
        <v>0</v>
      </c>
      <c r="O153" s="33" t="s">
        <v>5</v>
      </c>
      <c r="P153" s="2"/>
    </row>
    <row r="154" spans="1:16" ht="48.75" customHeight="1" x14ac:dyDescent="0.3">
      <c r="A154" s="163"/>
      <c r="B154" s="32" t="s">
        <v>14</v>
      </c>
      <c r="C154" s="1">
        <f>SUM(D154:N154)</f>
        <v>0</v>
      </c>
      <c r="D154" s="1">
        <f t="shared" ref="D154:N154" si="64">D124</f>
        <v>0</v>
      </c>
      <c r="E154" s="1">
        <f t="shared" si="64"/>
        <v>0</v>
      </c>
      <c r="F154" s="1">
        <f t="shared" si="64"/>
        <v>0</v>
      </c>
      <c r="G154" s="1">
        <f t="shared" si="64"/>
        <v>0</v>
      </c>
      <c r="H154" s="1">
        <f t="shared" si="64"/>
        <v>0</v>
      </c>
      <c r="I154" s="1">
        <f t="shared" si="64"/>
        <v>0</v>
      </c>
      <c r="J154" s="1">
        <f t="shared" si="64"/>
        <v>0</v>
      </c>
      <c r="K154" s="1">
        <f t="shared" si="64"/>
        <v>0</v>
      </c>
      <c r="L154" s="1">
        <f t="shared" si="64"/>
        <v>0</v>
      </c>
      <c r="M154" s="1">
        <f t="shared" si="64"/>
        <v>0</v>
      </c>
      <c r="N154" s="1">
        <f t="shared" si="64"/>
        <v>0</v>
      </c>
      <c r="O154" s="33" t="s">
        <v>5</v>
      </c>
      <c r="P154" s="2"/>
    </row>
    <row r="155" spans="1:16" ht="32.25" customHeight="1" x14ac:dyDescent="0.3">
      <c r="A155" s="163"/>
      <c r="B155" s="32" t="s">
        <v>11</v>
      </c>
      <c r="C155" s="1">
        <f>SUM(D155:N155)</f>
        <v>151489600</v>
      </c>
      <c r="D155" s="1">
        <f>D120</f>
        <v>33000000</v>
      </c>
      <c r="E155" s="1">
        <f t="shared" ref="E155:F155" si="65">E120</f>
        <v>50000000</v>
      </c>
      <c r="F155" s="1">
        <f t="shared" si="65"/>
        <v>68489600</v>
      </c>
      <c r="G155" s="1">
        <f t="shared" ref="G155:N155" si="66">G125</f>
        <v>0</v>
      </c>
      <c r="H155" s="1">
        <f t="shared" si="66"/>
        <v>0</v>
      </c>
      <c r="I155" s="1">
        <f t="shared" si="66"/>
        <v>0</v>
      </c>
      <c r="J155" s="1">
        <f t="shared" si="66"/>
        <v>0</v>
      </c>
      <c r="K155" s="1">
        <f t="shared" si="66"/>
        <v>0</v>
      </c>
      <c r="L155" s="1">
        <f t="shared" si="66"/>
        <v>0</v>
      </c>
      <c r="M155" s="1">
        <f t="shared" si="66"/>
        <v>0</v>
      </c>
      <c r="N155" s="1">
        <f t="shared" si="66"/>
        <v>0</v>
      </c>
      <c r="O155" s="33" t="s">
        <v>5</v>
      </c>
      <c r="P155" s="2"/>
    </row>
    <row r="156" spans="1:16" ht="33.75" customHeight="1" x14ac:dyDescent="0.3">
      <c r="A156" s="164"/>
      <c r="B156" s="32" t="s">
        <v>27</v>
      </c>
      <c r="C156" s="1">
        <f>SUM(D156:N156)</f>
        <v>0</v>
      </c>
      <c r="D156" s="1">
        <f t="shared" ref="D156:N156" si="67">D126</f>
        <v>0</v>
      </c>
      <c r="E156" s="1">
        <f t="shared" si="67"/>
        <v>0</v>
      </c>
      <c r="F156" s="1">
        <f t="shared" si="67"/>
        <v>0</v>
      </c>
      <c r="G156" s="1">
        <f t="shared" si="67"/>
        <v>0</v>
      </c>
      <c r="H156" s="1">
        <f t="shared" si="67"/>
        <v>0</v>
      </c>
      <c r="I156" s="1">
        <f t="shared" si="67"/>
        <v>0</v>
      </c>
      <c r="J156" s="1">
        <f t="shared" si="67"/>
        <v>0</v>
      </c>
      <c r="K156" s="1">
        <f t="shared" si="67"/>
        <v>0</v>
      </c>
      <c r="L156" s="1">
        <f t="shared" si="67"/>
        <v>0</v>
      </c>
      <c r="M156" s="1">
        <f t="shared" si="67"/>
        <v>0</v>
      </c>
      <c r="N156" s="1">
        <f t="shared" si="67"/>
        <v>0</v>
      </c>
      <c r="O156" s="33" t="s">
        <v>5</v>
      </c>
      <c r="P156" s="2"/>
    </row>
    <row r="157" spans="1:16" ht="26.25" customHeight="1" x14ac:dyDescent="0.3">
      <c r="A157" s="162" t="s">
        <v>115</v>
      </c>
      <c r="B157" s="31" t="s">
        <v>28</v>
      </c>
      <c r="C157" s="1">
        <f>SUM(C158:C161)</f>
        <v>303804145.99000001</v>
      </c>
      <c r="D157" s="1">
        <f t="shared" ref="D157:N157" si="68">SUM(D158:D161)</f>
        <v>32197995.859999999</v>
      </c>
      <c r="E157" s="1">
        <f t="shared" si="68"/>
        <v>28215181.809999999</v>
      </c>
      <c r="F157" s="1">
        <f t="shared" si="68"/>
        <v>29945971.359999999</v>
      </c>
      <c r="G157" s="1">
        <f t="shared" si="68"/>
        <v>26680624.620000001</v>
      </c>
      <c r="H157" s="1">
        <f t="shared" si="68"/>
        <v>26680624.620000001</v>
      </c>
      <c r="I157" s="1">
        <f t="shared" si="68"/>
        <v>26680624.620000001</v>
      </c>
      <c r="J157" s="1">
        <f t="shared" si="68"/>
        <v>26680624.620000001</v>
      </c>
      <c r="K157" s="1">
        <f t="shared" si="68"/>
        <v>26680624.620000001</v>
      </c>
      <c r="L157" s="1">
        <f t="shared" si="68"/>
        <v>26680624.620000001</v>
      </c>
      <c r="M157" s="1">
        <f t="shared" si="68"/>
        <v>26680624.620000001</v>
      </c>
      <c r="N157" s="1">
        <f t="shared" si="68"/>
        <v>26680624.620000001</v>
      </c>
      <c r="O157" s="33" t="s">
        <v>5</v>
      </c>
      <c r="P157" s="2"/>
    </row>
    <row r="158" spans="1:16" ht="51" customHeight="1" x14ac:dyDescent="0.3">
      <c r="A158" s="163"/>
      <c r="B158" s="32" t="s">
        <v>13</v>
      </c>
      <c r="C158" s="1">
        <f t="shared" ref="C158:N158" si="69">C71+C39+C34</f>
        <v>0</v>
      </c>
      <c r="D158" s="1">
        <f t="shared" si="69"/>
        <v>0</v>
      </c>
      <c r="E158" s="1">
        <f t="shared" si="69"/>
        <v>0</v>
      </c>
      <c r="F158" s="1">
        <f t="shared" si="69"/>
        <v>0</v>
      </c>
      <c r="G158" s="1">
        <f t="shared" si="69"/>
        <v>0</v>
      </c>
      <c r="H158" s="1">
        <f t="shared" si="69"/>
        <v>0</v>
      </c>
      <c r="I158" s="1">
        <f t="shared" si="69"/>
        <v>0</v>
      </c>
      <c r="J158" s="1">
        <f t="shared" si="69"/>
        <v>0</v>
      </c>
      <c r="K158" s="1">
        <f t="shared" si="69"/>
        <v>0</v>
      </c>
      <c r="L158" s="1">
        <f t="shared" si="69"/>
        <v>0</v>
      </c>
      <c r="M158" s="1">
        <f t="shared" si="69"/>
        <v>0</v>
      </c>
      <c r="N158" s="1">
        <f t="shared" si="69"/>
        <v>0</v>
      </c>
      <c r="O158" s="33" t="s">
        <v>5</v>
      </c>
      <c r="P158" s="2"/>
    </row>
    <row r="159" spans="1:16" ht="50.25" customHeight="1" x14ac:dyDescent="0.3">
      <c r="A159" s="163"/>
      <c r="B159" s="32" t="s">
        <v>14</v>
      </c>
      <c r="C159" s="1">
        <f t="shared" ref="C159:N159" si="70">C72+C40+C35</f>
        <v>0</v>
      </c>
      <c r="D159" s="1">
        <f t="shared" si="70"/>
        <v>0</v>
      </c>
      <c r="E159" s="1">
        <f t="shared" si="70"/>
        <v>0</v>
      </c>
      <c r="F159" s="1">
        <f t="shared" si="70"/>
        <v>0</v>
      </c>
      <c r="G159" s="1">
        <f t="shared" si="70"/>
        <v>0</v>
      </c>
      <c r="H159" s="1">
        <f t="shared" si="70"/>
        <v>0</v>
      </c>
      <c r="I159" s="1">
        <f t="shared" si="70"/>
        <v>0</v>
      </c>
      <c r="J159" s="1">
        <f t="shared" si="70"/>
        <v>0</v>
      </c>
      <c r="K159" s="1">
        <f t="shared" si="70"/>
        <v>0</v>
      </c>
      <c r="L159" s="1">
        <f t="shared" si="70"/>
        <v>0</v>
      </c>
      <c r="M159" s="1">
        <f t="shared" si="70"/>
        <v>0</v>
      </c>
      <c r="N159" s="1">
        <f t="shared" si="70"/>
        <v>0</v>
      </c>
      <c r="O159" s="28" t="s">
        <v>5</v>
      </c>
      <c r="P159" s="2"/>
    </row>
    <row r="160" spans="1:16" ht="32.25" customHeight="1" x14ac:dyDescent="0.3">
      <c r="A160" s="163"/>
      <c r="B160" s="32" t="s">
        <v>11</v>
      </c>
      <c r="C160" s="1">
        <f>SUM(D160:N160)</f>
        <v>303804145.99000001</v>
      </c>
      <c r="D160" s="1">
        <f>D73+D41+D36</f>
        <v>32197995.859999999</v>
      </c>
      <c r="E160" s="1">
        <f t="shared" ref="E160:N160" si="71">E73+E41+E36</f>
        <v>28215181.809999999</v>
      </c>
      <c r="F160" s="1">
        <f t="shared" si="71"/>
        <v>29945971.359999999</v>
      </c>
      <c r="G160" s="1">
        <f t="shared" si="71"/>
        <v>26680624.620000001</v>
      </c>
      <c r="H160" s="1">
        <f t="shared" si="71"/>
        <v>26680624.620000001</v>
      </c>
      <c r="I160" s="1">
        <f t="shared" si="71"/>
        <v>26680624.620000001</v>
      </c>
      <c r="J160" s="1">
        <f t="shared" si="71"/>
        <v>26680624.620000001</v>
      </c>
      <c r="K160" s="1">
        <f t="shared" si="71"/>
        <v>26680624.620000001</v>
      </c>
      <c r="L160" s="1">
        <f t="shared" si="71"/>
        <v>26680624.620000001</v>
      </c>
      <c r="M160" s="1">
        <f t="shared" si="71"/>
        <v>26680624.620000001</v>
      </c>
      <c r="N160" s="1">
        <f t="shared" si="71"/>
        <v>26680624.620000001</v>
      </c>
      <c r="O160" s="33" t="s">
        <v>5</v>
      </c>
      <c r="P160" s="2"/>
    </row>
    <row r="161" spans="1:16" ht="36.75" customHeight="1" x14ac:dyDescent="0.3">
      <c r="A161" s="164"/>
      <c r="B161" s="32" t="s">
        <v>27</v>
      </c>
      <c r="C161" s="1">
        <f>C74+C42+C37</f>
        <v>0</v>
      </c>
      <c r="D161" s="1">
        <f t="shared" ref="D161:N161" si="72">D74+D42+D37</f>
        <v>0</v>
      </c>
      <c r="E161" s="1">
        <f t="shared" si="72"/>
        <v>0</v>
      </c>
      <c r="F161" s="1">
        <f t="shared" si="72"/>
        <v>0</v>
      </c>
      <c r="G161" s="1">
        <f t="shared" si="72"/>
        <v>0</v>
      </c>
      <c r="H161" s="1">
        <f t="shared" si="72"/>
        <v>0</v>
      </c>
      <c r="I161" s="1">
        <f t="shared" si="72"/>
        <v>0</v>
      </c>
      <c r="J161" s="1">
        <f t="shared" si="72"/>
        <v>0</v>
      </c>
      <c r="K161" s="1">
        <f t="shared" si="72"/>
        <v>0</v>
      </c>
      <c r="L161" s="1">
        <f t="shared" si="72"/>
        <v>0</v>
      </c>
      <c r="M161" s="1">
        <f t="shared" si="72"/>
        <v>0</v>
      </c>
      <c r="N161" s="1">
        <f t="shared" si="72"/>
        <v>0</v>
      </c>
      <c r="O161" s="33" t="s">
        <v>5</v>
      </c>
      <c r="P161" s="2"/>
    </row>
    <row r="162" spans="1:16" ht="15.6" x14ac:dyDescent="0.3">
      <c r="P162" s="2"/>
    </row>
    <row r="163" spans="1:16" ht="15.6" x14ac:dyDescent="0.3">
      <c r="C163" s="18"/>
      <c r="P163" s="2"/>
    </row>
    <row r="164" spans="1:16" ht="44.25" customHeight="1" x14ac:dyDescent="0.3">
      <c r="D164" s="18"/>
      <c r="E164" s="18"/>
    </row>
  </sheetData>
  <mergeCells count="61">
    <mergeCell ref="N8:O8"/>
    <mergeCell ref="N9:O9"/>
    <mergeCell ref="A11:O11"/>
    <mergeCell ref="A12:A13"/>
    <mergeCell ref="D12:N12"/>
    <mergeCell ref="A80:A84"/>
    <mergeCell ref="A60:A64"/>
    <mergeCell ref="O60:O64"/>
    <mergeCell ref="O65:O69"/>
    <mergeCell ref="A65:A69"/>
    <mergeCell ref="A75:A79"/>
    <mergeCell ref="A70:A74"/>
    <mergeCell ref="O70:O74"/>
    <mergeCell ref="A48:A52"/>
    <mergeCell ref="A16:A20"/>
    <mergeCell ref="O48:O52"/>
    <mergeCell ref="O16:O20"/>
    <mergeCell ref="A38:A42"/>
    <mergeCell ref="A7:O7"/>
    <mergeCell ref="A43:A47"/>
    <mergeCell ref="A23:A27"/>
    <mergeCell ref="A15:O15"/>
    <mergeCell ref="C12:C13"/>
    <mergeCell ref="O23:O27"/>
    <mergeCell ref="B12:B13"/>
    <mergeCell ref="O12:O13"/>
    <mergeCell ref="A21:O21"/>
    <mergeCell ref="O43:O47"/>
    <mergeCell ref="O28:O32"/>
    <mergeCell ref="A28:A32"/>
    <mergeCell ref="A22:O22"/>
    <mergeCell ref="A33:A37"/>
    <mergeCell ref="O33:O37"/>
    <mergeCell ref="O38:O42"/>
    <mergeCell ref="A157:A161"/>
    <mergeCell ref="A152:A156"/>
    <mergeCell ref="A147:A151"/>
    <mergeCell ref="A137:A141"/>
    <mergeCell ref="A116:O116"/>
    <mergeCell ref="A142:A146"/>
    <mergeCell ref="O117:O121"/>
    <mergeCell ref="A117:A121"/>
    <mergeCell ref="A132:A136"/>
    <mergeCell ref="O137:O141"/>
    <mergeCell ref="A122:A126"/>
    <mergeCell ref="A127:A131"/>
    <mergeCell ref="A115:O115"/>
    <mergeCell ref="O85:O89"/>
    <mergeCell ref="O90:O94"/>
    <mergeCell ref="A90:A94"/>
    <mergeCell ref="A95:A99"/>
    <mergeCell ref="A100:A104"/>
    <mergeCell ref="A110:A114"/>
    <mergeCell ref="O95:O99"/>
    <mergeCell ref="O100:O104"/>
    <mergeCell ref="A58:O58"/>
    <mergeCell ref="A59:O59"/>
    <mergeCell ref="A105:A109"/>
    <mergeCell ref="O105:O109"/>
    <mergeCell ref="A53:A57"/>
    <mergeCell ref="A85:A89"/>
  </mergeCells>
  <printOptions horizontalCentered="1"/>
  <pageMargins left="1.1811023622047245" right="0.39370078740157483" top="0.78740157480314965" bottom="0.39370078740157483" header="0.11811023622047245" footer="0.11811023622047245"/>
  <pageSetup paperSize="8" scale="61" firstPageNumber="3" fitToHeight="0" orientation="landscape" useFirstPageNumber="1" r:id="rId1"/>
  <headerFooter>
    <firstHeader>&amp;C9</firstHeader>
  </headerFooter>
  <rowBreaks count="3" manualBreakCount="3">
    <brk id="43" max="14" man="1"/>
    <brk id="72" max="14" man="1"/>
    <brk id="11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1"/>
  <sheetViews>
    <sheetView view="pageBreakPreview" topLeftCell="A141" zoomScale="60" zoomScaleNormal="75" workbookViewId="0">
      <selection activeCell="B139" sqref="B139"/>
    </sheetView>
  </sheetViews>
  <sheetFormatPr defaultRowHeight="15.6" x14ac:dyDescent="0.3"/>
  <cols>
    <col min="1" max="1" width="35.6640625" style="68" customWidth="1"/>
    <col min="2" max="2" width="28.33203125" style="68" customWidth="1"/>
    <col min="3" max="3" width="15.88671875" style="68" customWidth="1"/>
    <col min="4" max="4" width="15.109375" style="68" hidden="1" customWidth="1"/>
    <col min="5" max="5" width="0.109375" style="68" hidden="1" customWidth="1"/>
    <col min="6" max="6" width="14.5546875" style="68" customWidth="1"/>
    <col min="7" max="7" width="16.6640625" style="68" customWidth="1"/>
    <col min="8" max="8" width="15.6640625" style="68" customWidth="1"/>
    <col min="9" max="9" width="14.109375" style="68" customWidth="1"/>
    <col min="10" max="10" width="15.109375" style="68" customWidth="1"/>
    <col min="11" max="11" width="16.109375" style="68" customWidth="1"/>
    <col min="12" max="12" width="15.109375" style="68" customWidth="1"/>
    <col min="13" max="13" width="12.44140625" style="68" customWidth="1"/>
    <col min="14" max="14" width="12.6640625" style="68" customWidth="1"/>
    <col min="15" max="15" width="13.44140625" style="68" customWidth="1"/>
    <col min="16" max="16" width="12.88671875" style="68" customWidth="1"/>
    <col min="17" max="17" width="17" style="69" customWidth="1"/>
    <col min="18" max="256" width="9.109375" style="68"/>
    <col min="257" max="257" width="35.6640625" style="68" customWidth="1"/>
    <col min="258" max="258" width="28.33203125" style="68" customWidth="1"/>
    <col min="259" max="259" width="16" style="68" customWidth="1"/>
    <col min="260" max="260" width="0" style="68" hidden="1" customWidth="1"/>
    <col min="261" max="261" width="14.33203125" style="68" customWidth="1"/>
    <col min="262" max="262" width="14.5546875" style="68" customWidth="1"/>
    <col min="263" max="263" width="14.33203125" style="68" customWidth="1"/>
    <col min="264" max="264" width="15.6640625" style="68" customWidth="1"/>
    <col min="265" max="265" width="14.109375" style="68" customWidth="1"/>
    <col min="266" max="266" width="13.88671875" style="68" customWidth="1"/>
    <col min="267" max="267" width="14.33203125" style="68" customWidth="1"/>
    <col min="268" max="268" width="13.5546875" style="68" customWidth="1"/>
    <col min="269" max="269" width="12.44140625" style="68" customWidth="1"/>
    <col min="270" max="270" width="12.6640625" style="68" customWidth="1"/>
    <col min="271" max="271" width="13.44140625" style="68" customWidth="1"/>
    <col min="272" max="272" width="12.88671875" style="68" customWidth="1"/>
    <col min="273" max="273" width="17" style="68" customWidth="1"/>
    <col min="274" max="512" width="9.109375" style="68"/>
    <col min="513" max="513" width="35.6640625" style="68" customWidth="1"/>
    <col min="514" max="514" width="28.33203125" style="68" customWidth="1"/>
    <col min="515" max="515" width="16" style="68" customWidth="1"/>
    <col min="516" max="516" width="0" style="68" hidden="1" customWidth="1"/>
    <col min="517" max="517" width="14.33203125" style="68" customWidth="1"/>
    <col min="518" max="518" width="14.5546875" style="68" customWidth="1"/>
    <col min="519" max="519" width="14.33203125" style="68" customWidth="1"/>
    <col min="520" max="520" width="15.6640625" style="68" customWidth="1"/>
    <col min="521" max="521" width="14.109375" style="68" customWidth="1"/>
    <col min="522" max="522" width="13.88671875" style="68" customWidth="1"/>
    <col min="523" max="523" width="14.33203125" style="68" customWidth="1"/>
    <col min="524" max="524" width="13.5546875" style="68" customWidth="1"/>
    <col min="525" max="525" width="12.44140625" style="68" customWidth="1"/>
    <col min="526" max="526" width="12.6640625" style="68" customWidth="1"/>
    <col min="527" max="527" width="13.44140625" style="68" customWidth="1"/>
    <col min="528" max="528" width="12.88671875" style="68" customWidth="1"/>
    <col min="529" max="529" width="17" style="68" customWidth="1"/>
    <col min="530" max="768" width="9.109375" style="68"/>
    <col min="769" max="769" width="35.6640625" style="68" customWidth="1"/>
    <col min="770" max="770" width="28.33203125" style="68" customWidth="1"/>
    <col min="771" max="771" width="16" style="68" customWidth="1"/>
    <col min="772" max="772" width="0" style="68" hidden="1" customWidth="1"/>
    <col min="773" max="773" width="14.33203125" style="68" customWidth="1"/>
    <col min="774" max="774" width="14.5546875" style="68" customWidth="1"/>
    <col min="775" max="775" width="14.33203125" style="68" customWidth="1"/>
    <col min="776" max="776" width="15.6640625" style="68" customWidth="1"/>
    <col min="777" max="777" width="14.109375" style="68" customWidth="1"/>
    <col min="778" max="778" width="13.88671875" style="68" customWidth="1"/>
    <col min="779" max="779" width="14.33203125" style="68" customWidth="1"/>
    <col min="780" max="780" width="13.5546875" style="68" customWidth="1"/>
    <col min="781" max="781" width="12.44140625" style="68" customWidth="1"/>
    <col min="782" max="782" width="12.6640625" style="68" customWidth="1"/>
    <col min="783" max="783" width="13.44140625" style="68" customWidth="1"/>
    <col min="784" max="784" width="12.88671875" style="68" customWidth="1"/>
    <col min="785" max="785" width="17" style="68" customWidth="1"/>
    <col min="786" max="1024" width="9.109375" style="68"/>
    <col min="1025" max="1025" width="35.6640625" style="68" customWidth="1"/>
    <col min="1026" max="1026" width="28.33203125" style="68" customWidth="1"/>
    <col min="1027" max="1027" width="16" style="68" customWidth="1"/>
    <col min="1028" max="1028" width="0" style="68" hidden="1" customWidth="1"/>
    <col min="1029" max="1029" width="14.33203125" style="68" customWidth="1"/>
    <col min="1030" max="1030" width="14.5546875" style="68" customWidth="1"/>
    <col min="1031" max="1031" width="14.33203125" style="68" customWidth="1"/>
    <col min="1032" max="1032" width="15.6640625" style="68" customWidth="1"/>
    <col min="1033" max="1033" width="14.109375" style="68" customWidth="1"/>
    <col min="1034" max="1034" width="13.88671875" style="68" customWidth="1"/>
    <col min="1035" max="1035" width="14.33203125" style="68" customWidth="1"/>
    <col min="1036" max="1036" width="13.5546875" style="68" customWidth="1"/>
    <col min="1037" max="1037" width="12.44140625" style="68" customWidth="1"/>
    <col min="1038" max="1038" width="12.6640625" style="68" customWidth="1"/>
    <col min="1039" max="1039" width="13.44140625" style="68" customWidth="1"/>
    <col min="1040" max="1040" width="12.88671875" style="68" customWidth="1"/>
    <col min="1041" max="1041" width="17" style="68" customWidth="1"/>
    <col min="1042" max="1280" width="9.109375" style="68"/>
    <col min="1281" max="1281" width="35.6640625" style="68" customWidth="1"/>
    <col min="1282" max="1282" width="28.33203125" style="68" customWidth="1"/>
    <col min="1283" max="1283" width="16" style="68" customWidth="1"/>
    <col min="1284" max="1284" width="0" style="68" hidden="1" customWidth="1"/>
    <col min="1285" max="1285" width="14.33203125" style="68" customWidth="1"/>
    <col min="1286" max="1286" width="14.5546875" style="68" customWidth="1"/>
    <col min="1287" max="1287" width="14.33203125" style="68" customWidth="1"/>
    <col min="1288" max="1288" width="15.6640625" style="68" customWidth="1"/>
    <col min="1289" max="1289" width="14.109375" style="68" customWidth="1"/>
    <col min="1290" max="1290" width="13.88671875" style="68" customWidth="1"/>
    <col min="1291" max="1291" width="14.33203125" style="68" customWidth="1"/>
    <col min="1292" max="1292" width="13.5546875" style="68" customWidth="1"/>
    <col min="1293" max="1293" width="12.44140625" style="68" customWidth="1"/>
    <col min="1294" max="1294" width="12.6640625" style="68" customWidth="1"/>
    <col min="1295" max="1295" width="13.44140625" style="68" customWidth="1"/>
    <col min="1296" max="1296" width="12.88671875" style="68" customWidth="1"/>
    <col min="1297" max="1297" width="17" style="68" customWidth="1"/>
    <col min="1298" max="1536" width="9.109375" style="68"/>
    <col min="1537" max="1537" width="35.6640625" style="68" customWidth="1"/>
    <col min="1538" max="1538" width="28.33203125" style="68" customWidth="1"/>
    <col min="1539" max="1539" width="16" style="68" customWidth="1"/>
    <col min="1540" max="1540" width="0" style="68" hidden="1" customWidth="1"/>
    <col min="1541" max="1541" width="14.33203125" style="68" customWidth="1"/>
    <col min="1542" max="1542" width="14.5546875" style="68" customWidth="1"/>
    <col min="1543" max="1543" width="14.33203125" style="68" customWidth="1"/>
    <col min="1544" max="1544" width="15.6640625" style="68" customWidth="1"/>
    <col min="1545" max="1545" width="14.109375" style="68" customWidth="1"/>
    <col min="1546" max="1546" width="13.88671875" style="68" customWidth="1"/>
    <col min="1547" max="1547" width="14.33203125" style="68" customWidth="1"/>
    <col min="1548" max="1548" width="13.5546875" style="68" customWidth="1"/>
    <col min="1549" max="1549" width="12.44140625" style="68" customWidth="1"/>
    <col min="1550" max="1550" width="12.6640625" style="68" customWidth="1"/>
    <col min="1551" max="1551" width="13.44140625" style="68" customWidth="1"/>
    <col min="1552" max="1552" width="12.88671875" style="68" customWidth="1"/>
    <col min="1553" max="1553" width="17" style="68" customWidth="1"/>
    <col min="1554" max="1792" width="9.109375" style="68"/>
    <col min="1793" max="1793" width="35.6640625" style="68" customWidth="1"/>
    <col min="1794" max="1794" width="28.33203125" style="68" customWidth="1"/>
    <col min="1795" max="1795" width="16" style="68" customWidth="1"/>
    <col min="1796" max="1796" width="0" style="68" hidden="1" customWidth="1"/>
    <col min="1797" max="1797" width="14.33203125" style="68" customWidth="1"/>
    <col min="1798" max="1798" width="14.5546875" style="68" customWidth="1"/>
    <col min="1799" max="1799" width="14.33203125" style="68" customWidth="1"/>
    <col min="1800" max="1800" width="15.6640625" style="68" customWidth="1"/>
    <col min="1801" max="1801" width="14.109375" style="68" customWidth="1"/>
    <col min="1802" max="1802" width="13.88671875" style="68" customWidth="1"/>
    <col min="1803" max="1803" width="14.33203125" style="68" customWidth="1"/>
    <col min="1804" max="1804" width="13.5546875" style="68" customWidth="1"/>
    <col min="1805" max="1805" width="12.44140625" style="68" customWidth="1"/>
    <col min="1806" max="1806" width="12.6640625" style="68" customWidth="1"/>
    <col min="1807" max="1807" width="13.44140625" style="68" customWidth="1"/>
    <col min="1808" max="1808" width="12.88671875" style="68" customWidth="1"/>
    <col min="1809" max="1809" width="17" style="68" customWidth="1"/>
    <col min="1810" max="2048" width="9.109375" style="68"/>
    <col min="2049" max="2049" width="35.6640625" style="68" customWidth="1"/>
    <col min="2050" max="2050" width="28.33203125" style="68" customWidth="1"/>
    <col min="2051" max="2051" width="16" style="68" customWidth="1"/>
    <col min="2052" max="2052" width="0" style="68" hidden="1" customWidth="1"/>
    <col min="2053" max="2053" width="14.33203125" style="68" customWidth="1"/>
    <col min="2054" max="2054" width="14.5546875" style="68" customWidth="1"/>
    <col min="2055" max="2055" width="14.33203125" style="68" customWidth="1"/>
    <col min="2056" max="2056" width="15.6640625" style="68" customWidth="1"/>
    <col min="2057" max="2057" width="14.109375" style="68" customWidth="1"/>
    <col min="2058" max="2058" width="13.88671875" style="68" customWidth="1"/>
    <col min="2059" max="2059" width="14.33203125" style="68" customWidth="1"/>
    <col min="2060" max="2060" width="13.5546875" style="68" customWidth="1"/>
    <col min="2061" max="2061" width="12.44140625" style="68" customWidth="1"/>
    <col min="2062" max="2062" width="12.6640625" style="68" customWidth="1"/>
    <col min="2063" max="2063" width="13.44140625" style="68" customWidth="1"/>
    <col min="2064" max="2064" width="12.88671875" style="68" customWidth="1"/>
    <col min="2065" max="2065" width="17" style="68" customWidth="1"/>
    <col min="2066" max="2304" width="9.109375" style="68"/>
    <col min="2305" max="2305" width="35.6640625" style="68" customWidth="1"/>
    <col min="2306" max="2306" width="28.33203125" style="68" customWidth="1"/>
    <col min="2307" max="2307" width="16" style="68" customWidth="1"/>
    <col min="2308" max="2308" width="0" style="68" hidden="1" customWidth="1"/>
    <col min="2309" max="2309" width="14.33203125" style="68" customWidth="1"/>
    <col min="2310" max="2310" width="14.5546875" style="68" customWidth="1"/>
    <col min="2311" max="2311" width="14.33203125" style="68" customWidth="1"/>
    <col min="2312" max="2312" width="15.6640625" style="68" customWidth="1"/>
    <col min="2313" max="2313" width="14.109375" style="68" customWidth="1"/>
    <col min="2314" max="2314" width="13.88671875" style="68" customWidth="1"/>
    <col min="2315" max="2315" width="14.33203125" style="68" customWidth="1"/>
    <col min="2316" max="2316" width="13.5546875" style="68" customWidth="1"/>
    <col min="2317" max="2317" width="12.44140625" style="68" customWidth="1"/>
    <col min="2318" max="2318" width="12.6640625" style="68" customWidth="1"/>
    <col min="2319" max="2319" width="13.44140625" style="68" customWidth="1"/>
    <col min="2320" max="2320" width="12.88671875" style="68" customWidth="1"/>
    <col min="2321" max="2321" width="17" style="68" customWidth="1"/>
    <col min="2322" max="2560" width="9.109375" style="68"/>
    <col min="2561" max="2561" width="35.6640625" style="68" customWidth="1"/>
    <col min="2562" max="2562" width="28.33203125" style="68" customWidth="1"/>
    <col min="2563" max="2563" width="16" style="68" customWidth="1"/>
    <col min="2564" max="2564" width="0" style="68" hidden="1" customWidth="1"/>
    <col min="2565" max="2565" width="14.33203125" style="68" customWidth="1"/>
    <col min="2566" max="2566" width="14.5546875" style="68" customWidth="1"/>
    <col min="2567" max="2567" width="14.33203125" style="68" customWidth="1"/>
    <col min="2568" max="2568" width="15.6640625" style="68" customWidth="1"/>
    <col min="2569" max="2569" width="14.109375" style="68" customWidth="1"/>
    <col min="2570" max="2570" width="13.88671875" style="68" customWidth="1"/>
    <col min="2571" max="2571" width="14.33203125" style="68" customWidth="1"/>
    <col min="2572" max="2572" width="13.5546875" style="68" customWidth="1"/>
    <col min="2573" max="2573" width="12.44140625" style="68" customWidth="1"/>
    <col min="2574" max="2574" width="12.6640625" style="68" customWidth="1"/>
    <col min="2575" max="2575" width="13.44140625" style="68" customWidth="1"/>
    <col min="2576" max="2576" width="12.88671875" style="68" customWidth="1"/>
    <col min="2577" max="2577" width="17" style="68" customWidth="1"/>
    <col min="2578" max="2816" width="9.109375" style="68"/>
    <col min="2817" max="2817" width="35.6640625" style="68" customWidth="1"/>
    <col min="2818" max="2818" width="28.33203125" style="68" customWidth="1"/>
    <col min="2819" max="2819" width="16" style="68" customWidth="1"/>
    <col min="2820" max="2820" width="0" style="68" hidden="1" customWidth="1"/>
    <col min="2821" max="2821" width="14.33203125" style="68" customWidth="1"/>
    <col min="2822" max="2822" width="14.5546875" style="68" customWidth="1"/>
    <col min="2823" max="2823" width="14.33203125" style="68" customWidth="1"/>
    <col min="2824" max="2824" width="15.6640625" style="68" customWidth="1"/>
    <col min="2825" max="2825" width="14.109375" style="68" customWidth="1"/>
    <col min="2826" max="2826" width="13.88671875" style="68" customWidth="1"/>
    <col min="2827" max="2827" width="14.33203125" style="68" customWidth="1"/>
    <col min="2828" max="2828" width="13.5546875" style="68" customWidth="1"/>
    <col min="2829" max="2829" width="12.44140625" style="68" customWidth="1"/>
    <col min="2830" max="2830" width="12.6640625" style="68" customWidth="1"/>
    <col min="2831" max="2831" width="13.44140625" style="68" customWidth="1"/>
    <col min="2832" max="2832" width="12.88671875" style="68" customWidth="1"/>
    <col min="2833" max="2833" width="17" style="68" customWidth="1"/>
    <col min="2834" max="3072" width="9.109375" style="68"/>
    <col min="3073" max="3073" width="35.6640625" style="68" customWidth="1"/>
    <col min="3074" max="3074" width="28.33203125" style="68" customWidth="1"/>
    <col min="3075" max="3075" width="16" style="68" customWidth="1"/>
    <col min="3076" max="3076" width="0" style="68" hidden="1" customWidth="1"/>
    <col min="3077" max="3077" width="14.33203125" style="68" customWidth="1"/>
    <col min="3078" max="3078" width="14.5546875" style="68" customWidth="1"/>
    <col min="3079" max="3079" width="14.33203125" style="68" customWidth="1"/>
    <col min="3080" max="3080" width="15.6640625" style="68" customWidth="1"/>
    <col min="3081" max="3081" width="14.109375" style="68" customWidth="1"/>
    <col min="3082" max="3082" width="13.88671875" style="68" customWidth="1"/>
    <col min="3083" max="3083" width="14.33203125" style="68" customWidth="1"/>
    <col min="3084" max="3084" width="13.5546875" style="68" customWidth="1"/>
    <col min="3085" max="3085" width="12.44140625" style="68" customWidth="1"/>
    <col min="3086" max="3086" width="12.6640625" style="68" customWidth="1"/>
    <col min="3087" max="3087" width="13.44140625" style="68" customWidth="1"/>
    <col min="3088" max="3088" width="12.88671875" style="68" customWidth="1"/>
    <col min="3089" max="3089" width="17" style="68" customWidth="1"/>
    <col min="3090" max="3328" width="9.109375" style="68"/>
    <col min="3329" max="3329" width="35.6640625" style="68" customWidth="1"/>
    <col min="3330" max="3330" width="28.33203125" style="68" customWidth="1"/>
    <col min="3331" max="3331" width="16" style="68" customWidth="1"/>
    <col min="3332" max="3332" width="0" style="68" hidden="1" customWidth="1"/>
    <col min="3333" max="3333" width="14.33203125" style="68" customWidth="1"/>
    <col min="3334" max="3334" width="14.5546875" style="68" customWidth="1"/>
    <col min="3335" max="3335" width="14.33203125" style="68" customWidth="1"/>
    <col min="3336" max="3336" width="15.6640625" style="68" customWidth="1"/>
    <col min="3337" max="3337" width="14.109375" style="68" customWidth="1"/>
    <col min="3338" max="3338" width="13.88671875" style="68" customWidth="1"/>
    <col min="3339" max="3339" width="14.33203125" style="68" customWidth="1"/>
    <col min="3340" max="3340" width="13.5546875" style="68" customWidth="1"/>
    <col min="3341" max="3341" width="12.44140625" style="68" customWidth="1"/>
    <col min="3342" max="3342" width="12.6640625" style="68" customWidth="1"/>
    <col min="3343" max="3343" width="13.44140625" style="68" customWidth="1"/>
    <col min="3344" max="3344" width="12.88671875" style="68" customWidth="1"/>
    <col min="3345" max="3345" width="17" style="68" customWidth="1"/>
    <col min="3346" max="3584" width="9.109375" style="68"/>
    <col min="3585" max="3585" width="35.6640625" style="68" customWidth="1"/>
    <col min="3586" max="3586" width="28.33203125" style="68" customWidth="1"/>
    <col min="3587" max="3587" width="16" style="68" customWidth="1"/>
    <col min="3588" max="3588" width="0" style="68" hidden="1" customWidth="1"/>
    <col min="3589" max="3589" width="14.33203125" style="68" customWidth="1"/>
    <col min="3590" max="3590" width="14.5546875" style="68" customWidth="1"/>
    <col min="3591" max="3591" width="14.33203125" style="68" customWidth="1"/>
    <col min="3592" max="3592" width="15.6640625" style="68" customWidth="1"/>
    <col min="3593" max="3593" width="14.109375" style="68" customWidth="1"/>
    <col min="3594" max="3594" width="13.88671875" style="68" customWidth="1"/>
    <col min="3595" max="3595" width="14.33203125" style="68" customWidth="1"/>
    <col min="3596" max="3596" width="13.5546875" style="68" customWidth="1"/>
    <col min="3597" max="3597" width="12.44140625" style="68" customWidth="1"/>
    <col min="3598" max="3598" width="12.6640625" style="68" customWidth="1"/>
    <col min="3599" max="3599" width="13.44140625" style="68" customWidth="1"/>
    <col min="3600" max="3600" width="12.88671875" style="68" customWidth="1"/>
    <col min="3601" max="3601" width="17" style="68" customWidth="1"/>
    <col min="3602" max="3840" width="9.109375" style="68"/>
    <col min="3841" max="3841" width="35.6640625" style="68" customWidth="1"/>
    <col min="3842" max="3842" width="28.33203125" style="68" customWidth="1"/>
    <col min="3843" max="3843" width="16" style="68" customWidth="1"/>
    <col min="3844" max="3844" width="0" style="68" hidden="1" customWidth="1"/>
    <col min="3845" max="3845" width="14.33203125" style="68" customWidth="1"/>
    <col min="3846" max="3846" width="14.5546875" style="68" customWidth="1"/>
    <col min="3847" max="3847" width="14.33203125" style="68" customWidth="1"/>
    <col min="3848" max="3848" width="15.6640625" style="68" customWidth="1"/>
    <col min="3849" max="3849" width="14.109375" style="68" customWidth="1"/>
    <col min="3850" max="3850" width="13.88671875" style="68" customWidth="1"/>
    <col min="3851" max="3851" width="14.33203125" style="68" customWidth="1"/>
    <col min="3852" max="3852" width="13.5546875" style="68" customWidth="1"/>
    <col min="3853" max="3853" width="12.44140625" style="68" customWidth="1"/>
    <col min="3854" max="3854" width="12.6640625" style="68" customWidth="1"/>
    <col min="3855" max="3855" width="13.44140625" style="68" customWidth="1"/>
    <col min="3856" max="3856" width="12.88671875" style="68" customWidth="1"/>
    <col min="3857" max="3857" width="17" style="68" customWidth="1"/>
    <col min="3858" max="4096" width="9.109375" style="68"/>
    <col min="4097" max="4097" width="35.6640625" style="68" customWidth="1"/>
    <col min="4098" max="4098" width="28.33203125" style="68" customWidth="1"/>
    <col min="4099" max="4099" width="16" style="68" customWidth="1"/>
    <col min="4100" max="4100" width="0" style="68" hidden="1" customWidth="1"/>
    <col min="4101" max="4101" width="14.33203125" style="68" customWidth="1"/>
    <col min="4102" max="4102" width="14.5546875" style="68" customWidth="1"/>
    <col min="4103" max="4103" width="14.33203125" style="68" customWidth="1"/>
    <col min="4104" max="4104" width="15.6640625" style="68" customWidth="1"/>
    <col min="4105" max="4105" width="14.109375" style="68" customWidth="1"/>
    <col min="4106" max="4106" width="13.88671875" style="68" customWidth="1"/>
    <col min="4107" max="4107" width="14.33203125" style="68" customWidth="1"/>
    <col min="4108" max="4108" width="13.5546875" style="68" customWidth="1"/>
    <col min="4109" max="4109" width="12.44140625" style="68" customWidth="1"/>
    <col min="4110" max="4110" width="12.6640625" style="68" customWidth="1"/>
    <col min="4111" max="4111" width="13.44140625" style="68" customWidth="1"/>
    <col min="4112" max="4112" width="12.88671875" style="68" customWidth="1"/>
    <col min="4113" max="4113" width="17" style="68" customWidth="1"/>
    <col min="4114" max="4352" width="9.109375" style="68"/>
    <col min="4353" max="4353" width="35.6640625" style="68" customWidth="1"/>
    <col min="4354" max="4354" width="28.33203125" style="68" customWidth="1"/>
    <col min="4355" max="4355" width="16" style="68" customWidth="1"/>
    <col min="4356" max="4356" width="0" style="68" hidden="1" customWidth="1"/>
    <col min="4357" max="4357" width="14.33203125" style="68" customWidth="1"/>
    <col min="4358" max="4358" width="14.5546875" style="68" customWidth="1"/>
    <col min="4359" max="4359" width="14.33203125" style="68" customWidth="1"/>
    <col min="4360" max="4360" width="15.6640625" style="68" customWidth="1"/>
    <col min="4361" max="4361" width="14.109375" style="68" customWidth="1"/>
    <col min="4362" max="4362" width="13.88671875" style="68" customWidth="1"/>
    <col min="4363" max="4363" width="14.33203125" style="68" customWidth="1"/>
    <col min="4364" max="4364" width="13.5546875" style="68" customWidth="1"/>
    <col min="4365" max="4365" width="12.44140625" style="68" customWidth="1"/>
    <col min="4366" max="4366" width="12.6640625" style="68" customWidth="1"/>
    <col min="4367" max="4367" width="13.44140625" style="68" customWidth="1"/>
    <col min="4368" max="4368" width="12.88671875" style="68" customWidth="1"/>
    <col min="4369" max="4369" width="17" style="68" customWidth="1"/>
    <col min="4370" max="4608" width="9.109375" style="68"/>
    <col min="4609" max="4609" width="35.6640625" style="68" customWidth="1"/>
    <col min="4610" max="4610" width="28.33203125" style="68" customWidth="1"/>
    <col min="4611" max="4611" width="16" style="68" customWidth="1"/>
    <col min="4612" max="4612" width="0" style="68" hidden="1" customWidth="1"/>
    <col min="4613" max="4613" width="14.33203125" style="68" customWidth="1"/>
    <col min="4614" max="4614" width="14.5546875" style="68" customWidth="1"/>
    <col min="4615" max="4615" width="14.33203125" style="68" customWidth="1"/>
    <col min="4616" max="4616" width="15.6640625" style="68" customWidth="1"/>
    <col min="4617" max="4617" width="14.109375" style="68" customWidth="1"/>
    <col min="4618" max="4618" width="13.88671875" style="68" customWidth="1"/>
    <col min="4619" max="4619" width="14.33203125" style="68" customWidth="1"/>
    <col min="4620" max="4620" width="13.5546875" style="68" customWidth="1"/>
    <col min="4621" max="4621" width="12.44140625" style="68" customWidth="1"/>
    <col min="4622" max="4622" width="12.6640625" style="68" customWidth="1"/>
    <col min="4623" max="4623" width="13.44140625" style="68" customWidth="1"/>
    <col min="4624" max="4624" width="12.88671875" style="68" customWidth="1"/>
    <col min="4625" max="4625" width="17" style="68" customWidth="1"/>
    <col min="4626" max="4864" width="9.109375" style="68"/>
    <col min="4865" max="4865" width="35.6640625" style="68" customWidth="1"/>
    <col min="4866" max="4866" width="28.33203125" style="68" customWidth="1"/>
    <col min="4867" max="4867" width="16" style="68" customWidth="1"/>
    <col min="4868" max="4868" width="0" style="68" hidden="1" customWidth="1"/>
    <col min="4869" max="4869" width="14.33203125" style="68" customWidth="1"/>
    <col min="4870" max="4870" width="14.5546875" style="68" customWidth="1"/>
    <col min="4871" max="4871" width="14.33203125" style="68" customWidth="1"/>
    <col min="4872" max="4872" width="15.6640625" style="68" customWidth="1"/>
    <col min="4873" max="4873" width="14.109375" style="68" customWidth="1"/>
    <col min="4874" max="4874" width="13.88671875" style="68" customWidth="1"/>
    <col min="4875" max="4875" width="14.33203125" style="68" customWidth="1"/>
    <col min="4876" max="4876" width="13.5546875" style="68" customWidth="1"/>
    <col min="4877" max="4877" width="12.44140625" style="68" customWidth="1"/>
    <col min="4878" max="4878" width="12.6640625" style="68" customWidth="1"/>
    <col min="4879" max="4879" width="13.44140625" style="68" customWidth="1"/>
    <col min="4880" max="4880" width="12.88671875" style="68" customWidth="1"/>
    <col min="4881" max="4881" width="17" style="68" customWidth="1"/>
    <col min="4882" max="5120" width="9.109375" style="68"/>
    <col min="5121" max="5121" width="35.6640625" style="68" customWidth="1"/>
    <col min="5122" max="5122" width="28.33203125" style="68" customWidth="1"/>
    <col min="5123" max="5123" width="16" style="68" customWidth="1"/>
    <col min="5124" max="5124" width="0" style="68" hidden="1" customWidth="1"/>
    <col min="5125" max="5125" width="14.33203125" style="68" customWidth="1"/>
    <col min="5126" max="5126" width="14.5546875" style="68" customWidth="1"/>
    <col min="5127" max="5127" width="14.33203125" style="68" customWidth="1"/>
    <col min="5128" max="5128" width="15.6640625" style="68" customWidth="1"/>
    <col min="5129" max="5129" width="14.109375" style="68" customWidth="1"/>
    <col min="5130" max="5130" width="13.88671875" style="68" customWidth="1"/>
    <col min="5131" max="5131" width="14.33203125" style="68" customWidth="1"/>
    <col min="5132" max="5132" width="13.5546875" style="68" customWidth="1"/>
    <col min="5133" max="5133" width="12.44140625" style="68" customWidth="1"/>
    <col min="5134" max="5134" width="12.6640625" style="68" customWidth="1"/>
    <col min="5135" max="5135" width="13.44140625" style="68" customWidth="1"/>
    <col min="5136" max="5136" width="12.88671875" style="68" customWidth="1"/>
    <col min="5137" max="5137" width="17" style="68" customWidth="1"/>
    <col min="5138" max="5376" width="9.109375" style="68"/>
    <col min="5377" max="5377" width="35.6640625" style="68" customWidth="1"/>
    <col min="5378" max="5378" width="28.33203125" style="68" customWidth="1"/>
    <col min="5379" max="5379" width="16" style="68" customWidth="1"/>
    <col min="5380" max="5380" width="0" style="68" hidden="1" customWidth="1"/>
    <col min="5381" max="5381" width="14.33203125" style="68" customWidth="1"/>
    <col min="5382" max="5382" width="14.5546875" style="68" customWidth="1"/>
    <col min="5383" max="5383" width="14.33203125" style="68" customWidth="1"/>
    <col min="5384" max="5384" width="15.6640625" style="68" customWidth="1"/>
    <col min="5385" max="5385" width="14.109375" style="68" customWidth="1"/>
    <col min="5386" max="5386" width="13.88671875" style="68" customWidth="1"/>
    <col min="5387" max="5387" width="14.33203125" style="68" customWidth="1"/>
    <col min="5388" max="5388" width="13.5546875" style="68" customWidth="1"/>
    <col min="5389" max="5389" width="12.44140625" style="68" customWidth="1"/>
    <col min="5390" max="5390" width="12.6640625" style="68" customWidth="1"/>
    <col min="5391" max="5391" width="13.44140625" style="68" customWidth="1"/>
    <col min="5392" max="5392" width="12.88671875" style="68" customWidth="1"/>
    <col min="5393" max="5393" width="17" style="68" customWidth="1"/>
    <col min="5394" max="5632" width="9.109375" style="68"/>
    <col min="5633" max="5633" width="35.6640625" style="68" customWidth="1"/>
    <col min="5634" max="5634" width="28.33203125" style="68" customWidth="1"/>
    <col min="5635" max="5635" width="16" style="68" customWidth="1"/>
    <col min="5636" max="5636" width="0" style="68" hidden="1" customWidth="1"/>
    <col min="5637" max="5637" width="14.33203125" style="68" customWidth="1"/>
    <col min="5638" max="5638" width="14.5546875" style="68" customWidth="1"/>
    <col min="5639" max="5639" width="14.33203125" style="68" customWidth="1"/>
    <col min="5640" max="5640" width="15.6640625" style="68" customWidth="1"/>
    <col min="5641" max="5641" width="14.109375" style="68" customWidth="1"/>
    <col min="5642" max="5642" width="13.88671875" style="68" customWidth="1"/>
    <col min="5643" max="5643" width="14.33203125" style="68" customWidth="1"/>
    <col min="5644" max="5644" width="13.5546875" style="68" customWidth="1"/>
    <col min="5645" max="5645" width="12.44140625" style="68" customWidth="1"/>
    <col min="5646" max="5646" width="12.6640625" style="68" customWidth="1"/>
    <col min="5647" max="5647" width="13.44140625" style="68" customWidth="1"/>
    <col min="5648" max="5648" width="12.88671875" style="68" customWidth="1"/>
    <col min="5649" max="5649" width="17" style="68" customWidth="1"/>
    <col min="5650" max="5888" width="9.109375" style="68"/>
    <col min="5889" max="5889" width="35.6640625" style="68" customWidth="1"/>
    <col min="5890" max="5890" width="28.33203125" style="68" customWidth="1"/>
    <col min="5891" max="5891" width="16" style="68" customWidth="1"/>
    <col min="5892" max="5892" width="0" style="68" hidden="1" customWidth="1"/>
    <col min="5893" max="5893" width="14.33203125" style="68" customWidth="1"/>
    <col min="5894" max="5894" width="14.5546875" style="68" customWidth="1"/>
    <col min="5895" max="5895" width="14.33203125" style="68" customWidth="1"/>
    <col min="5896" max="5896" width="15.6640625" style="68" customWidth="1"/>
    <col min="5897" max="5897" width="14.109375" style="68" customWidth="1"/>
    <col min="5898" max="5898" width="13.88671875" style="68" customWidth="1"/>
    <col min="5899" max="5899" width="14.33203125" style="68" customWidth="1"/>
    <col min="5900" max="5900" width="13.5546875" style="68" customWidth="1"/>
    <col min="5901" max="5901" width="12.44140625" style="68" customWidth="1"/>
    <col min="5902" max="5902" width="12.6640625" style="68" customWidth="1"/>
    <col min="5903" max="5903" width="13.44140625" style="68" customWidth="1"/>
    <col min="5904" max="5904" width="12.88671875" style="68" customWidth="1"/>
    <col min="5905" max="5905" width="17" style="68" customWidth="1"/>
    <col min="5906" max="6144" width="9.109375" style="68"/>
    <col min="6145" max="6145" width="35.6640625" style="68" customWidth="1"/>
    <col min="6146" max="6146" width="28.33203125" style="68" customWidth="1"/>
    <col min="6147" max="6147" width="16" style="68" customWidth="1"/>
    <col min="6148" max="6148" width="0" style="68" hidden="1" customWidth="1"/>
    <col min="6149" max="6149" width="14.33203125" style="68" customWidth="1"/>
    <col min="6150" max="6150" width="14.5546875" style="68" customWidth="1"/>
    <col min="6151" max="6151" width="14.33203125" style="68" customWidth="1"/>
    <col min="6152" max="6152" width="15.6640625" style="68" customWidth="1"/>
    <col min="6153" max="6153" width="14.109375" style="68" customWidth="1"/>
    <col min="6154" max="6154" width="13.88671875" style="68" customWidth="1"/>
    <col min="6155" max="6155" width="14.33203125" style="68" customWidth="1"/>
    <col min="6156" max="6156" width="13.5546875" style="68" customWidth="1"/>
    <col min="6157" max="6157" width="12.44140625" style="68" customWidth="1"/>
    <col min="6158" max="6158" width="12.6640625" style="68" customWidth="1"/>
    <col min="6159" max="6159" width="13.44140625" style="68" customWidth="1"/>
    <col min="6160" max="6160" width="12.88671875" style="68" customWidth="1"/>
    <col min="6161" max="6161" width="17" style="68" customWidth="1"/>
    <col min="6162" max="6400" width="9.109375" style="68"/>
    <col min="6401" max="6401" width="35.6640625" style="68" customWidth="1"/>
    <col min="6402" max="6402" width="28.33203125" style="68" customWidth="1"/>
    <col min="6403" max="6403" width="16" style="68" customWidth="1"/>
    <col min="6404" max="6404" width="0" style="68" hidden="1" customWidth="1"/>
    <col min="6405" max="6405" width="14.33203125" style="68" customWidth="1"/>
    <col min="6406" max="6406" width="14.5546875" style="68" customWidth="1"/>
    <col min="6407" max="6407" width="14.33203125" style="68" customWidth="1"/>
    <col min="6408" max="6408" width="15.6640625" style="68" customWidth="1"/>
    <col min="6409" max="6409" width="14.109375" style="68" customWidth="1"/>
    <col min="6410" max="6410" width="13.88671875" style="68" customWidth="1"/>
    <col min="6411" max="6411" width="14.33203125" style="68" customWidth="1"/>
    <col min="6412" max="6412" width="13.5546875" style="68" customWidth="1"/>
    <col min="6413" max="6413" width="12.44140625" style="68" customWidth="1"/>
    <col min="6414" max="6414" width="12.6640625" style="68" customWidth="1"/>
    <col min="6415" max="6415" width="13.44140625" style="68" customWidth="1"/>
    <col min="6416" max="6416" width="12.88671875" style="68" customWidth="1"/>
    <col min="6417" max="6417" width="17" style="68" customWidth="1"/>
    <col min="6418" max="6656" width="9.109375" style="68"/>
    <col min="6657" max="6657" width="35.6640625" style="68" customWidth="1"/>
    <col min="6658" max="6658" width="28.33203125" style="68" customWidth="1"/>
    <col min="6659" max="6659" width="16" style="68" customWidth="1"/>
    <col min="6660" max="6660" width="0" style="68" hidden="1" customWidth="1"/>
    <col min="6661" max="6661" width="14.33203125" style="68" customWidth="1"/>
    <col min="6662" max="6662" width="14.5546875" style="68" customWidth="1"/>
    <col min="6663" max="6663" width="14.33203125" style="68" customWidth="1"/>
    <col min="6664" max="6664" width="15.6640625" style="68" customWidth="1"/>
    <col min="6665" max="6665" width="14.109375" style="68" customWidth="1"/>
    <col min="6666" max="6666" width="13.88671875" style="68" customWidth="1"/>
    <col min="6667" max="6667" width="14.33203125" style="68" customWidth="1"/>
    <col min="6668" max="6668" width="13.5546875" style="68" customWidth="1"/>
    <col min="6669" max="6669" width="12.44140625" style="68" customWidth="1"/>
    <col min="6670" max="6670" width="12.6640625" style="68" customWidth="1"/>
    <col min="6671" max="6671" width="13.44140625" style="68" customWidth="1"/>
    <col min="6672" max="6672" width="12.88671875" style="68" customWidth="1"/>
    <col min="6673" max="6673" width="17" style="68" customWidth="1"/>
    <col min="6674" max="6912" width="9.109375" style="68"/>
    <col min="6913" max="6913" width="35.6640625" style="68" customWidth="1"/>
    <col min="6914" max="6914" width="28.33203125" style="68" customWidth="1"/>
    <col min="6915" max="6915" width="16" style="68" customWidth="1"/>
    <col min="6916" max="6916" width="0" style="68" hidden="1" customWidth="1"/>
    <col min="6917" max="6917" width="14.33203125" style="68" customWidth="1"/>
    <col min="6918" max="6918" width="14.5546875" style="68" customWidth="1"/>
    <col min="6919" max="6919" width="14.33203125" style="68" customWidth="1"/>
    <col min="6920" max="6920" width="15.6640625" style="68" customWidth="1"/>
    <col min="6921" max="6921" width="14.109375" style="68" customWidth="1"/>
    <col min="6922" max="6922" width="13.88671875" style="68" customWidth="1"/>
    <col min="6923" max="6923" width="14.33203125" style="68" customWidth="1"/>
    <col min="6924" max="6924" width="13.5546875" style="68" customWidth="1"/>
    <col min="6925" max="6925" width="12.44140625" style="68" customWidth="1"/>
    <col min="6926" max="6926" width="12.6640625" style="68" customWidth="1"/>
    <col min="6927" max="6927" width="13.44140625" style="68" customWidth="1"/>
    <col min="6928" max="6928" width="12.88671875" style="68" customWidth="1"/>
    <col min="6929" max="6929" width="17" style="68" customWidth="1"/>
    <col min="6930" max="7168" width="9.109375" style="68"/>
    <col min="7169" max="7169" width="35.6640625" style="68" customWidth="1"/>
    <col min="7170" max="7170" width="28.33203125" style="68" customWidth="1"/>
    <col min="7171" max="7171" width="16" style="68" customWidth="1"/>
    <col min="7172" max="7172" width="0" style="68" hidden="1" customWidth="1"/>
    <col min="7173" max="7173" width="14.33203125" style="68" customWidth="1"/>
    <col min="7174" max="7174" width="14.5546875" style="68" customWidth="1"/>
    <col min="7175" max="7175" width="14.33203125" style="68" customWidth="1"/>
    <col min="7176" max="7176" width="15.6640625" style="68" customWidth="1"/>
    <col min="7177" max="7177" width="14.109375" style="68" customWidth="1"/>
    <col min="7178" max="7178" width="13.88671875" style="68" customWidth="1"/>
    <col min="7179" max="7179" width="14.33203125" style="68" customWidth="1"/>
    <col min="7180" max="7180" width="13.5546875" style="68" customWidth="1"/>
    <col min="7181" max="7181" width="12.44140625" style="68" customWidth="1"/>
    <col min="7182" max="7182" width="12.6640625" style="68" customWidth="1"/>
    <col min="7183" max="7183" width="13.44140625" style="68" customWidth="1"/>
    <col min="7184" max="7184" width="12.88671875" style="68" customWidth="1"/>
    <col min="7185" max="7185" width="17" style="68" customWidth="1"/>
    <col min="7186" max="7424" width="9.109375" style="68"/>
    <col min="7425" max="7425" width="35.6640625" style="68" customWidth="1"/>
    <col min="7426" max="7426" width="28.33203125" style="68" customWidth="1"/>
    <col min="7427" max="7427" width="16" style="68" customWidth="1"/>
    <col min="7428" max="7428" width="0" style="68" hidden="1" customWidth="1"/>
    <col min="7429" max="7429" width="14.33203125" style="68" customWidth="1"/>
    <col min="7430" max="7430" width="14.5546875" style="68" customWidth="1"/>
    <col min="7431" max="7431" width="14.33203125" style="68" customWidth="1"/>
    <col min="7432" max="7432" width="15.6640625" style="68" customWidth="1"/>
    <col min="7433" max="7433" width="14.109375" style="68" customWidth="1"/>
    <col min="7434" max="7434" width="13.88671875" style="68" customWidth="1"/>
    <col min="7435" max="7435" width="14.33203125" style="68" customWidth="1"/>
    <col min="7436" max="7436" width="13.5546875" style="68" customWidth="1"/>
    <col min="7437" max="7437" width="12.44140625" style="68" customWidth="1"/>
    <col min="7438" max="7438" width="12.6640625" style="68" customWidth="1"/>
    <col min="7439" max="7439" width="13.44140625" style="68" customWidth="1"/>
    <col min="7440" max="7440" width="12.88671875" style="68" customWidth="1"/>
    <col min="7441" max="7441" width="17" style="68" customWidth="1"/>
    <col min="7442" max="7680" width="9.109375" style="68"/>
    <col min="7681" max="7681" width="35.6640625" style="68" customWidth="1"/>
    <col min="7682" max="7682" width="28.33203125" style="68" customWidth="1"/>
    <col min="7683" max="7683" width="16" style="68" customWidth="1"/>
    <col min="7684" max="7684" width="0" style="68" hidden="1" customWidth="1"/>
    <col min="7685" max="7685" width="14.33203125" style="68" customWidth="1"/>
    <col min="7686" max="7686" width="14.5546875" style="68" customWidth="1"/>
    <col min="7687" max="7687" width="14.33203125" style="68" customWidth="1"/>
    <col min="7688" max="7688" width="15.6640625" style="68" customWidth="1"/>
    <col min="7689" max="7689" width="14.109375" style="68" customWidth="1"/>
    <col min="7690" max="7690" width="13.88671875" style="68" customWidth="1"/>
    <col min="7691" max="7691" width="14.33203125" style="68" customWidth="1"/>
    <col min="7692" max="7692" width="13.5546875" style="68" customWidth="1"/>
    <col min="7693" max="7693" width="12.44140625" style="68" customWidth="1"/>
    <col min="7694" max="7694" width="12.6640625" style="68" customWidth="1"/>
    <col min="7695" max="7695" width="13.44140625" style="68" customWidth="1"/>
    <col min="7696" max="7696" width="12.88671875" style="68" customWidth="1"/>
    <col min="7697" max="7697" width="17" style="68" customWidth="1"/>
    <col min="7698" max="7936" width="9.109375" style="68"/>
    <col min="7937" max="7937" width="35.6640625" style="68" customWidth="1"/>
    <col min="7938" max="7938" width="28.33203125" style="68" customWidth="1"/>
    <col min="7939" max="7939" width="16" style="68" customWidth="1"/>
    <col min="7940" max="7940" width="0" style="68" hidden="1" customWidth="1"/>
    <col min="7941" max="7941" width="14.33203125" style="68" customWidth="1"/>
    <col min="7942" max="7942" width="14.5546875" style="68" customWidth="1"/>
    <col min="7943" max="7943" width="14.33203125" style="68" customWidth="1"/>
    <col min="7944" max="7944" width="15.6640625" style="68" customWidth="1"/>
    <col min="7945" max="7945" width="14.109375" style="68" customWidth="1"/>
    <col min="7946" max="7946" width="13.88671875" style="68" customWidth="1"/>
    <col min="7947" max="7947" width="14.33203125" style="68" customWidth="1"/>
    <col min="7948" max="7948" width="13.5546875" style="68" customWidth="1"/>
    <col min="7949" max="7949" width="12.44140625" style="68" customWidth="1"/>
    <col min="7950" max="7950" width="12.6640625" style="68" customWidth="1"/>
    <col min="7951" max="7951" width="13.44140625" style="68" customWidth="1"/>
    <col min="7952" max="7952" width="12.88671875" style="68" customWidth="1"/>
    <col min="7953" max="7953" width="17" style="68" customWidth="1"/>
    <col min="7954" max="8192" width="9.109375" style="68"/>
    <col min="8193" max="8193" width="35.6640625" style="68" customWidth="1"/>
    <col min="8194" max="8194" width="28.33203125" style="68" customWidth="1"/>
    <col min="8195" max="8195" width="16" style="68" customWidth="1"/>
    <col min="8196" max="8196" width="0" style="68" hidden="1" customWidth="1"/>
    <col min="8197" max="8197" width="14.33203125" style="68" customWidth="1"/>
    <col min="8198" max="8198" width="14.5546875" style="68" customWidth="1"/>
    <col min="8199" max="8199" width="14.33203125" style="68" customWidth="1"/>
    <col min="8200" max="8200" width="15.6640625" style="68" customWidth="1"/>
    <col min="8201" max="8201" width="14.109375" style="68" customWidth="1"/>
    <col min="8202" max="8202" width="13.88671875" style="68" customWidth="1"/>
    <col min="8203" max="8203" width="14.33203125" style="68" customWidth="1"/>
    <col min="8204" max="8204" width="13.5546875" style="68" customWidth="1"/>
    <col min="8205" max="8205" width="12.44140625" style="68" customWidth="1"/>
    <col min="8206" max="8206" width="12.6640625" style="68" customWidth="1"/>
    <col min="8207" max="8207" width="13.44140625" style="68" customWidth="1"/>
    <col min="8208" max="8208" width="12.88671875" style="68" customWidth="1"/>
    <col min="8209" max="8209" width="17" style="68" customWidth="1"/>
    <col min="8210" max="8448" width="9.109375" style="68"/>
    <col min="8449" max="8449" width="35.6640625" style="68" customWidth="1"/>
    <col min="8450" max="8450" width="28.33203125" style="68" customWidth="1"/>
    <col min="8451" max="8451" width="16" style="68" customWidth="1"/>
    <col min="8452" max="8452" width="0" style="68" hidden="1" customWidth="1"/>
    <col min="8453" max="8453" width="14.33203125" style="68" customWidth="1"/>
    <col min="8454" max="8454" width="14.5546875" style="68" customWidth="1"/>
    <col min="8455" max="8455" width="14.33203125" style="68" customWidth="1"/>
    <col min="8456" max="8456" width="15.6640625" style="68" customWidth="1"/>
    <col min="8457" max="8457" width="14.109375" style="68" customWidth="1"/>
    <col min="8458" max="8458" width="13.88671875" style="68" customWidth="1"/>
    <col min="8459" max="8459" width="14.33203125" style="68" customWidth="1"/>
    <col min="8460" max="8460" width="13.5546875" style="68" customWidth="1"/>
    <col min="8461" max="8461" width="12.44140625" style="68" customWidth="1"/>
    <col min="8462" max="8462" width="12.6640625" style="68" customWidth="1"/>
    <col min="8463" max="8463" width="13.44140625" style="68" customWidth="1"/>
    <col min="8464" max="8464" width="12.88671875" style="68" customWidth="1"/>
    <col min="8465" max="8465" width="17" style="68" customWidth="1"/>
    <col min="8466" max="8704" width="9.109375" style="68"/>
    <col min="8705" max="8705" width="35.6640625" style="68" customWidth="1"/>
    <col min="8706" max="8706" width="28.33203125" style="68" customWidth="1"/>
    <col min="8707" max="8707" width="16" style="68" customWidth="1"/>
    <col min="8708" max="8708" width="0" style="68" hidden="1" customWidth="1"/>
    <col min="8709" max="8709" width="14.33203125" style="68" customWidth="1"/>
    <col min="8710" max="8710" width="14.5546875" style="68" customWidth="1"/>
    <col min="8711" max="8711" width="14.33203125" style="68" customWidth="1"/>
    <col min="8712" max="8712" width="15.6640625" style="68" customWidth="1"/>
    <col min="8713" max="8713" width="14.109375" style="68" customWidth="1"/>
    <col min="8714" max="8714" width="13.88671875" style="68" customWidth="1"/>
    <col min="8715" max="8715" width="14.33203125" style="68" customWidth="1"/>
    <col min="8716" max="8716" width="13.5546875" style="68" customWidth="1"/>
    <col min="8717" max="8717" width="12.44140625" style="68" customWidth="1"/>
    <col min="8718" max="8718" width="12.6640625" style="68" customWidth="1"/>
    <col min="8719" max="8719" width="13.44140625" style="68" customWidth="1"/>
    <col min="8720" max="8720" width="12.88671875" style="68" customWidth="1"/>
    <col min="8721" max="8721" width="17" style="68" customWidth="1"/>
    <col min="8722" max="8960" width="9.109375" style="68"/>
    <col min="8961" max="8961" width="35.6640625" style="68" customWidth="1"/>
    <col min="8962" max="8962" width="28.33203125" style="68" customWidth="1"/>
    <col min="8963" max="8963" width="16" style="68" customWidth="1"/>
    <col min="8964" max="8964" width="0" style="68" hidden="1" customWidth="1"/>
    <col min="8965" max="8965" width="14.33203125" style="68" customWidth="1"/>
    <col min="8966" max="8966" width="14.5546875" style="68" customWidth="1"/>
    <col min="8967" max="8967" width="14.33203125" style="68" customWidth="1"/>
    <col min="8968" max="8968" width="15.6640625" style="68" customWidth="1"/>
    <col min="8969" max="8969" width="14.109375" style="68" customWidth="1"/>
    <col min="8970" max="8970" width="13.88671875" style="68" customWidth="1"/>
    <col min="8971" max="8971" width="14.33203125" style="68" customWidth="1"/>
    <col min="8972" max="8972" width="13.5546875" style="68" customWidth="1"/>
    <col min="8973" max="8973" width="12.44140625" style="68" customWidth="1"/>
    <col min="8974" max="8974" width="12.6640625" style="68" customWidth="1"/>
    <col min="8975" max="8975" width="13.44140625" style="68" customWidth="1"/>
    <col min="8976" max="8976" width="12.88671875" style="68" customWidth="1"/>
    <col min="8977" max="8977" width="17" style="68" customWidth="1"/>
    <col min="8978" max="9216" width="9.109375" style="68"/>
    <col min="9217" max="9217" width="35.6640625" style="68" customWidth="1"/>
    <col min="9218" max="9218" width="28.33203125" style="68" customWidth="1"/>
    <col min="9219" max="9219" width="16" style="68" customWidth="1"/>
    <col min="9220" max="9220" width="0" style="68" hidden="1" customWidth="1"/>
    <col min="9221" max="9221" width="14.33203125" style="68" customWidth="1"/>
    <col min="9222" max="9222" width="14.5546875" style="68" customWidth="1"/>
    <col min="9223" max="9223" width="14.33203125" style="68" customWidth="1"/>
    <col min="9224" max="9224" width="15.6640625" style="68" customWidth="1"/>
    <col min="9225" max="9225" width="14.109375" style="68" customWidth="1"/>
    <col min="9226" max="9226" width="13.88671875" style="68" customWidth="1"/>
    <col min="9227" max="9227" width="14.33203125" style="68" customWidth="1"/>
    <col min="9228" max="9228" width="13.5546875" style="68" customWidth="1"/>
    <col min="9229" max="9229" width="12.44140625" style="68" customWidth="1"/>
    <col min="9230" max="9230" width="12.6640625" style="68" customWidth="1"/>
    <col min="9231" max="9231" width="13.44140625" style="68" customWidth="1"/>
    <col min="9232" max="9232" width="12.88671875" style="68" customWidth="1"/>
    <col min="9233" max="9233" width="17" style="68" customWidth="1"/>
    <col min="9234" max="9472" width="9.109375" style="68"/>
    <col min="9473" max="9473" width="35.6640625" style="68" customWidth="1"/>
    <col min="9474" max="9474" width="28.33203125" style="68" customWidth="1"/>
    <col min="9475" max="9475" width="16" style="68" customWidth="1"/>
    <col min="9476" max="9476" width="0" style="68" hidden="1" customWidth="1"/>
    <col min="9477" max="9477" width="14.33203125" style="68" customWidth="1"/>
    <col min="9478" max="9478" width="14.5546875" style="68" customWidth="1"/>
    <col min="9479" max="9479" width="14.33203125" style="68" customWidth="1"/>
    <col min="9480" max="9480" width="15.6640625" style="68" customWidth="1"/>
    <col min="9481" max="9481" width="14.109375" style="68" customWidth="1"/>
    <col min="9482" max="9482" width="13.88671875" style="68" customWidth="1"/>
    <col min="9483" max="9483" width="14.33203125" style="68" customWidth="1"/>
    <col min="9484" max="9484" width="13.5546875" style="68" customWidth="1"/>
    <col min="9485" max="9485" width="12.44140625" style="68" customWidth="1"/>
    <col min="9486" max="9486" width="12.6640625" style="68" customWidth="1"/>
    <col min="9487" max="9487" width="13.44140625" style="68" customWidth="1"/>
    <col min="9488" max="9488" width="12.88671875" style="68" customWidth="1"/>
    <col min="9489" max="9489" width="17" style="68" customWidth="1"/>
    <col min="9490" max="9728" width="9.109375" style="68"/>
    <col min="9729" max="9729" width="35.6640625" style="68" customWidth="1"/>
    <col min="9730" max="9730" width="28.33203125" style="68" customWidth="1"/>
    <col min="9731" max="9731" width="16" style="68" customWidth="1"/>
    <col min="9732" max="9732" width="0" style="68" hidden="1" customWidth="1"/>
    <col min="9733" max="9733" width="14.33203125" style="68" customWidth="1"/>
    <col min="9734" max="9734" width="14.5546875" style="68" customWidth="1"/>
    <col min="9735" max="9735" width="14.33203125" style="68" customWidth="1"/>
    <col min="9736" max="9736" width="15.6640625" style="68" customWidth="1"/>
    <col min="9737" max="9737" width="14.109375" style="68" customWidth="1"/>
    <col min="9738" max="9738" width="13.88671875" style="68" customWidth="1"/>
    <col min="9739" max="9739" width="14.33203125" style="68" customWidth="1"/>
    <col min="9740" max="9740" width="13.5546875" style="68" customWidth="1"/>
    <col min="9741" max="9741" width="12.44140625" style="68" customWidth="1"/>
    <col min="9742" max="9742" width="12.6640625" style="68" customWidth="1"/>
    <col min="9743" max="9743" width="13.44140625" style="68" customWidth="1"/>
    <col min="9744" max="9744" width="12.88671875" style="68" customWidth="1"/>
    <col min="9745" max="9745" width="17" style="68" customWidth="1"/>
    <col min="9746" max="9984" width="9.109375" style="68"/>
    <col min="9985" max="9985" width="35.6640625" style="68" customWidth="1"/>
    <col min="9986" max="9986" width="28.33203125" style="68" customWidth="1"/>
    <col min="9987" max="9987" width="16" style="68" customWidth="1"/>
    <col min="9988" max="9988" width="0" style="68" hidden="1" customWidth="1"/>
    <col min="9989" max="9989" width="14.33203125" style="68" customWidth="1"/>
    <col min="9990" max="9990" width="14.5546875" style="68" customWidth="1"/>
    <col min="9991" max="9991" width="14.33203125" style="68" customWidth="1"/>
    <col min="9992" max="9992" width="15.6640625" style="68" customWidth="1"/>
    <col min="9993" max="9993" width="14.109375" style="68" customWidth="1"/>
    <col min="9994" max="9994" width="13.88671875" style="68" customWidth="1"/>
    <col min="9995" max="9995" width="14.33203125" style="68" customWidth="1"/>
    <col min="9996" max="9996" width="13.5546875" style="68" customWidth="1"/>
    <col min="9997" max="9997" width="12.44140625" style="68" customWidth="1"/>
    <col min="9998" max="9998" width="12.6640625" style="68" customWidth="1"/>
    <col min="9999" max="9999" width="13.44140625" style="68" customWidth="1"/>
    <col min="10000" max="10000" width="12.88671875" style="68" customWidth="1"/>
    <col min="10001" max="10001" width="17" style="68" customWidth="1"/>
    <col min="10002" max="10240" width="9.109375" style="68"/>
    <col min="10241" max="10241" width="35.6640625" style="68" customWidth="1"/>
    <col min="10242" max="10242" width="28.33203125" style="68" customWidth="1"/>
    <col min="10243" max="10243" width="16" style="68" customWidth="1"/>
    <col min="10244" max="10244" width="0" style="68" hidden="1" customWidth="1"/>
    <col min="10245" max="10245" width="14.33203125" style="68" customWidth="1"/>
    <col min="10246" max="10246" width="14.5546875" style="68" customWidth="1"/>
    <col min="10247" max="10247" width="14.33203125" style="68" customWidth="1"/>
    <col min="10248" max="10248" width="15.6640625" style="68" customWidth="1"/>
    <col min="10249" max="10249" width="14.109375" style="68" customWidth="1"/>
    <col min="10250" max="10250" width="13.88671875" style="68" customWidth="1"/>
    <col min="10251" max="10251" width="14.33203125" style="68" customWidth="1"/>
    <col min="10252" max="10252" width="13.5546875" style="68" customWidth="1"/>
    <col min="10253" max="10253" width="12.44140625" style="68" customWidth="1"/>
    <col min="10254" max="10254" width="12.6640625" style="68" customWidth="1"/>
    <col min="10255" max="10255" width="13.44140625" style="68" customWidth="1"/>
    <col min="10256" max="10256" width="12.88671875" style="68" customWidth="1"/>
    <col min="10257" max="10257" width="17" style="68" customWidth="1"/>
    <col min="10258" max="10496" width="9.109375" style="68"/>
    <col min="10497" max="10497" width="35.6640625" style="68" customWidth="1"/>
    <col min="10498" max="10498" width="28.33203125" style="68" customWidth="1"/>
    <col min="10499" max="10499" width="16" style="68" customWidth="1"/>
    <col min="10500" max="10500" width="0" style="68" hidden="1" customWidth="1"/>
    <col min="10501" max="10501" width="14.33203125" style="68" customWidth="1"/>
    <col min="10502" max="10502" width="14.5546875" style="68" customWidth="1"/>
    <col min="10503" max="10503" width="14.33203125" style="68" customWidth="1"/>
    <col min="10504" max="10504" width="15.6640625" style="68" customWidth="1"/>
    <col min="10505" max="10505" width="14.109375" style="68" customWidth="1"/>
    <col min="10506" max="10506" width="13.88671875" style="68" customWidth="1"/>
    <col min="10507" max="10507" width="14.33203125" style="68" customWidth="1"/>
    <col min="10508" max="10508" width="13.5546875" style="68" customWidth="1"/>
    <col min="10509" max="10509" width="12.44140625" style="68" customWidth="1"/>
    <col min="10510" max="10510" width="12.6640625" style="68" customWidth="1"/>
    <col min="10511" max="10511" width="13.44140625" style="68" customWidth="1"/>
    <col min="10512" max="10512" width="12.88671875" style="68" customWidth="1"/>
    <col min="10513" max="10513" width="17" style="68" customWidth="1"/>
    <col min="10514" max="10752" width="9.109375" style="68"/>
    <col min="10753" max="10753" width="35.6640625" style="68" customWidth="1"/>
    <col min="10754" max="10754" width="28.33203125" style="68" customWidth="1"/>
    <col min="10755" max="10755" width="16" style="68" customWidth="1"/>
    <col min="10756" max="10756" width="0" style="68" hidden="1" customWidth="1"/>
    <col min="10757" max="10757" width="14.33203125" style="68" customWidth="1"/>
    <col min="10758" max="10758" width="14.5546875" style="68" customWidth="1"/>
    <col min="10759" max="10759" width="14.33203125" style="68" customWidth="1"/>
    <col min="10760" max="10760" width="15.6640625" style="68" customWidth="1"/>
    <col min="10761" max="10761" width="14.109375" style="68" customWidth="1"/>
    <col min="10762" max="10762" width="13.88671875" style="68" customWidth="1"/>
    <col min="10763" max="10763" width="14.33203125" style="68" customWidth="1"/>
    <col min="10764" max="10764" width="13.5546875" style="68" customWidth="1"/>
    <col min="10765" max="10765" width="12.44140625" style="68" customWidth="1"/>
    <col min="10766" max="10766" width="12.6640625" style="68" customWidth="1"/>
    <col min="10767" max="10767" width="13.44140625" style="68" customWidth="1"/>
    <col min="10768" max="10768" width="12.88671875" style="68" customWidth="1"/>
    <col min="10769" max="10769" width="17" style="68" customWidth="1"/>
    <col min="10770" max="11008" width="9.109375" style="68"/>
    <col min="11009" max="11009" width="35.6640625" style="68" customWidth="1"/>
    <col min="11010" max="11010" width="28.33203125" style="68" customWidth="1"/>
    <col min="11011" max="11011" width="16" style="68" customWidth="1"/>
    <col min="11012" max="11012" width="0" style="68" hidden="1" customWidth="1"/>
    <col min="11013" max="11013" width="14.33203125" style="68" customWidth="1"/>
    <col min="11014" max="11014" width="14.5546875" style="68" customWidth="1"/>
    <col min="11015" max="11015" width="14.33203125" style="68" customWidth="1"/>
    <col min="11016" max="11016" width="15.6640625" style="68" customWidth="1"/>
    <col min="11017" max="11017" width="14.109375" style="68" customWidth="1"/>
    <col min="11018" max="11018" width="13.88671875" style="68" customWidth="1"/>
    <col min="11019" max="11019" width="14.33203125" style="68" customWidth="1"/>
    <col min="11020" max="11020" width="13.5546875" style="68" customWidth="1"/>
    <col min="11021" max="11021" width="12.44140625" style="68" customWidth="1"/>
    <col min="11022" max="11022" width="12.6640625" style="68" customWidth="1"/>
    <col min="11023" max="11023" width="13.44140625" style="68" customWidth="1"/>
    <col min="11024" max="11024" width="12.88671875" style="68" customWidth="1"/>
    <col min="11025" max="11025" width="17" style="68" customWidth="1"/>
    <col min="11026" max="11264" width="9.109375" style="68"/>
    <col min="11265" max="11265" width="35.6640625" style="68" customWidth="1"/>
    <col min="11266" max="11266" width="28.33203125" style="68" customWidth="1"/>
    <col min="11267" max="11267" width="16" style="68" customWidth="1"/>
    <col min="11268" max="11268" width="0" style="68" hidden="1" customWidth="1"/>
    <col min="11269" max="11269" width="14.33203125" style="68" customWidth="1"/>
    <col min="11270" max="11270" width="14.5546875" style="68" customWidth="1"/>
    <col min="11271" max="11271" width="14.33203125" style="68" customWidth="1"/>
    <col min="11272" max="11272" width="15.6640625" style="68" customWidth="1"/>
    <col min="11273" max="11273" width="14.109375" style="68" customWidth="1"/>
    <col min="11274" max="11274" width="13.88671875" style="68" customWidth="1"/>
    <col min="11275" max="11275" width="14.33203125" style="68" customWidth="1"/>
    <col min="11276" max="11276" width="13.5546875" style="68" customWidth="1"/>
    <col min="11277" max="11277" width="12.44140625" style="68" customWidth="1"/>
    <col min="11278" max="11278" width="12.6640625" style="68" customWidth="1"/>
    <col min="11279" max="11279" width="13.44140625" style="68" customWidth="1"/>
    <col min="11280" max="11280" width="12.88671875" style="68" customWidth="1"/>
    <col min="11281" max="11281" width="17" style="68" customWidth="1"/>
    <col min="11282" max="11520" width="9.109375" style="68"/>
    <col min="11521" max="11521" width="35.6640625" style="68" customWidth="1"/>
    <col min="11522" max="11522" width="28.33203125" style="68" customWidth="1"/>
    <col min="11523" max="11523" width="16" style="68" customWidth="1"/>
    <col min="11524" max="11524" width="0" style="68" hidden="1" customWidth="1"/>
    <col min="11525" max="11525" width="14.33203125" style="68" customWidth="1"/>
    <col min="11526" max="11526" width="14.5546875" style="68" customWidth="1"/>
    <col min="11527" max="11527" width="14.33203125" style="68" customWidth="1"/>
    <col min="11528" max="11528" width="15.6640625" style="68" customWidth="1"/>
    <col min="11529" max="11529" width="14.109375" style="68" customWidth="1"/>
    <col min="11530" max="11530" width="13.88671875" style="68" customWidth="1"/>
    <col min="11531" max="11531" width="14.33203125" style="68" customWidth="1"/>
    <col min="11532" max="11532" width="13.5546875" style="68" customWidth="1"/>
    <col min="11533" max="11533" width="12.44140625" style="68" customWidth="1"/>
    <col min="11534" max="11534" width="12.6640625" style="68" customWidth="1"/>
    <col min="11535" max="11535" width="13.44140625" style="68" customWidth="1"/>
    <col min="11536" max="11536" width="12.88671875" style="68" customWidth="1"/>
    <col min="11537" max="11537" width="17" style="68" customWidth="1"/>
    <col min="11538" max="11776" width="9.109375" style="68"/>
    <col min="11777" max="11777" width="35.6640625" style="68" customWidth="1"/>
    <col min="11778" max="11778" width="28.33203125" style="68" customWidth="1"/>
    <col min="11779" max="11779" width="16" style="68" customWidth="1"/>
    <col min="11780" max="11780" width="0" style="68" hidden="1" customWidth="1"/>
    <col min="11781" max="11781" width="14.33203125" style="68" customWidth="1"/>
    <col min="11782" max="11782" width="14.5546875" style="68" customWidth="1"/>
    <col min="11783" max="11783" width="14.33203125" style="68" customWidth="1"/>
    <col min="11784" max="11784" width="15.6640625" style="68" customWidth="1"/>
    <col min="11785" max="11785" width="14.109375" style="68" customWidth="1"/>
    <col min="11786" max="11786" width="13.88671875" style="68" customWidth="1"/>
    <col min="11787" max="11787" width="14.33203125" style="68" customWidth="1"/>
    <col min="11788" max="11788" width="13.5546875" style="68" customWidth="1"/>
    <col min="11789" max="11789" width="12.44140625" style="68" customWidth="1"/>
    <col min="11790" max="11790" width="12.6640625" style="68" customWidth="1"/>
    <col min="11791" max="11791" width="13.44140625" style="68" customWidth="1"/>
    <col min="11792" max="11792" width="12.88671875" style="68" customWidth="1"/>
    <col min="11793" max="11793" width="17" style="68" customWidth="1"/>
    <col min="11794" max="12032" width="9.109375" style="68"/>
    <col min="12033" max="12033" width="35.6640625" style="68" customWidth="1"/>
    <col min="12034" max="12034" width="28.33203125" style="68" customWidth="1"/>
    <col min="12035" max="12035" width="16" style="68" customWidth="1"/>
    <col min="12036" max="12036" width="0" style="68" hidden="1" customWidth="1"/>
    <col min="12037" max="12037" width="14.33203125" style="68" customWidth="1"/>
    <col min="12038" max="12038" width="14.5546875" style="68" customWidth="1"/>
    <col min="12039" max="12039" width="14.33203125" style="68" customWidth="1"/>
    <col min="12040" max="12040" width="15.6640625" style="68" customWidth="1"/>
    <col min="12041" max="12041" width="14.109375" style="68" customWidth="1"/>
    <col min="12042" max="12042" width="13.88671875" style="68" customWidth="1"/>
    <col min="12043" max="12043" width="14.33203125" style="68" customWidth="1"/>
    <col min="12044" max="12044" width="13.5546875" style="68" customWidth="1"/>
    <col min="12045" max="12045" width="12.44140625" style="68" customWidth="1"/>
    <col min="12046" max="12046" width="12.6640625" style="68" customWidth="1"/>
    <col min="12047" max="12047" width="13.44140625" style="68" customWidth="1"/>
    <col min="12048" max="12048" width="12.88671875" style="68" customWidth="1"/>
    <col min="12049" max="12049" width="17" style="68" customWidth="1"/>
    <col min="12050" max="12288" width="9.109375" style="68"/>
    <col min="12289" max="12289" width="35.6640625" style="68" customWidth="1"/>
    <col min="12290" max="12290" width="28.33203125" style="68" customWidth="1"/>
    <col min="12291" max="12291" width="16" style="68" customWidth="1"/>
    <col min="12292" max="12292" width="0" style="68" hidden="1" customWidth="1"/>
    <col min="12293" max="12293" width="14.33203125" style="68" customWidth="1"/>
    <col min="12294" max="12294" width="14.5546875" style="68" customWidth="1"/>
    <col min="12295" max="12295" width="14.33203125" style="68" customWidth="1"/>
    <col min="12296" max="12296" width="15.6640625" style="68" customWidth="1"/>
    <col min="12297" max="12297" width="14.109375" style="68" customWidth="1"/>
    <col min="12298" max="12298" width="13.88671875" style="68" customWidth="1"/>
    <col min="12299" max="12299" width="14.33203125" style="68" customWidth="1"/>
    <col min="12300" max="12300" width="13.5546875" style="68" customWidth="1"/>
    <col min="12301" max="12301" width="12.44140625" style="68" customWidth="1"/>
    <col min="12302" max="12302" width="12.6640625" style="68" customWidth="1"/>
    <col min="12303" max="12303" width="13.44140625" style="68" customWidth="1"/>
    <col min="12304" max="12304" width="12.88671875" style="68" customWidth="1"/>
    <col min="12305" max="12305" width="17" style="68" customWidth="1"/>
    <col min="12306" max="12544" width="9.109375" style="68"/>
    <col min="12545" max="12545" width="35.6640625" style="68" customWidth="1"/>
    <col min="12546" max="12546" width="28.33203125" style="68" customWidth="1"/>
    <col min="12547" max="12547" width="16" style="68" customWidth="1"/>
    <col min="12548" max="12548" width="0" style="68" hidden="1" customWidth="1"/>
    <col min="12549" max="12549" width="14.33203125" style="68" customWidth="1"/>
    <col min="12550" max="12550" width="14.5546875" style="68" customWidth="1"/>
    <col min="12551" max="12551" width="14.33203125" style="68" customWidth="1"/>
    <col min="12552" max="12552" width="15.6640625" style="68" customWidth="1"/>
    <col min="12553" max="12553" width="14.109375" style="68" customWidth="1"/>
    <col min="12554" max="12554" width="13.88671875" style="68" customWidth="1"/>
    <col min="12555" max="12555" width="14.33203125" style="68" customWidth="1"/>
    <col min="12556" max="12556" width="13.5546875" style="68" customWidth="1"/>
    <col min="12557" max="12557" width="12.44140625" style="68" customWidth="1"/>
    <col min="12558" max="12558" width="12.6640625" style="68" customWidth="1"/>
    <col min="12559" max="12559" width="13.44140625" style="68" customWidth="1"/>
    <col min="12560" max="12560" width="12.88671875" style="68" customWidth="1"/>
    <col min="12561" max="12561" width="17" style="68" customWidth="1"/>
    <col min="12562" max="12800" width="9.109375" style="68"/>
    <col min="12801" max="12801" width="35.6640625" style="68" customWidth="1"/>
    <col min="12802" max="12802" width="28.33203125" style="68" customWidth="1"/>
    <col min="12803" max="12803" width="16" style="68" customWidth="1"/>
    <col min="12804" max="12804" width="0" style="68" hidden="1" customWidth="1"/>
    <col min="12805" max="12805" width="14.33203125" style="68" customWidth="1"/>
    <col min="12806" max="12806" width="14.5546875" style="68" customWidth="1"/>
    <col min="12807" max="12807" width="14.33203125" style="68" customWidth="1"/>
    <col min="12808" max="12808" width="15.6640625" style="68" customWidth="1"/>
    <col min="12809" max="12809" width="14.109375" style="68" customWidth="1"/>
    <col min="12810" max="12810" width="13.88671875" style="68" customWidth="1"/>
    <col min="12811" max="12811" width="14.33203125" style="68" customWidth="1"/>
    <col min="12812" max="12812" width="13.5546875" style="68" customWidth="1"/>
    <col min="12813" max="12813" width="12.44140625" style="68" customWidth="1"/>
    <col min="12814" max="12814" width="12.6640625" style="68" customWidth="1"/>
    <col min="12815" max="12815" width="13.44140625" style="68" customWidth="1"/>
    <col min="12816" max="12816" width="12.88671875" style="68" customWidth="1"/>
    <col min="12817" max="12817" width="17" style="68" customWidth="1"/>
    <col min="12818" max="13056" width="9.109375" style="68"/>
    <col min="13057" max="13057" width="35.6640625" style="68" customWidth="1"/>
    <col min="13058" max="13058" width="28.33203125" style="68" customWidth="1"/>
    <col min="13059" max="13059" width="16" style="68" customWidth="1"/>
    <col min="13060" max="13060" width="0" style="68" hidden="1" customWidth="1"/>
    <col min="13061" max="13061" width="14.33203125" style="68" customWidth="1"/>
    <col min="13062" max="13062" width="14.5546875" style="68" customWidth="1"/>
    <col min="13063" max="13063" width="14.33203125" style="68" customWidth="1"/>
    <col min="13064" max="13064" width="15.6640625" style="68" customWidth="1"/>
    <col min="13065" max="13065" width="14.109375" style="68" customWidth="1"/>
    <col min="13066" max="13066" width="13.88671875" style="68" customWidth="1"/>
    <col min="13067" max="13067" width="14.33203125" style="68" customWidth="1"/>
    <col min="13068" max="13068" width="13.5546875" style="68" customWidth="1"/>
    <col min="13069" max="13069" width="12.44140625" style="68" customWidth="1"/>
    <col min="13070" max="13070" width="12.6640625" style="68" customWidth="1"/>
    <col min="13071" max="13071" width="13.44140625" style="68" customWidth="1"/>
    <col min="13072" max="13072" width="12.88671875" style="68" customWidth="1"/>
    <col min="13073" max="13073" width="17" style="68" customWidth="1"/>
    <col min="13074" max="13312" width="9.109375" style="68"/>
    <col min="13313" max="13313" width="35.6640625" style="68" customWidth="1"/>
    <col min="13314" max="13314" width="28.33203125" style="68" customWidth="1"/>
    <col min="13315" max="13315" width="16" style="68" customWidth="1"/>
    <col min="13316" max="13316" width="0" style="68" hidden="1" customWidth="1"/>
    <col min="13317" max="13317" width="14.33203125" style="68" customWidth="1"/>
    <col min="13318" max="13318" width="14.5546875" style="68" customWidth="1"/>
    <col min="13319" max="13319" width="14.33203125" style="68" customWidth="1"/>
    <col min="13320" max="13320" width="15.6640625" style="68" customWidth="1"/>
    <col min="13321" max="13321" width="14.109375" style="68" customWidth="1"/>
    <col min="13322" max="13322" width="13.88671875" style="68" customWidth="1"/>
    <col min="13323" max="13323" width="14.33203125" style="68" customWidth="1"/>
    <col min="13324" max="13324" width="13.5546875" style="68" customWidth="1"/>
    <col min="13325" max="13325" width="12.44140625" style="68" customWidth="1"/>
    <col min="13326" max="13326" width="12.6640625" style="68" customWidth="1"/>
    <col min="13327" max="13327" width="13.44140625" style="68" customWidth="1"/>
    <col min="13328" max="13328" width="12.88671875" style="68" customWidth="1"/>
    <col min="13329" max="13329" width="17" style="68" customWidth="1"/>
    <col min="13330" max="13568" width="9.109375" style="68"/>
    <col min="13569" max="13569" width="35.6640625" style="68" customWidth="1"/>
    <col min="13570" max="13570" width="28.33203125" style="68" customWidth="1"/>
    <col min="13571" max="13571" width="16" style="68" customWidth="1"/>
    <col min="13572" max="13572" width="0" style="68" hidden="1" customWidth="1"/>
    <col min="13573" max="13573" width="14.33203125" style="68" customWidth="1"/>
    <col min="13574" max="13574" width="14.5546875" style="68" customWidth="1"/>
    <col min="13575" max="13575" width="14.33203125" style="68" customWidth="1"/>
    <col min="13576" max="13576" width="15.6640625" style="68" customWidth="1"/>
    <col min="13577" max="13577" width="14.109375" style="68" customWidth="1"/>
    <col min="13578" max="13578" width="13.88671875" style="68" customWidth="1"/>
    <col min="13579" max="13579" width="14.33203125" style="68" customWidth="1"/>
    <col min="13580" max="13580" width="13.5546875" style="68" customWidth="1"/>
    <col min="13581" max="13581" width="12.44140625" style="68" customWidth="1"/>
    <col min="13582" max="13582" width="12.6640625" style="68" customWidth="1"/>
    <col min="13583" max="13583" width="13.44140625" style="68" customWidth="1"/>
    <col min="13584" max="13584" width="12.88671875" style="68" customWidth="1"/>
    <col min="13585" max="13585" width="17" style="68" customWidth="1"/>
    <col min="13586" max="13824" width="9.109375" style="68"/>
    <col min="13825" max="13825" width="35.6640625" style="68" customWidth="1"/>
    <col min="13826" max="13826" width="28.33203125" style="68" customWidth="1"/>
    <col min="13827" max="13827" width="16" style="68" customWidth="1"/>
    <col min="13828" max="13828" width="0" style="68" hidden="1" customWidth="1"/>
    <col min="13829" max="13829" width="14.33203125" style="68" customWidth="1"/>
    <col min="13830" max="13830" width="14.5546875" style="68" customWidth="1"/>
    <col min="13831" max="13831" width="14.33203125" style="68" customWidth="1"/>
    <col min="13832" max="13832" width="15.6640625" style="68" customWidth="1"/>
    <col min="13833" max="13833" width="14.109375" style="68" customWidth="1"/>
    <col min="13834" max="13834" width="13.88671875" style="68" customWidth="1"/>
    <col min="13835" max="13835" width="14.33203125" style="68" customWidth="1"/>
    <col min="13836" max="13836" width="13.5546875" style="68" customWidth="1"/>
    <col min="13837" max="13837" width="12.44140625" style="68" customWidth="1"/>
    <col min="13838" max="13838" width="12.6640625" style="68" customWidth="1"/>
    <col min="13839" max="13839" width="13.44140625" style="68" customWidth="1"/>
    <col min="13840" max="13840" width="12.88671875" style="68" customWidth="1"/>
    <col min="13841" max="13841" width="17" style="68" customWidth="1"/>
    <col min="13842" max="14080" width="9.109375" style="68"/>
    <col min="14081" max="14081" width="35.6640625" style="68" customWidth="1"/>
    <col min="14082" max="14082" width="28.33203125" style="68" customWidth="1"/>
    <col min="14083" max="14083" width="16" style="68" customWidth="1"/>
    <col min="14084" max="14084" width="0" style="68" hidden="1" customWidth="1"/>
    <col min="14085" max="14085" width="14.33203125" style="68" customWidth="1"/>
    <col min="14086" max="14086" width="14.5546875" style="68" customWidth="1"/>
    <col min="14087" max="14087" width="14.33203125" style="68" customWidth="1"/>
    <col min="14088" max="14088" width="15.6640625" style="68" customWidth="1"/>
    <col min="14089" max="14089" width="14.109375" style="68" customWidth="1"/>
    <col min="14090" max="14090" width="13.88671875" style="68" customWidth="1"/>
    <col min="14091" max="14091" width="14.33203125" style="68" customWidth="1"/>
    <col min="14092" max="14092" width="13.5546875" style="68" customWidth="1"/>
    <col min="14093" max="14093" width="12.44140625" style="68" customWidth="1"/>
    <col min="14094" max="14094" width="12.6640625" style="68" customWidth="1"/>
    <col min="14095" max="14095" width="13.44140625" style="68" customWidth="1"/>
    <col min="14096" max="14096" width="12.88671875" style="68" customWidth="1"/>
    <col min="14097" max="14097" width="17" style="68" customWidth="1"/>
    <col min="14098" max="14336" width="9.109375" style="68"/>
    <col min="14337" max="14337" width="35.6640625" style="68" customWidth="1"/>
    <col min="14338" max="14338" width="28.33203125" style="68" customWidth="1"/>
    <col min="14339" max="14339" width="16" style="68" customWidth="1"/>
    <col min="14340" max="14340" width="0" style="68" hidden="1" customWidth="1"/>
    <col min="14341" max="14341" width="14.33203125" style="68" customWidth="1"/>
    <col min="14342" max="14342" width="14.5546875" style="68" customWidth="1"/>
    <col min="14343" max="14343" width="14.33203125" style="68" customWidth="1"/>
    <col min="14344" max="14344" width="15.6640625" style="68" customWidth="1"/>
    <col min="14345" max="14345" width="14.109375" style="68" customWidth="1"/>
    <col min="14346" max="14346" width="13.88671875" style="68" customWidth="1"/>
    <col min="14347" max="14347" width="14.33203125" style="68" customWidth="1"/>
    <col min="14348" max="14348" width="13.5546875" style="68" customWidth="1"/>
    <col min="14349" max="14349" width="12.44140625" style="68" customWidth="1"/>
    <col min="14350" max="14350" width="12.6640625" style="68" customWidth="1"/>
    <col min="14351" max="14351" width="13.44140625" style="68" customWidth="1"/>
    <col min="14352" max="14352" width="12.88671875" style="68" customWidth="1"/>
    <col min="14353" max="14353" width="17" style="68" customWidth="1"/>
    <col min="14354" max="14592" width="9.109375" style="68"/>
    <col min="14593" max="14593" width="35.6640625" style="68" customWidth="1"/>
    <col min="14594" max="14594" width="28.33203125" style="68" customWidth="1"/>
    <col min="14595" max="14595" width="16" style="68" customWidth="1"/>
    <col min="14596" max="14596" width="0" style="68" hidden="1" customWidth="1"/>
    <col min="14597" max="14597" width="14.33203125" style="68" customWidth="1"/>
    <col min="14598" max="14598" width="14.5546875" style="68" customWidth="1"/>
    <col min="14599" max="14599" width="14.33203125" style="68" customWidth="1"/>
    <col min="14600" max="14600" width="15.6640625" style="68" customWidth="1"/>
    <col min="14601" max="14601" width="14.109375" style="68" customWidth="1"/>
    <col min="14602" max="14602" width="13.88671875" style="68" customWidth="1"/>
    <col min="14603" max="14603" width="14.33203125" style="68" customWidth="1"/>
    <col min="14604" max="14604" width="13.5546875" style="68" customWidth="1"/>
    <col min="14605" max="14605" width="12.44140625" style="68" customWidth="1"/>
    <col min="14606" max="14606" width="12.6640625" style="68" customWidth="1"/>
    <col min="14607" max="14607" width="13.44140625" style="68" customWidth="1"/>
    <col min="14608" max="14608" width="12.88671875" style="68" customWidth="1"/>
    <col min="14609" max="14609" width="17" style="68" customWidth="1"/>
    <col min="14610" max="14848" width="9.109375" style="68"/>
    <col min="14849" max="14849" width="35.6640625" style="68" customWidth="1"/>
    <col min="14850" max="14850" width="28.33203125" style="68" customWidth="1"/>
    <col min="14851" max="14851" width="16" style="68" customWidth="1"/>
    <col min="14852" max="14852" width="0" style="68" hidden="1" customWidth="1"/>
    <col min="14853" max="14853" width="14.33203125" style="68" customWidth="1"/>
    <col min="14854" max="14854" width="14.5546875" style="68" customWidth="1"/>
    <col min="14855" max="14855" width="14.33203125" style="68" customWidth="1"/>
    <col min="14856" max="14856" width="15.6640625" style="68" customWidth="1"/>
    <col min="14857" max="14857" width="14.109375" style="68" customWidth="1"/>
    <col min="14858" max="14858" width="13.88671875" style="68" customWidth="1"/>
    <col min="14859" max="14859" width="14.33203125" style="68" customWidth="1"/>
    <col min="14860" max="14860" width="13.5546875" style="68" customWidth="1"/>
    <col min="14861" max="14861" width="12.44140625" style="68" customWidth="1"/>
    <col min="14862" max="14862" width="12.6640625" style="68" customWidth="1"/>
    <col min="14863" max="14863" width="13.44140625" style="68" customWidth="1"/>
    <col min="14864" max="14864" width="12.88671875" style="68" customWidth="1"/>
    <col min="14865" max="14865" width="17" style="68" customWidth="1"/>
    <col min="14866" max="15104" width="9.109375" style="68"/>
    <col min="15105" max="15105" width="35.6640625" style="68" customWidth="1"/>
    <col min="15106" max="15106" width="28.33203125" style="68" customWidth="1"/>
    <col min="15107" max="15107" width="16" style="68" customWidth="1"/>
    <col min="15108" max="15108" width="0" style="68" hidden="1" customWidth="1"/>
    <col min="15109" max="15109" width="14.33203125" style="68" customWidth="1"/>
    <col min="15110" max="15110" width="14.5546875" style="68" customWidth="1"/>
    <col min="15111" max="15111" width="14.33203125" style="68" customWidth="1"/>
    <col min="15112" max="15112" width="15.6640625" style="68" customWidth="1"/>
    <col min="15113" max="15113" width="14.109375" style="68" customWidth="1"/>
    <col min="15114" max="15114" width="13.88671875" style="68" customWidth="1"/>
    <col min="15115" max="15115" width="14.33203125" style="68" customWidth="1"/>
    <col min="15116" max="15116" width="13.5546875" style="68" customWidth="1"/>
    <col min="15117" max="15117" width="12.44140625" style="68" customWidth="1"/>
    <col min="15118" max="15118" width="12.6640625" style="68" customWidth="1"/>
    <col min="15119" max="15119" width="13.44140625" style="68" customWidth="1"/>
    <col min="15120" max="15120" width="12.88671875" style="68" customWidth="1"/>
    <col min="15121" max="15121" width="17" style="68" customWidth="1"/>
    <col min="15122" max="15360" width="9.109375" style="68"/>
    <col min="15361" max="15361" width="35.6640625" style="68" customWidth="1"/>
    <col min="15362" max="15362" width="28.33203125" style="68" customWidth="1"/>
    <col min="15363" max="15363" width="16" style="68" customWidth="1"/>
    <col min="15364" max="15364" width="0" style="68" hidden="1" customWidth="1"/>
    <col min="15365" max="15365" width="14.33203125" style="68" customWidth="1"/>
    <col min="15366" max="15366" width="14.5546875" style="68" customWidth="1"/>
    <col min="15367" max="15367" width="14.33203125" style="68" customWidth="1"/>
    <col min="15368" max="15368" width="15.6640625" style="68" customWidth="1"/>
    <col min="15369" max="15369" width="14.109375" style="68" customWidth="1"/>
    <col min="15370" max="15370" width="13.88671875" style="68" customWidth="1"/>
    <col min="15371" max="15371" width="14.33203125" style="68" customWidth="1"/>
    <col min="15372" max="15372" width="13.5546875" style="68" customWidth="1"/>
    <col min="15373" max="15373" width="12.44140625" style="68" customWidth="1"/>
    <col min="15374" max="15374" width="12.6640625" style="68" customWidth="1"/>
    <col min="15375" max="15375" width="13.44140625" style="68" customWidth="1"/>
    <col min="15376" max="15376" width="12.88671875" style="68" customWidth="1"/>
    <col min="15377" max="15377" width="17" style="68" customWidth="1"/>
    <col min="15378" max="15616" width="9.109375" style="68"/>
    <col min="15617" max="15617" width="35.6640625" style="68" customWidth="1"/>
    <col min="15618" max="15618" width="28.33203125" style="68" customWidth="1"/>
    <col min="15619" max="15619" width="16" style="68" customWidth="1"/>
    <col min="15620" max="15620" width="0" style="68" hidden="1" customWidth="1"/>
    <col min="15621" max="15621" width="14.33203125" style="68" customWidth="1"/>
    <col min="15622" max="15622" width="14.5546875" style="68" customWidth="1"/>
    <col min="15623" max="15623" width="14.33203125" style="68" customWidth="1"/>
    <col min="15624" max="15624" width="15.6640625" style="68" customWidth="1"/>
    <col min="15625" max="15625" width="14.109375" style="68" customWidth="1"/>
    <col min="15626" max="15626" width="13.88671875" style="68" customWidth="1"/>
    <col min="15627" max="15627" width="14.33203125" style="68" customWidth="1"/>
    <col min="15628" max="15628" width="13.5546875" style="68" customWidth="1"/>
    <col min="15629" max="15629" width="12.44140625" style="68" customWidth="1"/>
    <col min="15630" max="15630" width="12.6640625" style="68" customWidth="1"/>
    <col min="15631" max="15631" width="13.44140625" style="68" customWidth="1"/>
    <col min="15632" max="15632" width="12.88671875" style="68" customWidth="1"/>
    <col min="15633" max="15633" width="17" style="68" customWidth="1"/>
    <col min="15634" max="15872" width="9.109375" style="68"/>
    <col min="15873" max="15873" width="35.6640625" style="68" customWidth="1"/>
    <col min="15874" max="15874" width="28.33203125" style="68" customWidth="1"/>
    <col min="15875" max="15875" width="16" style="68" customWidth="1"/>
    <col min="15876" max="15876" width="0" style="68" hidden="1" customWidth="1"/>
    <col min="15877" max="15877" width="14.33203125" style="68" customWidth="1"/>
    <col min="15878" max="15878" width="14.5546875" style="68" customWidth="1"/>
    <col min="15879" max="15879" width="14.33203125" style="68" customWidth="1"/>
    <col min="15880" max="15880" width="15.6640625" style="68" customWidth="1"/>
    <col min="15881" max="15881" width="14.109375" style="68" customWidth="1"/>
    <col min="15882" max="15882" width="13.88671875" style="68" customWidth="1"/>
    <col min="15883" max="15883" width="14.33203125" style="68" customWidth="1"/>
    <col min="15884" max="15884" width="13.5546875" style="68" customWidth="1"/>
    <col min="15885" max="15885" width="12.44140625" style="68" customWidth="1"/>
    <col min="15886" max="15886" width="12.6640625" style="68" customWidth="1"/>
    <col min="15887" max="15887" width="13.44140625" style="68" customWidth="1"/>
    <col min="15888" max="15888" width="12.88671875" style="68" customWidth="1"/>
    <col min="15889" max="15889" width="17" style="68" customWidth="1"/>
    <col min="15890" max="16128" width="9.109375" style="68"/>
    <col min="16129" max="16129" width="35.6640625" style="68" customWidth="1"/>
    <col min="16130" max="16130" width="28.33203125" style="68" customWidth="1"/>
    <col min="16131" max="16131" width="16" style="68" customWidth="1"/>
    <col min="16132" max="16132" width="0" style="68" hidden="1" customWidth="1"/>
    <col min="16133" max="16133" width="14.33203125" style="68" customWidth="1"/>
    <col min="16134" max="16134" width="14.5546875" style="68" customWidth="1"/>
    <col min="16135" max="16135" width="14.33203125" style="68" customWidth="1"/>
    <col min="16136" max="16136" width="15.6640625" style="68" customWidth="1"/>
    <col min="16137" max="16137" width="14.109375" style="68" customWidth="1"/>
    <col min="16138" max="16138" width="13.88671875" style="68" customWidth="1"/>
    <col min="16139" max="16139" width="14.33203125" style="68" customWidth="1"/>
    <col min="16140" max="16140" width="13.5546875" style="68" customWidth="1"/>
    <col min="16141" max="16141" width="12.44140625" style="68" customWidth="1"/>
    <col min="16142" max="16142" width="12.6640625" style="68" customWidth="1"/>
    <col min="16143" max="16143" width="13.44140625" style="68" customWidth="1"/>
    <col min="16144" max="16144" width="12.88671875" style="68" customWidth="1"/>
    <col min="16145" max="16145" width="17" style="68" customWidth="1"/>
    <col min="16146" max="16384" width="9.109375" style="68"/>
  </cols>
  <sheetData>
    <row r="1" spans="1:20" ht="21" x14ac:dyDescent="0.3">
      <c r="O1" s="84"/>
      <c r="P1" s="71"/>
      <c r="Q1" s="84" t="s">
        <v>179</v>
      </c>
      <c r="R1" s="71"/>
      <c r="S1" s="71"/>
      <c r="T1" s="71"/>
    </row>
    <row r="2" spans="1:20" ht="15.75" customHeight="1" x14ac:dyDescent="0.4">
      <c r="O2" s="83"/>
      <c r="P2" s="38"/>
      <c r="Q2" s="158" t="s">
        <v>181</v>
      </c>
      <c r="R2" s="38"/>
      <c r="S2" s="38"/>
      <c r="T2" s="38"/>
    </row>
    <row r="3" spans="1:20" s="39" customFormat="1" ht="22.2" customHeight="1" x14ac:dyDescent="0.4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85"/>
      <c r="P3" s="35"/>
      <c r="Q3" s="229" t="s">
        <v>185</v>
      </c>
      <c r="R3" s="229"/>
      <c r="S3" s="229"/>
      <c r="T3" s="35"/>
    </row>
    <row r="4" spans="1:20" s="39" customFormat="1" ht="16.5" customHeight="1" x14ac:dyDescent="0.3"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188"/>
      <c r="P4" s="188"/>
      <c r="Q4" s="188"/>
      <c r="R4" s="188"/>
      <c r="S4" s="188"/>
      <c r="T4" s="188"/>
    </row>
    <row r="5" spans="1:20" s="39" customFormat="1" ht="21" customHeight="1" x14ac:dyDescent="0.35">
      <c r="A5" s="198" t="s">
        <v>129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</row>
    <row r="6" spans="1:20" s="39" customFormat="1" ht="21" customHeight="1" x14ac:dyDescent="0.3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</row>
    <row r="7" spans="1:20" s="39" customFormat="1" x14ac:dyDescent="0.3"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</row>
    <row r="8" spans="1:20" s="39" customFormat="1" ht="32.25" customHeight="1" x14ac:dyDescent="0.3">
      <c r="A8" s="190" t="s">
        <v>1</v>
      </c>
      <c r="B8" s="190" t="s">
        <v>26</v>
      </c>
      <c r="C8" s="190" t="s">
        <v>46</v>
      </c>
      <c r="D8" s="199" t="s">
        <v>120</v>
      </c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200"/>
      <c r="Q8" s="190" t="s">
        <v>25</v>
      </c>
    </row>
    <row r="9" spans="1:20" s="39" customFormat="1" ht="54.75" customHeight="1" x14ac:dyDescent="0.3">
      <c r="A9" s="190"/>
      <c r="B9" s="190"/>
      <c r="C9" s="190"/>
      <c r="D9" s="78" t="s">
        <v>47</v>
      </c>
      <c r="E9" s="78" t="s">
        <v>2</v>
      </c>
      <c r="F9" s="78" t="s">
        <v>3</v>
      </c>
      <c r="G9" s="78" t="s">
        <v>15</v>
      </c>
      <c r="H9" s="78" t="s">
        <v>16</v>
      </c>
      <c r="I9" s="78" t="s">
        <v>17</v>
      </c>
      <c r="J9" s="78" t="s">
        <v>18</v>
      </c>
      <c r="K9" s="78" t="s">
        <v>19</v>
      </c>
      <c r="L9" s="78" t="s">
        <v>20</v>
      </c>
      <c r="M9" s="78" t="s">
        <v>21</v>
      </c>
      <c r="N9" s="78" t="s">
        <v>22</v>
      </c>
      <c r="O9" s="78" t="s">
        <v>23</v>
      </c>
      <c r="P9" s="78" t="s">
        <v>24</v>
      </c>
      <c r="Q9" s="190"/>
    </row>
    <row r="10" spans="1:20" s="39" customFormat="1" ht="20.399999999999999" customHeight="1" x14ac:dyDescent="0.3">
      <c r="A10" s="156">
        <v>1</v>
      </c>
      <c r="B10" s="156">
        <v>2</v>
      </c>
      <c r="C10" s="156">
        <v>3</v>
      </c>
      <c r="D10" s="156"/>
      <c r="E10" s="156"/>
      <c r="F10" s="156">
        <v>4</v>
      </c>
      <c r="G10" s="156">
        <v>5</v>
      </c>
      <c r="H10" s="156">
        <v>6</v>
      </c>
      <c r="I10" s="156">
        <v>7</v>
      </c>
      <c r="J10" s="156">
        <v>8</v>
      </c>
      <c r="K10" s="156">
        <v>9</v>
      </c>
      <c r="L10" s="156">
        <v>10</v>
      </c>
      <c r="M10" s="156">
        <v>11</v>
      </c>
      <c r="N10" s="156">
        <v>12</v>
      </c>
      <c r="O10" s="156">
        <v>13</v>
      </c>
      <c r="P10" s="156">
        <v>14</v>
      </c>
      <c r="Q10" s="156">
        <v>15</v>
      </c>
    </row>
    <row r="11" spans="1:20" s="39" customFormat="1" ht="18" customHeight="1" x14ac:dyDescent="0.3">
      <c r="A11" s="187" t="s">
        <v>48</v>
      </c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</row>
    <row r="12" spans="1:20" s="39" customFormat="1" ht="45" hidden="1" customHeight="1" x14ac:dyDescent="0.3">
      <c r="A12" s="187" t="s">
        <v>49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</row>
    <row r="13" spans="1:20" s="39" customFormat="1" ht="60" hidden="1" customHeight="1" x14ac:dyDescent="0.3">
      <c r="A13" s="187"/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</row>
    <row r="14" spans="1:20" s="39" customFormat="1" hidden="1" x14ac:dyDescent="0.3">
      <c r="A14" s="187"/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</row>
    <row r="15" spans="1:20" s="39" customFormat="1" hidden="1" x14ac:dyDescent="0.3">
      <c r="A15" s="187"/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</row>
    <row r="16" spans="1:20" s="42" customFormat="1" ht="15.75" hidden="1" customHeight="1" x14ac:dyDescent="0.3">
      <c r="A16" s="197" t="s">
        <v>50</v>
      </c>
      <c r="B16" s="197"/>
      <c r="C16" s="197"/>
      <c r="D16" s="197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197"/>
      <c r="P16" s="197"/>
      <c r="Q16" s="197"/>
    </row>
    <row r="17" spans="1:17" s="39" customFormat="1" ht="15.75" hidden="1" customHeight="1" x14ac:dyDescent="0.3">
      <c r="A17" s="189" t="s">
        <v>51</v>
      </c>
      <c r="B17" s="189"/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</row>
    <row r="18" spans="1:17" s="39" customFormat="1" ht="45" hidden="1" customHeight="1" x14ac:dyDescent="0.3">
      <c r="A18" s="189" t="s">
        <v>49</v>
      </c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</row>
    <row r="19" spans="1:17" s="39" customFormat="1" ht="15.75" hidden="1" customHeight="1" x14ac:dyDescent="0.3">
      <c r="A19" s="189" t="s">
        <v>52</v>
      </c>
      <c r="B19" s="189"/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  <c r="O19" s="189"/>
      <c r="P19" s="189"/>
      <c r="Q19" s="189"/>
    </row>
    <row r="20" spans="1:17" s="39" customFormat="1" ht="30" hidden="1" customHeight="1" x14ac:dyDescent="0.3">
      <c r="A20" s="189" t="s">
        <v>53</v>
      </c>
      <c r="B20" s="155" t="s">
        <v>54</v>
      </c>
      <c r="C20" s="43" t="e">
        <f>SUM(#REF!)</f>
        <v>#REF!</v>
      </c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156" t="s">
        <v>55</v>
      </c>
    </row>
    <row r="21" spans="1:17" s="39" customFormat="1" ht="45" hidden="1" customHeight="1" x14ac:dyDescent="0.3">
      <c r="A21" s="189"/>
      <c r="B21" s="155" t="s">
        <v>56</v>
      </c>
      <c r="C21" s="43" t="e">
        <f>#REF!+#REF!+#REF!</f>
        <v>#REF!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156"/>
    </row>
    <row r="22" spans="1:17" s="39" customFormat="1" ht="45" hidden="1" customHeight="1" x14ac:dyDescent="0.3">
      <c r="A22" s="189"/>
      <c r="B22" s="155" t="s">
        <v>57</v>
      </c>
      <c r="C22" s="43" t="e">
        <f>#REF!+#REF!+#REF!</f>
        <v>#REF!</v>
      </c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156"/>
    </row>
    <row r="23" spans="1:17" s="39" customFormat="1" ht="30" hidden="1" customHeight="1" x14ac:dyDescent="0.3">
      <c r="A23" s="189"/>
      <c r="B23" s="155" t="s">
        <v>58</v>
      </c>
      <c r="C23" s="43" t="e">
        <f>#REF!+#REF!+#REF!</f>
        <v>#REF!</v>
      </c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156" t="s">
        <v>55</v>
      </c>
    </row>
    <row r="24" spans="1:17" s="39" customFormat="1" ht="30" hidden="1" customHeight="1" x14ac:dyDescent="0.3">
      <c r="A24" s="189"/>
      <c r="B24" s="155" t="s">
        <v>59</v>
      </c>
      <c r="C24" s="43" t="e">
        <f>#REF!+#REF!+#REF!</f>
        <v>#REF!</v>
      </c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56"/>
    </row>
    <row r="25" spans="1:17" s="44" customFormat="1" ht="15" hidden="1" customHeight="1" x14ac:dyDescent="0.3">
      <c r="A25" s="187" t="s">
        <v>60</v>
      </c>
      <c r="B25" s="155" t="s">
        <v>61</v>
      </c>
      <c r="C25" s="43" t="e">
        <f>SUM(#REF!)</f>
        <v>#REF!</v>
      </c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156" t="s">
        <v>62</v>
      </c>
    </row>
    <row r="26" spans="1:17" s="44" customFormat="1" ht="45" hidden="1" customHeight="1" x14ac:dyDescent="0.3">
      <c r="A26" s="187"/>
      <c r="B26" s="155" t="s">
        <v>56</v>
      </c>
      <c r="C26" s="43" t="e">
        <f>SUM(#REF!)</f>
        <v>#REF!</v>
      </c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156"/>
    </row>
    <row r="27" spans="1:17" s="44" customFormat="1" ht="45" hidden="1" customHeight="1" x14ac:dyDescent="0.3">
      <c r="A27" s="187"/>
      <c r="B27" s="155" t="s">
        <v>57</v>
      </c>
      <c r="C27" s="43" t="e">
        <f>SUM(#REF!)</f>
        <v>#REF!</v>
      </c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156"/>
    </row>
    <row r="28" spans="1:17" s="44" customFormat="1" ht="30" hidden="1" customHeight="1" x14ac:dyDescent="0.3">
      <c r="A28" s="187"/>
      <c r="B28" s="155" t="s">
        <v>58</v>
      </c>
      <c r="C28" s="43" t="e">
        <f>#REF!+#REF!+#REF!</f>
        <v>#REF!</v>
      </c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156" t="s">
        <v>62</v>
      </c>
    </row>
    <row r="29" spans="1:17" s="44" customFormat="1" ht="30" hidden="1" customHeight="1" x14ac:dyDescent="0.3">
      <c r="A29" s="187"/>
      <c r="B29" s="155" t="s">
        <v>59</v>
      </c>
      <c r="C29" s="43" t="e">
        <f>SUM(#REF!)</f>
        <v>#REF!</v>
      </c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156"/>
    </row>
    <row r="30" spans="1:17" s="44" customFormat="1" ht="15" hidden="1" customHeight="1" x14ac:dyDescent="0.3">
      <c r="A30" s="187" t="s">
        <v>63</v>
      </c>
      <c r="B30" s="155" t="s">
        <v>61</v>
      </c>
      <c r="C30" s="43" t="e">
        <f>SUM(#REF!)</f>
        <v>#REF!</v>
      </c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156" t="s">
        <v>4</v>
      </c>
    </row>
    <row r="31" spans="1:17" s="44" customFormat="1" ht="45" hidden="1" customHeight="1" x14ac:dyDescent="0.3">
      <c r="A31" s="187"/>
      <c r="B31" s="155" t="s">
        <v>56</v>
      </c>
      <c r="C31" s="43" t="e">
        <f>SUM(#REF!)</f>
        <v>#REF!</v>
      </c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156"/>
    </row>
    <row r="32" spans="1:17" s="44" customFormat="1" ht="45" hidden="1" customHeight="1" x14ac:dyDescent="0.3">
      <c r="A32" s="187"/>
      <c r="B32" s="155" t="s">
        <v>57</v>
      </c>
      <c r="C32" s="43" t="e">
        <f>SUM(#REF!)</f>
        <v>#REF!</v>
      </c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156"/>
    </row>
    <row r="33" spans="1:17" s="44" customFormat="1" ht="30" hidden="1" customHeight="1" x14ac:dyDescent="0.3">
      <c r="A33" s="187"/>
      <c r="B33" s="155" t="s">
        <v>58</v>
      </c>
      <c r="C33" s="43" t="e">
        <f>SUM(#REF!)</f>
        <v>#REF!</v>
      </c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156" t="s">
        <v>4</v>
      </c>
    </row>
    <row r="34" spans="1:17" s="44" customFormat="1" ht="30" hidden="1" customHeight="1" x14ac:dyDescent="0.3">
      <c r="A34" s="187"/>
      <c r="B34" s="155" t="s">
        <v>59</v>
      </c>
      <c r="C34" s="43" t="e">
        <f>SUM(#REF!)</f>
        <v>#REF!</v>
      </c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56"/>
    </row>
    <row r="35" spans="1:17" s="39" customFormat="1" ht="30" hidden="1" customHeight="1" x14ac:dyDescent="0.3">
      <c r="A35" s="189" t="s">
        <v>64</v>
      </c>
      <c r="B35" s="155" t="s">
        <v>54</v>
      </c>
      <c r="C35" s="43" t="e">
        <f>SUM(#REF!)</f>
        <v>#REF!</v>
      </c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156" t="s">
        <v>55</v>
      </c>
    </row>
    <row r="36" spans="1:17" s="39" customFormat="1" ht="45" hidden="1" customHeight="1" x14ac:dyDescent="0.3">
      <c r="A36" s="189"/>
      <c r="B36" s="155" t="s">
        <v>56</v>
      </c>
      <c r="C36" s="43" t="e">
        <f>SUM(#REF!)</f>
        <v>#REF!</v>
      </c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156"/>
    </row>
    <row r="37" spans="1:17" s="39" customFormat="1" ht="45" hidden="1" customHeight="1" x14ac:dyDescent="0.3">
      <c r="A37" s="189"/>
      <c r="B37" s="155" t="s">
        <v>57</v>
      </c>
      <c r="C37" s="43" t="e">
        <f>SUM(#REF!)</f>
        <v>#REF!</v>
      </c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156"/>
    </row>
    <row r="38" spans="1:17" s="39" customFormat="1" ht="30" hidden="1" customHeight="1" x14ac:dyDescent="0.3">
      <c r="A38" s="189"/>
      <c r="B38" s="155" t="s">
        <v>58</v>
      </c>
      <c r="C38" s="43" t="e">
        <f>SUM(#REF!)</f>
        <v>#REF!</v>
      </c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156" t="s">
        <v>55</v>
      </c>
    </row>
    <row r="39" spans="1:17" s="39" customFormat="1" ht="30" hidden="1" customHeight="1" x14ac:dyDescent="0.3">
      <c r="A39" s="189"/>
      <c r="B39" s="155" t="s">
        <v>59</v>
      </c>
      <c r="C39" s="43" t="e">
        <f>SUM(#REF!)</f>
        <v>#REF!</v>
      </c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156"/>
    </row>
    <row r="40" spans="1:17" s="44" customFormat="1" ht="15" hidden="1" customHeight="1" x14ac:dyDescent="0.3">
      <c r="A40" s="196" t="s">
        <v>65</v>
      </c>
      <c r="B40" s="155" t="s">
        <v>54</v>
      </c>
      <c r="C40" s="43" t="e">
        <f>SUM(#REF!)</f>
        <v>#REF!</v>
      </c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156" t="s">
        <v>62</v>
      </c>
    </row>
    <row r="41" spans="1:17" s="44" customFormat="1" ht="45" hidden="1" customHeight="1" x14ac:dyDescent="0.3">
      <c r="A41" s="196"/>
      <c r="B41" s="155" t="s">
        <v>56</v>
      </c>
      <c r="C41" s="43" t="e">
        <f>SUM(#REF!)</f>
        <v>#REF!</v>
      </c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156"/>
    </row>
    <row r="42" spans="1:17" s="44" customFormat="1" ht="45" hidden="1" customHeight="1" x14ac:dyDescent="0.3">
      <c r="A42" s="196"/>
      <c r="B42" s="155" t="s">
        <v>57</v>
      </c>
      <c r="C42" s="43" t="e">
        <f>SUM(#REF!)</f>
        <v>#REF!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156"/>
    </row>
    <row r="43" spans="1:17" s="44" customFormat="1" ht="30" hidden="1" customHeight="1" x14ac:dyDescent="0.3">
      <c r="A43" s="196"/>
      <c r="B43" s="155" t="s">
        <v>58</v>
      </c>
      <c r="C43" s="43" t="e">
        <f>SUM(#REF!)</f>
        <v>#REF!</v>
      </c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156" t="s">
        <v>62</v>
      </c>
    </row>
    <row r="44" spans="1:17" s="44" customFormat="1" ht="30" hidden="1" customHeight="1" x14ac:dyDescent="0.3">
      <c r="A44" s="196"/>
      <c r="B44" s="155" t="s">
        <v>59</v>
      </c>
      <c r="C44" s="43" t="e">
        <f>SUM(#REF!)</f>
        <v>#REF!</v>
      </c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156"/>
    </row>
    <row r="45" spans="1:17" s="44" customFormat="1" ht="15" hidden="1" customHeight="1" x14ac:dyDescent="0.3">
      <c r="A45" s="187" t="s">
        <v>66</v>
      </c>
      <c r="B45" s="155" t="s">
        <v>61</v>
      </c>
      <c r="C45" s="43" t="e">
        <f>SUM(#REF!)</f>
        <v>#REF!</v>
      </c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156" t="s">
        <v>4</v>
      </c>
    </row>
    <row r="46" spans="1:17" s="44" customFormat="1" ht="45" hidden="1" customHeight="1" x14ac:dyDescent="0.3">
      <c r="A46" s="187"/>
      <c r="B46" s="155" t="s">
        <v>56</v>
      </c>
      <c r="C46" s="43" t="e">
        <f>SUM(#REF!)</f>
        <v>#REF!</v>
      </c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156"/>
    </row>
    <row r="47" spans="1:17" s="44" customFormat="1" ht="45" hidden="1" customHeight="1" x14ac:dyDescent="0.3">
      <c r="A47" s="187"/>
      <c r="B47" s="155" t="s">
        <v>57</v>
      </c>
      <c r="C47" s="43" t="e">
        <f>SUM(#REF!)</f>
        <v>#REF!</v>
      </c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156"/>
    </row>
    <row r="48" spans="1:17" s="44" customFormat="1" ht="30" hidden="1" customHeight="1" x14ac:dyDescent="0.3">
      <c r="A48" s="187"/>
      <c r="B48" s="155" t="s">
        <v>58</v>
      </c>
      <c r="C48" s="43" t="e">
        <f>SUM(#REF!)</f>
        <v>#REF!</v>
      </c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156" t="s">
        <v>4</v>
      </c>
    </row>
    <row r="49" spans="1:17" s="44" customFormat="1" ht="30" hidden="1" customHeight="1" x14ac:dyDescent="0.3">
      <c r="A49" s="187"/>
      <c r="B49" s="155" t="s">
        <v>59</v>
      </c>
      <c r="C49" s="43" t="e">
        <f>SUM(#REF!)</f>
        <v>#REF!</v>
      </c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156"/>
    </row>
    <row r="50" spans="1:17" s="39" customFormat="1" ht="15.75" hidden="1" customHeight="1" x14ac:dyDescent="0.3">
      <c r="A50" s="252" t="s">
        <v>67</v>
      </c>
      <c r="B50" s="157" t="s">
        <v>54</v>
      </c>
      <c r="C50" s="45" t="e">
        <f>SUM(#REF!)</f>
        <v>#REF!</v>
      </c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6" t="s">
        <v>5</v>
      </c>
    </row>
    <row r="51" spans="1:17" s="39" customFormat="1" ht="45" hidden="1" customHeight="1" x14ac:dyDescent="0.3">
      <c r="A51" s="252"/>
      <c r="B51" s="155" t="s">
        <v>56</v>
      </c>
      <c r="C51" s="43" t="e">
        <f>SUM(#REF!)</f>
        <v>#REF!</v>
      </c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156" t="s">
        <v>5</v>
      </c>
    </row>
    <row r="52" spans="1:17" s="39" customFormat="1" ht="45" hidden="1" customHeight="1" x14ac:dyDescent="0.3">
      <c r="A52" s="252"/>
      <c r="B52" s="155" t="s">
        <v>68</v>
      </c>
      <c r="C52" s="43" t="e">
        <f>SUM(#REF!)</f>
        <v>#REF!</v>
      </c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156" t="s">
        <v>5</v>
      </c>
    </row>
    <row r="53" spans="1:17" s="39" customFormat="1" ht="27.6" hidden="1" x14ac:dyDescent="0.3">
      <c r="A53" s="252"/>
      <c r="B53" s="155" t="s">
        <v>58</v>
      </c>
      <c r="C53" s="43" t="e">
        <f>SUM(#REF!)</f>
        <v>#REF!</v>
      </c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156" t="s">
        <v>5</v>
      </c>
    </row>
    <row r="54" spans="1:17" s="39" customFormat="1" ht="30" hidden="1" customHeight="1" x14ac:dyDescent="0.3">
      <c r="A54" s="155"/>
      <c r="B54" s="155" t="s">
        <v>59</v>
      </c>
      <c r="C54" s="43" t="e">
        <f>SUM(#REF!)</f>
        <v>#REF!</v>
      </c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156" t="s">
        <v>5</v>
      </c>
    </row>
    <row r="55" spans="1:17" s="39" customFormat="1" ht="15.75" hidden="1" customHeight="1" x14ac:dyDescent="0.3">
      <c r="A55" s="252" t="s">
        <v>69</v>
      </c>
      <c r="B55" s="157" t="s">
        <v>54</v>
      </c>
      <c r="C55" s="45" t="e">
        <f>SUM(#REF!)</f>
        <v>#REF!</v>
      </c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6" t="s">
        <v>5</v>
      </c>
    </row>
    <row r="56" spans="1:17" s="39" customFormat="1" ht="45" hidden="1" customHeight="1" x14ac:dyDescent="0.3">
      <c r="A56" s="252"/>
      <c r="B56" s="155" t="s">
        <v>56</v>
      </c>
      <c r="C56" s="43" t="e">
        <f>SUM(#REF!)</f>
        <v>#REF!</v>
      </c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156" t="s">
        <v>5</v>
      </c>
    </row>
    <row r="57" spans="1:17" s="39" customFormat="1" ht="45" hidden="1" customHeight="1" x14ac:dyDescent="0.3">
      <c r="A57" s="252"/>
      <c r="B57" s="155" t="s">
        <v>68</v>
      </c>
      <c r="C57" s="43" t="e">
        <f>SUM(#REF!)</f>
        <v>#REF!</v>
      </c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156" t="s">
        <v>5</v>
      </c>
    </row>
    <row r="58" spans="1:17" s="39" customFormat="1" ht="27.6" hidden="1" x14ac:dyDescent="0.3">
      <c r="A58" s="252"/>
      <c r="B58" s="155" t="s">
        <v>58</v>
      </c>
      <c r="C58" s="43" t="e">
        <f>SUM(#REF!)</f>
        <v>#REF!</v>
      </c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156" t="s">
        <v>5</v>
      </c>
    </row>
    <row r="59" spans="1:17" s="39" customFormat="1" ht="30" hidden="1" customHeight="1" x14ac:dyDescent="0.3">
      <c r="A59" s="155"/>
      <c r="B59" s="155" t="s">
        <v>59</v>
      </c>
      <c r="C59" s="43" t="e">
        <f>SUM(#REF!)</f>
        <v>#REF!</v>
      </c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156" t="s">
        <v>5</v>
      </c>
    </row>
    <row r="60" spans="1:17" s="42" customFormat="1" ht="15.75" hidden="1" customHeight="1" x14ac:dyDescent="0.3">
      <c r="A60" s="197" t="s">
        <v>70</v>
      </c>
      <c r="B60" s="197"/>
      <c r="C60" s="197"/>
      <c r="D60" s="197"/>
      <c r="E60" s="197"/>
      <c r="F60" s="197"/>
      <c r="G60" s="197"/>
      <c r="H60" s="197"/>
      <c r="I60" s="197"/>
      <c r="J60" s="197"/>
      <c r="K60" s="197"/>
      <c r="L60" s="197"/>
      <c r="M60" s="197"/>
      <c r="N60" s="197"/>
      <c r="O60" s="197"/>
      <c r="P60" s="197"/>
      <c r="Q60" s="197"/>
    </row>
    <row r="61" spans="1:17" s="39" customFormat="1" ht="15.75" hidden="1" customHeight="1" x14ac:dyDescent="0.3">
      <c r="A61" s="189" t="s">
        <v>71</v>
      </c>
      <c r="B61" s="189"/>
      <c r="C61" s="189"/>
      <c r="D61" s="189"/>
      <c r="E61" s="189"/>
      <c r="F61" s="189"/>
      <c r="G61" s="189"/>
      <c r="H61" s="189"/>
      <c r="I61" s="189"/>
      <c r="J61" s="189"/>
      <c r="K61" s="189"/>
      <c r="L61" s="189"/>
      <c r="M61" s="189"/>
      <c r="N61" s="189"/>
      <c r="O61" s="189"/>
      <c r="P61" s="189"/>
      <c r="Q61" s="189"/>
    </row>
    <row r="62" spans="1:17" s="39" customFormat="1" ht="60" hidden="1" customHeight="1" x14ac:dyDescent="0.3">
      <c r="A62" s="189" t="s">
        <v>49</v>
      </c>
      <c r="B62" s="189"/>
      <c r="C62" s="189"/>
      <c r="D62" s="189"/>
      <c r="E62" s="189"/>
      <c r="F62" s="189"/>
      <c r="G62" s="189"/>
      <c r="H62" s="189"/>
      <c r="I62" s="189"/>
      <c r="J62" s="189"/>
      <c r="K62" s="189"/>
      <c r="L62" s="189"/>
      <c r="M62" s="189"/>
      <c r="N62" s="189"/>
      <c r="O62" s="189"/>
      <c r="P62" s="189"/>
      <c r="Q62" s="189"/>
    </row>
    <row r="63" spans="1:17" s="39" customFormat="1" ht="15.75" hidden="1" customHeight="1" x14ac:dyDescent="0.3">
      <c r="A63" s="189" t="s">
        <v>72</v>
      </c>
      <c r="B63" s="189"/>
      <c r="C63" s="189"/>
      <c r="D63" s="189"/>
      <c r="E63" s="189"/>
      <c r="F63" s="189"/>
      <c r="G63" s="189"/>
      <c r="H63" s="189"/>
      <c r="I63" s="189"/>
      <c r="J63" s="189"/>
      <c r="K63" s="189"/>
      <c r="L63" s="189"/>
      <c r="M63" s="189"/>
      <c r="N63" s="189"/>
      <c r="O63" s="189"/>
      <c r="P63" s="189"/>
      <c r="Q63" s="189"/>
    </row>
    <row r="64" spans="1:17" s="39" customFormat="1" ht="15.75" hidden="1" customHeight="1" x14ac:dyDescent="0.3">
      <c r="A64" s="189" t="s">
        <v>73</v>
      </c>
      <c r="B64" s="155" t="s">
        <v>54</v>
      </c>
      <c r="C64" s="43" t="e">
        <f>SUM(#REF!)</f>
        <v>#REF!</v>
      </c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156" t="s">
        <v>62</v>
      </c>
    </row>
    <row r="65" spans="1:17" s="39" customFormat="1" ht="45" hidden="1" customHeight="1" x14ac:dyDescent="0.3">
      <c r="A65" s="189"/>
      <c r="B65" s="155" t="s">
        <v>56</v>
      </c>
      <c r="C65" s="43" t="e">
        <f>SUM(#REF!)</f>
        <v>#REF!</v>
      </c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56"/>
    </row>
    <row r="66" spans="1:17" s="39" customFormat="1" ht="45" hidden="1" customHeight="1" x14ac:dyDescent="0.3">
      <c r="A66" s="189"/>
      <c r="B66" s="155" t="s">
        <v>68</v>
      </c>
      <c r="C66" s="43" t="e">
        <f>SUM(#REF!)</f>
        <v>#REF!</v>
      </c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156"/>
    </row>
    <row r="67" spans="1:17" s="39" customFormat="1" ht="30" hidden="1" customHeight="1" x14ac:dyDescent="0.3">
      <c r="A67" s="189"/>
      <c r="B67" s="155" t="s">
        <v>58</v>
      </c>
      <c r="C67" s="43" t="e">
        <f>SUM(#REF!)</f>
        <v>#REF!</v>
      </c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156" t="s">
        <v>62</v>
      </c>
    </row>
    <row r="68" spans="1:17" s="39" customFormat="1" ht="30" hidden="1" customHeight="1" x14ac:dyDescent="0.3">
      <c r="A68" s="189"/>
      <c r="B68" s="155" t="s">
        <v>59</v>
      </c>
      <c r="C68" s="43" t="e">
        <f>SUM(#REF!)</f>
        <v>#REF!</v>
      </c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56"/>
    </row>
    <row r="69" spans="1:17" s="39" customFormat="1" ht="30" hidden="1" customHeight="1" x14ac:dyDescent="0.3">
      <c r="A69" s="189" t="s">
        <v>74</v>
      </c>
      <c r="B69" s="155" t="s">
        <v>54</v>
      </c>
      <c r="C69" s="43" t="e">
        <f>SUM(#REF!)</f>
        <v>#REF!</v>
      </c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56" t="s">
        <v>55</v>
      </c>
    </row>
    <row r="70" spans="1:17" s="39" customFormat="1" ht="45" hidden="1" customHeight="1" x14ac:dyDescent="0.3">
      <c r="A70" s="189"/>
      <c r="B70" s="155" t="s">
        <v>56</v>
      </c>
      <c r="C70" s="43" t="e">
        <f>SUM(#REF!)</f>
        <v>#REF!</v>
      </c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156"/>
    </row>
    <row r="71" spans="1:17" s="39" customFormat="1" ht="45" hidden="1" customHeight="1" x14ac:dyDescent="0.3">
      <c r="A71" s="189"/>
      <c r="B71" s="155" t="s">
        <v>68</v>
      </c>
      <c r="C71" s="43" t="e">
        <f>SUM(#REF!)</f>
        <v>#REF!</v>
      </c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56"/>
    </row>
    <row r="72" spans="1:17" s="39" customFormat="1" ht="30" hidden="1" customHeight="1" x14ac:dyDescent="0.3">
      <c r="A72" s="189"/>
      <c r="B72" s="155" t="s">
        <v>58</v>
      </c>
      <c r="C72" s="43" t="e">
        <f>SUM(#REF!)</f>
        <v>#REF!</v>
      </c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156" t="s">
        <v>55</v>
      </c>
    </row>
    <row r="73" spans="1:17" s="39" customFormat="1" ht="30" hidden="1" customHeight="1" x14ac:dyDescent="0.3">
      <c r="A73" s="189"/>
      <c r="B73" s="155" t="s">
        <v>59</v>
      </c>
      <c r="C73" s="43" t="e">
        <f>SUM(#REF!)</f>
        <v>#REF!</v>
      </c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156"/>
    </row>
    <row r="74" spans="1:17" s="44" customFormat="1" ht="15" hidden="1" customHeight="1" x14ac:dyDescent="0.3">
      <c r="A74" s="189" t="s">
        <v>75</v>
      </c>
      <c r="B74" s="155" t="s">
        <v>54</v>
      </c>
      <c r="C74" s="43" t="e">
        <f>SUM(#REF!)</f>
        <v>#REF!</v>
      </c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156" t="s">
        <v>62</v>
      </c>
    </row>
    <row r="75" spans="1:17" s="44" customFormat="1" ht="45" hidden="1" customHeight="1" x14ac:dyDescent="0.3">
      <c r="A75" s="189"/>
      <c r="B75" s="155" t="s">
        <v>56</v>
      </c>
      <c r="C75" s="43" t="e">
        <f>SUM(#REF!)</f>
        <v>#REF!</v>
      </c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156"/>
    </row>
    <row r="76" spans="1:17" s="44" customFormat="1" ht="45" hidden="1" customHeight="1" x14ac:dyDescent="0.3">
      <c r="A76" s="189"/>
      <c r="B76" s="155" t="s">
        <v>68</v>
      </c>
      <c r="C76" s="43" t="e">
        <f>SUM(#REF!)</f>
        <v>#REF!</v>
      </c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156"/>
    </row>
    <row r="77" spans="1:17" s="44" customFormat="1" ht="30" hidden="1" customHeight="1" x14ac:dyDescent="0.3">
      <c r="A77" s="189"/>
      <c r="B77" s="155" t="s">
        <v>58</v>
      </c>
      <c r="C77" s="43" t="e">
        <f>SUM(#REF!)</f>
        <v>#REF!</v>
      </c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156" t="s">
        <v>62</v>
      </c>
    </row>
    <row r="78" spans="1:17" s="44" customFormat="1" ht="30" hidden="1" customHeight="1" x14ac:dyDescent="0.3">
      <c r="A78" s="189"/>
      <c r="B78" s="155" t="s">
        <v>59</v>
      </c>
      <c r="C78" s="43" t="e">
        <f>SUM(#REF!)</f>
        <v>#REF!</v>
      </c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156"/>
    </row>
    <row r="79" spans="1:17" s="44" customFormat="1" ht="15" hidden="1" customHeight="1" x14ac:dyDescent="0.3">
      <c r="A79" s="189" t="s">
        <v>66</v>
      </c>
      <c r="B79" s="155" t="s">
        <v>54</v>
      </c>
      <c r="C79" s="43" t="e">
        <f>SUM(#REF!)</f>
        <v>#REF!</v>
      </c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156" t="s">
        <v>4</v>
      </c>
    </row>
    <row r="80" spans="1:17" s="44" customFormat="1" ht="45" hidden="1" customHeight="1" x14ac:dyDescent="0.3">
      <c r="A80" s="189"/>
      <c r="B80" s="155" t="s">
        <v>56</v>
      </c>
      <c r="C80" s="43" t="e">
        <f>SUM(#REF!)</f>
        <v>#REF!</v>
      </c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56"/>
    </row>
    <row r="81" spans="1:17" s="44" customFormat="1" ht="45" hidden="1" customHeight="1" x14ac:dyDescent="0.3">
      <c r="A81" s="189"/>
      <c r="B81" s="155" t="s">
        <v>68</v>
      </c>
      <c r="C81" s="43" t="e">
        <f>SUM(#REF!)</f>
        <v>#REF!</v>
      </c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156"/>
    </row>
    <row r="82" spans="1:17" s="44" customFormat="1" ht="30" hidden="1" customHeight="1" x14ac:dyDescent="0.3">
      <c r="A82" s="189"/>
      <c r="B82" s="155" t="s">
        <v>58</v>
      </c>
      <c r="C82" s="43" t="e">
        <f>SUM(#REF!)</f>
        <v>#REF!</v>
      </c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156" t="s">
        <v>4</v>
      </c>
    </row>
    <row r="83" spans="1:17" s="44" customFormat="1" ht="30" hidden="1" customHeight="1" x14ac:dyDescent="0.3">
      <c r="A83" s="189"/>
      <c r="B83" s="155" t="s">
        <v>59</v>
      </c>
      <c r="C83" s="43" t="e">
        <f>SUM(#REF!)</f>
        <v>#REF!</v>
      </c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156"/>
    </row>
    <row r="84" spans="1:17" s="39" customFormat="1" ht="15.75" hidden="1" customHeight="1" x14ac:dyDescent="0.3">
      <c r="A84" s="189" t="s">
        <v>76</v>
      </c>
      <c r="B84" s="155" t="s">
        <v>54</v>
      </c>
      <c r="C84" s="43" t="e">
        <f>SUM(#REF!)</f>
        <v>#REF!</v>
      </c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156" t="s">
        <v>62</v>
      </c>
    </row>
    <row r="85" spans="1:17" s="39" customFormat="1" ht="45" hidden="1" customHeight="1" x14ac:dyDescent="0.3">
      <c r="A85" s="189"/>
      <c r="B85" s="155" t="s">
        <v>56</v>
      </c>
      <c r="C85" s="43" t="e">
        <f>SUM(#REF!)</f>
        <v>#REF!</v>
      </c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156"/>
    </row>
    <row r="86" spans="1:17" s="39" customFormat="1" ht="45" hidden="1" customHeight="1" x14ac:dyDescent="0.3">
      <c r="A86" s="189"/>
      <c r="B86" s="155" t="s">
        <v>68</v>
      </c>
      <c r="C86" s="43" t="e">
        <f>SUM(#REF!)</f>
        <v>#REF!</v>
      </c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156"/>
    </row>
    <row r="87" spans="1:17" s="39" customFormat="1" ht="30" hidden="1" customHeight="1" x14ac:dyDescent="0.3">
      <c r="A87" s="189"/>
      <c r="B87" s="155" t="s">
        <v>58</v>
      </c>
      <c r="C87" s="43" t="e">
        <f>SUM(#REF!)</f>
        <v>#REF!</v>
      </c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156" t="s">
        <v>62</v>
      </c>
    </row>
    <row r="88" spans="1:17" s="39" customFormat="1" ht="30" hidden="1" customHeight="1" x14ac:dyDescent="0.3">
      <c r="A88" s="189"/>
      <c r="B88" s="155" t="s">
        <v>59</v>
      </c>
      <c r="C88" s="43" t="e">
        <f>SUM(#REF!)</f>
        <v>#REF!</v>
      </c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156"/>
    </row>
    <row r="89" spans="1:17" s="42" customFormat="1" ht="15.75" hidden="1" customHeight="1" x14ac:dyDescent="0.3">
      <c r="A89" s="252" t="s">
        <v>77</v>
      </c>
      <c r="B89" s="157" t="s">
        <v>54</v>
      </c>
      <c r="C89" s="45" t="e">
        <f>SUM(#REF!)</f>
        <v>#REF!</v>
      </c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6" t="s">
        <v>5</v>
      </c>
    </row>
    <row r="90" spans="1:17" s="39" customFormat="1" ht="45" hidden="1" customHeight="1" x14ac:dyDescent="0.3">
      <c r="A90" s="252"/>
      <c r="B90" s="155" t="s">
        <v>56</v>
      </c>
      <c r="C90" s="43" t="e">
        <f>SUM(#REF!)</f>
        <v>#REF!</v>
      </c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156" t="s">
        <v>5</v>
      </c>
    </row>
    <row r="91" spans="1:17" s="39" customFormat="1" ht="45" hidden="1" customHeight="1" x14ac:dyDescent="0.3">
      <c r="A91" s="252"/>
      <c r="B91" s="155" t="s">
        <v>68</v>
      </c>
      <c r="C91" s="43" t="e">
        <f>SUM(#REF!)</f>
        <v>#REF!</v>
      </c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156" t="s">
        <v>5</v>
      </c>
    </row>
    <row r="92" spans="1:17" s="39" customFormat="1" ht="27.6" hidden="1" x14ac:dyDescent="0.3">
      <c r="A92" s="252"/>
      <c r="B92" s="155" t="s">
        <v>58</v>
      </c>
      <c r="C92" s="43" t="e">
        <f>SUM(#REF!)</f>
        <v>#REF!</v>
      </c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156" t="s">
        <v>5</v>
      </c>
    </row>
    <row r="93" spans="1:17" s="39" customFormat="1" ht="30" hidden="1" customHeight="1" x14ac:dyDescent="0.3">
      <c r="A93" s="155"/>
      <c r="B93" s="155" t="s">
        <v>59</v>
      </c>
      <c r="C93" s="43" t="e">
        <f>SUM(#REF!)</f>
        <v>#REF!</v>
      </c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156" t="s">
        <v>5</v>
      </c>
    </row>
    <row r="94" spans="1:17" s="42" customFormat="1" ht="15.75" hidden="1" customHeight="1" x14ac:dyDescent="0.3">
      <c r="A94" s="252" t="s">
        <v>78</v>
      </c>
      <c r="B94" s="157" t="s">
        <v>54</v>
      </c>
      <c r="C94" s="45" t="e">
        <f>SUM(#REF!)</f>
        <v>#REF!</v>
      </c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6" t="s">
        <v>5</v>
      </c>
    </row>
    <row r="95" spans="1:17" s="39" customFormat="1" ht="45" hidden="1" customHeight="1" x14ac:dyDescent="0.3">
      <c r="A95" s="252"/>
      <c r="B95" s="155" t="s">
        <v>56</v>
      </c>
      <c r="C95" s="43" t="e">
        <f>SUM(#REF!)</f>
        <v>#REF!</v>
      </c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156" t="s">
        <v>5</v>
      </c>
    </row>
    <row r="96" spans="1:17" s="39" customFormat="1" ht="45" hidden="1" customHeight="1" x14ac:dyDescent="0.3">
      <c r="A96" s="252"/>
      <c r="B96" s="155" t="s">
        <v>68</v>
      </c>
      <c r="C96" s="43" t="e">
        <f>SUM(#REF!)</f>
        <v>#REF!</v>
      </c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156" t="s">
        <v>5</v>
      </c>
    </row>
    <row r="97" spans="1:17" s="39" customFormat="1" ht="27.6" hidden="1" x14ac:dyDescent="0.3">
      <c r="A97" s="252"/>
      <c r="B97" s="155" t="s">
        <v>58</v>
      </c>
      <c r="C97" s="43" t="e">
        <f>SUM(#REF!)</f>
        <v>#REF!</v>
      </c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156" t="s">
        <v>5</v>
      </c>
    </row>
    <row r="98" spans="1:17" s="39" customFormat="1" ht="30" hidden="1" customHeight="1" x14ac:dyDescent="0.3">
      <c r="A98" s="155"/>
      <c r="B98" s="155" t="s">
        <v>59</v>
      </c>
      <c r="C98" s="43" t="e">
        <f>SUM(#REF!)</f>
        <v>#REF!</v>
      </c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156" t="s">
        <v>5</v>
      </c>
    </row>
    <row r="99" spans="1:17" s="39" customFormat="1" ht="19.5" customHeight="1" x14ac:dyDescent="0.3">
      <c r="A99" s="187" t="s">
        <v>117</v>
      </c>
      <c r="B99" s="187"/>
      <c r="C99" s="187"/>
      <c r="D99" s="187"/>
      <c r="E99" s="187"/>
      <c r="F99" s="187"/>
      <c r="G99" s="187"/>
      <c r="H99" s="187"/>
      <c r="I99" s="187"/>
      <c r="J99" s="187"/>
      <c r="K99" s="187"/>
      <c r="L99" s="187"/>
      <c r="M99" s="187"/>
      <c r="N99" s="187"/>
      <c r="O99" s="187"/>
      <c r="P99" s="187"/>
      <c r="Q99" s="187"/>
    </row>
    <row r="100" spans="1:17" s="39" customFormat="1" ht="17.25" customHeight="1" x14ac:dyDescent="0.3">
      <c r="A100" s="187" t="s">
        <v>12</v>
      </c>
      <c r="B100" s="187"/>
      <c r="C100" s="187"/>
      <c r="D100" s="187"/>
      <c r="E100" s="187"/>
      <c r="F100" s="187"/>
      <c r="G100" s="187"/>
      <c r="H100" s="187"/>
      <c r="I100" s="187"/>
      <c r="J100" s="187"/>
      <c r="K100" s="187"/>
      <c r="L100" s="187"/>
      <c r="M100" s="187"/>
      <c r="N100" s="187"/>
      <c r="O100" s="187"/>
      <c r="P100" s="187"/>
      <c r="Q100" s="187"/>
    </row>
    <row r="101" spans="1:17" s="39" customFormat="1" ht="15.75" hidden="1" customHeight="1" x14ac:dyDescent="0.3">
      <c r="A101" s="189" t="s">
        <v>79</v>
      </c>
      <c r="B101" s="47" t="s">
        <v>54</v>
      </c>
      <c r="C101" s="43" t="e">
        <f>SUM(#REF!)</f>
        <v>#REF!</v>
      </c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78" t="s">
        <v>62</v>
      </c>
    </row>
    <row r="102" spans="1:17" s="39" customFormat="1" ht="45" hidden="1" customHeight="1" x14ac:dyDescent="0.3">
      <c r="A102" s="189"/>
      <c r="B102" s="79" t="s">
        <v>56</v>
      </c>
      <c r="C102" s="43" t="e">
        <f>SUM(#REF!)</f>
        <v>#REF!</v>
      </c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78"/>
    </row>
    <row r="103" spans="1:17" s="39" customFormat="1" ht="45" hidden="1" customHeight="1" x14ac:dyDescent="0.3">
      <c r="A103" s="189"/>
      <c r="B103" s="79" t="s">
        <v>68</v>
      </c>
      <c r="C103" s="43" t="e">
        <f>SUM(#REF!)</f>
        <v>#REF!</v>
      </c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78"/>
    </row>
    <row r="104" spans="1:17" s="39" customFormat="1" ht="30" hidden="1" customHeight="1" x14ac:dyDescent="0.3">
      <c r="A104" s="189"/>
      <c r="B104" s="79" t="s">
        <v>58</v>
      </c>
      <c r="C104" s="43" t="e">
        <f>SUM(#REF!)</f>
        <v>#REF!</v>
      </c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78" t="s">
        <v>62</v>
      </c>
    </row>
    <row r="105" spans="1:17" s="39" customFormat="1" ht="30" hidden="1" customHeight="1" x14ac:dyDescent="0.3">
      <c r="A105" s="189"/>
      <c r="B105" s="79" t="s">
        <v>59</v>
      </c>
      <c r="C105" s="43" t="e">
        <f>SUM(#REF!)</f>
        <v>#REF!</v>
      </c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78"/>
    </row>
    <row r="106" spans="1:17" s="44" customFormat="1" ht="15" hidden="1" customHeight="1" x14ac:dyDescent="0.3">
      <c r="A106" s="196" t="s">
        <v>80</v>
      </c>
      <c r="B106" s="47" t="s">
        <v>54</v>
      </c>
      <c r="C106" s="43" t="e">
        <f>SUM(#REF!)</f>
        <v>#REF!</v>
      </c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78" t="s">
        <v>62</v>
      </c>
    </row>
    <row r="107" spans="1:17" s="44" customFormat="1" ht="45" hidden="1" customHeight="1" x14ac:dyDescent="0.3">
      <c r="A107" s="196"/>
      <c r="B107" s="79" t="s">
        <v>56</v>
      </c>
      <c r="C107" s="43" t="e">
        <f>SUM(#REF!)</f>
        <v>#REF!</v>
      </c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78"/>
    </row>
    <row r="108" spans="1:17" s="44" customFormat="1" ht="45" hidden="1" customHeight="1" x14ac:dyDescent="0.3">
      <c r="A108" s="196"/>
      <c r="B108" s="79" t="s">
        <v>68</v>
      </c>
      <c r="C108" s="43" t="e">
        <f>SUM(#REF!)</f>
        <v>#REF!</v>
      </c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78"/>
    </row>
    <row r="109" spans="1:17" s="44" customFormat="1" ht="30" hidden="1" customHeight="1" x14ac:dyDescent="0.3">
      <c r="A109" s="196"/>
      <c r="B109" s="79" t="s">
        <v>58</v>
      </c>
      <c r="C109" s="43" t="e">
        <f>SUM(#REF!)</f>
        <v>#REF!</v>
      </c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78" t="s">
        <v>62</v>
      </c>
    </row>
    <row r="110" spans="1:17" s="44" customFormat="1" ht="30" hidden="1" customHeight="1" x14ac:dyDescent="0.3">
      <c r="A110" s="196"/>
      <c r="B110" s="79" t="s">
        <v>59</v>
      </c>
      <c r="C110" s="43" t="e">
        <f>SUM(#REF!)</f>
        <v>#REF!</v>
      </c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78"/>
    </row>
    <row r="111" spans="1:17" s="44" customFormat="1" ht="15" hidden="1" customHeight="1" x14ac:dyDescent="0.3">
      <c r="A111" s="196" t="s">
        <v>81</v>
      </c>
      <c r="B111" s="47" t="s">
        <v>54</v>
      </c>
      <c r="C111" s="43" t="e">
        <f>SUM(#REF!)</f>
        <v>#REF!</v>
      </c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78" t="s">
        <v>62</v>
      </c>
    </row>
    <row r="112" spans="1:17" s="44" customFormat="1" ht="45" hidden="1" customHeight="1" x14ac:dyDescent="0.3">
      <c r="A112" s="196"/>
      <c r="B112" s="79" t="s">
        <v>56</v>
      </c>
      <c r="C112" s="43" t="e">
        <f>SUM(#REF!)</f>
        <v>#REF!</v>
      </c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78"/>
    </row>
    <row r="113" spans="1:17" s="44" customFormat="1" ht="45" hidden="1" customHeight="1" x14ac:dyDescent="0.3">
      <c r="A113" s="196"/>
      <c r="B113" s="79" t="s">
        <v>68</v>
      </c>
      <c r="C113" s="43" t="e">
        <f>SUM(#REF!)</f>
        <v>#REF!</v>
      </c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78"/>
    </row>
    <row r="114" spans="1:17" s="44" customFormat="1" ht="30" hidden="1" customHeight="1" x14ac:dyDescent="0.3">
      <c r="A114" s="196"/>
      <c r="B114" s="79" t="s">
        <v>58</v>
      </c>
      <c r="C114" s="43" t="e">
        <f>SUM(#REF!)</f>
        <v>#REF!</v>
      </c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78" t="s">
        <v>62</v>
      </c>
    </row>
    <row r="115" spans="1:17" s="44" customFormat="1" ht="30" hidden="1" customHeight="1" x14ac:dyDescent="0.3">
      <c r="A115" s="196"/>
      <c r="B115" s="79" t="s">
        <v>59</v>
      </c>
      <c r="C115" s="43" t="e">
        <f>SUM(#REF!)</f>
        <v>#REF!</v>
      </c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78"/>
    </row>
    <row r="116" spans="1:17" s="44" customFormat="1" ht="15" hidden="1" customHeight="1" x14ac:dyDescent="0.3">
      <c r="A116" s="196" t="s">
        <v>82</v>
      </c>
      <c r="B116" s="47" t="s">
        <v>54</v>
      </c>
      <c r="C116" s="43" t="e">
        <f>SUM(#REF!)</f>
        <v>#REF!</v>
      </c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78" t="s">
        <v>62</v>
      </c>
    </row>
    <row r="117" spans="1:17" s="44" customFormat="1" ht="45" hidden="1" customHeight="1" x14ac:dyDescent="0.3">
      <c r="A117" s="196"/>
      <c r="B117" s="79" t="s">
        <v>56</v>
      </c>
      <c r="C117" s="43" t="e">
        <f>SUM(#REF!)</f>
        <v>#REF!</v>
      </c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78"/>
    </row>
    <row r="118" spans="1:17" s="44" customFormat="1" ht="45" hidden="1" customHeight="1" x14ac:dyDescent="0.3">
      <c r="A118" s="196"/>
      <c r="B118" s="79" t="s">
        <v>68</v>
      </c>
      <c r="C118" s="43" t="e">
        <f>SUM(#REF!)</f>
        <v>#REF!</v>
      </c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78"/>
    </row>
    <row r="119" spans="1:17" s="44" customFormat="1" ht="30" hidden="1" customHeight="1" x14ac:dyDescent="0.3">
      <c r="A119" s="196"/>
      <c r="B119" s="79" t="s">
        <v>58</v>
      </c>
      <c r="C119" s="43" t="e">
        <f>SUM(#REF!)</f>
        <v>#REF!</v>
      </c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78" t="s">
        <v>62</v>
      </c>
    </row>
    <row r="120" spans="1:17" s="44" customFormat="1" ht="30" hidden="1" customHeight="1" x14ac:dyDescent="0.3">
      <c r="A120" s="196"/>
      <c r="B120" s="79" t="s">
        <v>59</v>
      </c>
      <c r="C120" s="43" t="e">
        <f>SUM(#REF!)</f>
        <v>#REF!</v>
      </c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78"/>
    </row>
    <row r="121" spans="1:17" s="44" customFormat="1" ht="15" hidden="1" customHeight="1" x14ac:dyDescent="0.3">
      <c r="A121" s="196" t="s">
        <v>83</v>
      </c>
      <c r="B121" s="47" t="s">
        <v>54</v>
      </c>
      <c r="C121" s="43" t="e">
        <f>SUM(#REF!)</f>
        <v>#REF!</v>
      </c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78" t="s">
        <v>62</v>
      </c>
    </row>
    <row r="122" spans="1:17" s="44" customFormat="1" ht="45" hidden="1" customHeight="1" x14ac:dyDescent="0.3">
      <c r="A122" s="196"/>
      <c r="B122" s="79" t="s">
        <v>56</v>
      </c>
      <c r="C122" s="43" t="e">
        <f>SUM(#REF!)</f>
        <v>#REF!</v>
      </c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78"/>
    </row>
    <row r="123" spans="1:17" s="44" customFormat="1" ht="45" hidden="1" customHeight="1" x14ac:dyDescent="0.3">
      <c r="A123" s="196"/>
      <c r="B123" s="79" t="s">
        <v>68</v>
      </c>
      <c r="C123" s="43" t="e">
        <f>SUM(#REF!)</f>
        <v>#REF!</v>
      </c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78"/>
    </row>
    <row r="124" spans="1:17" s="44" customFormat="1" ht="30" hidden="1" customHeight="1" x14ac:dyDescent="0.3">
      <c r="A124" s="196"/>
      <c r="B124" s="79" t="s">
        <v>58</v>
      </c>
      <c r="C124" s="43" t="e">
        <f>SUM(#REF!)</f>
        <v>#REF!</v>
      </c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78" t="s">
        <v>62</v>
      </c>
    </row>
    <row r="125" spans="1:17" s="44" customFormat="1" ht="30" hidden="1" customHeight="1" x14ac:dyDescent="0.3">
      <c r="A125" s="196"/>
      <c r="B125" s="79" t="s">
        <v>59</v>
      </c>
      <c r="C125" s="43" t="e">
        <f>SUM(#REF!)</f>
        <v>#REF!</v>
      </c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78"/>
    </row>
    <row r="126" spans="1:17" s="44" customFormat="1" ht="25.5" customHeight="1" x14ac:dyDescent="0.3">
      <c r="A126" s="189" t="s">
        <v>84</v>
      </c>
      <c r="B126" s="79" t="s">
        <v>54</v>
      </c>
      <c r="C126" s="48">
        <f>C127</f>
        <v>221339717.34</v>
      </c>
      <c r="D126" s="48" t="e">
        <f t="shared" ref="D126:P126" si="0">D127</f>
        <v>#REF!</v>
      </c>
      <c r="E126" s="48"/>
      <c r="F126" s="48">
        <f t="shared" si="0"/>
        <v>3528579.44</v>
      </c>
      <c r="G126" s="48">
        <f t="shared" si="0"/>
        <v>92561007.900000006</v>
      </c>
      <c r="H126" s="48">
        <f t="shared" si="0"/>
        <v>125250130</v>
      </c>
      <c r="I126" s="48">
        <f t="shared" si="0"/>
        <v>0</v>
      </c>
      <c r="J126" s="48">
        <f t="shared" si="0"/>
        <v>0</v>
      </c>
      <c r="K126" s="48">
        <f t="shared" si="0"/>
        <v>0</v>
      </c>
      <c r="L126" s="48">
        <f t="shared" si="0"/>
        <v>0</v>
      </c>
      <c r="M126" s="48">
        <f t="shared" si="0"/>
        <v>0</v>
      </c>
      <c r="N126" s="48">
        <f t="shared" si="0"/>
        <v>0</v>
      </c>
      <c r="O126" s="48">
        <f t="shared" si="0"/>
        <v>0</v>
      </c>
      <c r="P126" s="48">
        <f t="shared" si="0"/>
        <v>0</v>
      </c>
      <c r="Q126" s="191" t="s">
        <v>6</v>
      </c>
    </row>
    <row r="127" spans="1:17" s="44" customFormat="1" ht="33.75" customHeight="1" x14ac:dyDescent="0.3">
      <c r="A127" s="189"/>
      <c r="B127" s="79" t="s">
        <v>11</v>
      </c>
      <c r="C127" s="48">
        <f>C131+C129+C133+C135</f>
        <v>221339717.34</v>
      </c>
      <c r="D127" s="48" t="e">
        <f>#REF!+D131+D129+D133+D135</f>
        <v>#REF!</v>
      </c>
      <c r="E127" s="48" t="e">
        <f>#REF!+E131+E129+E133+E135</f>
        <v>#REF!</v>
      </c>
      <c r="F127" s="48">
        <f>F131+F129+F133+F135</f>
        <v>3528579.44</v>
      </c>
      <c r="G127" s="48">
        <f t="shared" ref="G127:P127" si="1">G131+G129+G133+G135</f>
        <v>92561007.900000006</v>
      </c>
      <c r="H127" s="48">
        <f t="shared" si="1"/>
        <v>125250130</v>
      </c>
      <c r="I127" s="48">
        <f t="shared" si="1"/>
        <v>0</v>
      </c>
      <c r="J127" s="48">
        <f t="shared" si="1"/>
        <v>0</v>
      </c>
      <c r="K127" s="48">
        <f t="shared" si="1"/>
        <v>0</v>
      </c>
      <c r="L127" s="48">
        <f t="shared" si="1"/>
        <v>0</v>
      </c>
      <c r="M127" s="48">
        <f t="shared" si="1"/>
        <v>0</v>
      </c>
      <c r="N127" s="48">
        <f t="shared" si="1"/>
        <v>0</v>
      </c>
      <c r="O127" s="48">
        <f t="shared" si="1"/>
        <v>0</v>
      </c>
      <c r="P127" s="48">
        <f t="shared" si="1"/>
        <v>0</v>
      </c>
      <c r="Q127" s="192"/>
    </row>
    <row r="128" spans="1:17" s="44" customFormat="1" ht="24.75" customHeight="1" x14ac:dyDescent="0.3">
      <c r="A128" s="189" t="s">
        <v>123</v>
      </c>
      <c r="B128" s="79" t="s">
        <v>54</v>
      </c>
      <c r="C128" s="48">
        <f>C129</f>
        <v>131183059.41</v>
      </c>
      <c r="D128" s="48" t="e">
        <f>#REF!</f>
        <v>#REF!</v>
      </c>
      <c r="E128" s="48"/>
      <c r="F128" s="49">
        <f>F129</f>
        <v>1556969.39</v>
      </c>
      <c r="G128" s="49">
        <f>G129</f>
        <v>4375960.0199999996</v>
      </c>
      <c r="H128" s="49">
        <f>H129</f>
        <v>125250130</v>
      </c>
      <c r="I128" s="48"/>
      <c r="J128" s="48"/>
      <c r="K128" s="48"/>
      <c r="L128" s="48"/>
      <c r="M128" s="48"/>
      <c r="N128" s="48"/>
      <c r="O128" s="48"/>
      <c r="P128" s="48"/>
      <c r="Q128" s="191" t="s">
        <v>6</v>
      </c>
    </row>
    <row r="129" spans="1:17" s="44" customFormat="1" ht="42" customHeight="1" x14ac:dyDescent="0.3">
      <c r="A129" s="189"/>
      <c r="B129" s="81" t="s">
        <v>11</v>
      </c>
      <c r="C129" s="50">
        <f>E129+F129+G129+H129+I129+J129+K129+L129+M129+N129+O129+P129</f>
        <v>131183059.41</v>
      </c>
      <c r="D129" s="48"/>
      <c r="E129" s="51"/>
      <c r="F129" s="50">
        <v>1556969.39</v>
      </c>
      <c r="G129" s="50">
        <v>4375960.0199999996</v>
      </c>
      <c r="H129" s="48">
        <v>125250130</v>
      </c>
      <c r="I129" s="51"/>
      <c r="J129" s="51"/>
      <c r="K129" s="51"/>
      <c r="L129" s="51"/>
      <c r="M129" s="51"/>
      <c r="N129" s="51"/>
      <c r="O129" s="51"/>
      <c r="P129" s="51"/>
      <c r="Q129" s="195"/>
    </row>
    <row r="130" spans="1:17" s="44" customFormat="1" ht="22.5" customHeight="1" x14ac:dyDescent="0.3">
      <c r="A130" s="189" t="s">
        <v>124</v>
      </c>
      <c r="B130" s="79" t="s">
        <v>54</v>
      </c>
      <c r="C130" s="48">
        <f t="shared" ref="C130:H130" si="2">C131</f>
        <v>3386718.61</v>
      </c>
      <c r="D130" s="48">
        <f t="shared" si="2"/>
        <v>0</v>
      </c>
      <c r="E130" s="48">
        <f t="shared" si="2"/>
        <v>0</v>
      </c>
      <c r="F130" s="48">
        <f t="shared" si="2"/>
        <v>301165.19</v>
      </c>
      <c r="G130" s="48">
        <f t="shared" si="2"/>
        <v>3085553.42</v>
      </c>
      <c r="H130" s="48">
        <f t="shared" si="2"/>
        <v>0</v>
      </c>
      <c r="I130" s="48"/>
      <c r="J130" s="48"/>
      <c r="K130" s="48"/>
      <c r="L130" s="48"/>
      <c r="M130" s="48"/>
      <c r="N130" s="48"/>
      <c r="O130" s="48"/>
      <c r="P130" s="48"/>
      <c r="Q130" s="191" t="s">
        <v>6</v>
      </c>
    </row>
    <row r="131" spans="1:17" s="44" customFormat="1" ht="42" customHeight="1" x14ac:dyDescent="0.3">
      <c r="A131" s="189"/>
      <c r="B131" s="79" t="s">
        <v>11</v>
      </c>
      <c r="C131" s="48">
        <f>SUM(D131:P131)</f>
        <v>3386718.61</v>
      </c>
      <c r="D131" s="48"/>
      <c r="E131" s="48"/>
      <c r="F131" s="48">
        <v>301165.19</v>
      </c>
      <c r="G131" s="48">
        <v>3085553.42</v>
      </c>
      <c r="H131" s="48">
        <v>0</v>
      </c>
      <c r="I131" s="48"/>
      <c r="J131" s="48"/>
      <c r="K131" s="48"/>
      <c r="L131" s="48"/>
      <c r="M131" s="48"/>
      <c r="N131" s="48"/>
      <c r="O131" s="48"/>
      <c r="P131" s="48"/>
      <c r="Q131" s="192"/>
    </row>
    <row r="132" spans="1:17" s="44" customFormat="1" ht="18" customHeight="1" x14ac:dyDescent="0.3">
      <c r="A132" s="189" t="s">
        <v>125</v>
      </c>
      <c r="B132" s="79" t="s">
        <v>54</v>
      </c>
      <c r="C132" s="48">
        <f t="shared" ref="C132:H132" si="3">C133</f>
        <v>86489875.400000006</v>
      </c>
      <c r="D132" s="48">
        <f t="shared" si="3"/>
        <v>0</v>
      </c>
      <c r="E132" s="48">
        <f t="shared" si="3"/>
        <v>0</v>
      </c>
      <c r="F132" s="48">
        <f t="shared" si="3"/>
        <v>1670444.86</v>
      </c>
      <c r="G132" s="48">
        <f t="shared" si="3"/>
        <v>84819430.540000007</v>
      </c>
      <c r="H132" s="48">
        <f t="shared" si="3"/>
        <v>0</v>
      </c>
      <c r="I132" s="48"/>
      <c r="J132" s="48"/>
      <c r="K132" s="48"/>
      <c r="L132" s="48"/>
      <c r="M132" s="48"/>
      <c r="N132" s="48"/>
      <c r="O132" s="48"/>
      <c r="P132" s="48"/>
      <c r="Q132" s="191" t="s">
        <v>6</v>
      </c>
    </row>
    <row r="133" spans="1:17" s="44" customFormat="1" ht="34.5" customHeight="1" x14ac:dyDescent="0.3">
      <c r="A133" s="189"/>
      <c r="B133" s="79" t="s">
        <v>11</v>
      </c>
      <c r="C133" s="48">
        <f>SUM(D133:P133)</f>
        <v>86489875.400000006</v>
      </c>
      <c r="D133" s="48"/>
      <c r="E133" s="48"/>
      <c r="F133" s="48">
        <v>1670444.86</v>
      </c>
      <c r="G133" s="48">
        <v>84819430.540000007</v>
      </c>
      <c r="H133" s="48">
        <v>0</v>
      </c>
      <c r="I133" s="48"/>
      <c r="J133" s="48"/>
      <c r="K133" s="48"/>
      <c r="L133" s="48"/>
      <c r="M133" s="48"/>
      <c r="N133" s="48"/>
      <c r="O133" s="48"/>
      <c r="P133" s="48"/>
      <c r="Q133" s="192"/>
    </row>
    <row r="134" spans="1:17" s="44" customFormat="1" ht="34.5" customHeight="1" x14ac:dyDescent="0.3">
      <c r="A134" s="189" t="s">
        <v>126</v>
      </c>
      <c r="B134" s="79" t="s">
        <v>54</v>
      </c>
      <c r="C134" s="48">
        <f t="shared" ref="C134:H134" si="4">C135</f>
        <v>280063.92</v>
      </c>
      <c r="D134" s="48">
        <f t="shared" si="4"/>
        <v>0</v>
      </c>
      <c r="E134" s="48">
        <f t="shared" si="4"/>
        <v>0</v>
      </c>
      <c r="F134" s="48">
        <f t="shared" si="4"/>
        <v>0</v>
      </c>
      <c r="G134" s="48">
        <f t="shared" si="4"/>
        <v>280063.92</v>
      </c>
      <c r="H134" s="48">
        <f t="shared" si="4"/>
        <v>0</v>
      </c>
      <c r="I134" s="48"/>
      <c r="J134" s="48"/>
      <c r="K134" s="48"/>
      <c r="L134" s="48"/>
      <c r="M134" s="48"/>
      <c r="N134" s="48"/>
      <c r="O134" s="48"/>
      <c r="P134" s="48"/>
      <c r="Q134" s="191" t="s">
        <v>6</v>
      </c>
    </row>
    <row r="135" spans="1:17" s="44" customFormat="1" ht="34.5" customHeight="1" x14ac:dyDescent="0.3">
      <c r="A135" s="189"/>
      <c r="B135" s="79" t="s">
        <v>11</v>
      </c>
      <c r="C135" s="48">
        <f>SUM(D135:P135)</f>
        <v>280063.92</v>
      </c>
      <c r="D135" s="48"/>
      <c r="E135" s="48"/>
      <c r="F135" s="48">
        <v>0</v>
      </c>
      <c r="G135" s="48">
        <v>280063.92</v>
      </c>
      <c r="H135" s="48">
        <v>0</v>
      </c>
      <c r="I135" s="48"/>
      <c r="J135" s="48"/>
      <c r="K135" s="48"/>
      <c r="L135" s="48"/>
      <c r="M135" s="48"/>
      <c r="N135" s="48"/>
      <c r="O135" s="48"/>
      <c r="P135" s="48"/>
      <c r="Q135" s="192"/>
    </row>
    <row r="136" spans="1:17" s="44" customFormat="1" ht="34.5" customHeight="1" x14ac:dyDescent="0.3">
      <c r="A136" s="193" t="s">
        <v>127</v>
      </c>
      <c r="B136" s="79" t="s">
        <v>54</v>
      </c>
      <c r="C136" s="48">
        <v>0</v>
      </c>
      <c r="D136" s="48"/>
      <c r="E136" s="48"/>
      <c r="F136" s="48">
        <v>0</v>
      </c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80" t="s">
        <v>31</v>
      </c>
    </row>
    <row r="137" spans="1:17" s="44" customFormat="1" ht="34.5" customHeight="1" x14ac:dyDescent="0.3">
      <c r="A137" s="194"/>
      <c r="B137" s="79" t="s">
        <v>11</v>
      </c>
      <c r="C137" s="48">
        <v>0</v>
      </c>
      <c r="D137" s="48"/>
      <c r="E137" s="48"/>
      <c r="F137" s="48">
        <v>0</v>
      </c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80"/>
    </row>
    <row r="138" spans="1:17" s="44" customFormat="1" ht="21.75" customHeight="1" x14ac:dyDescent="0.3">
      <c r="A138" s="189" t="s">
        <v>85</v>
      </c>
      <c r="B138" s="79" t="s">
        <v>54</v>
      </c>
      <c r="C138" s="48">
        <f>C139</f>
        <v>110113249.89</v>
      </c>
      <c r="D138" s="48">
        <f t="shared" ref="D138:P138" si="5">D139</f>
        <v>0</v>
      </c>
      <c r="E138" s="48">
        <f t="shared" si="5"/>
        <v>0</v>
      </c>
      <c r="F138" s="48">
        <f t="shared" si="5"/>
        <v>1100000</v>
      </c>
      <c r="G138" s="48">
        <f t="shared" si="5"/>
        <v>0</v>
      </c>
      <c r="H138" s="48">
        <f t="shared" si="5"/>
        <v>36236520</v>
      </c>
      <c r="I138" s="48">
        <f t="shared" si="5"/>
        <v>2200000</v>
      </c>
      <c r="J138" s="48">
        <f t="shared" si="5"/>
        <v>24200000</v>
      </c>
      <c r="K138" s="48">
        <f t="shared" si="5"/>
        <v>23100000</v>
      </c>
      <c r="L138" s="48">
        <f t="shared" si="5"/>
        <v>11000000</v>
      </c>
      <c r="M138" s="48">
        <f t="shared" si="5"/>
        <v>0</v>
      </c>
      <c r="N138" s="48">
        <f t="shared" si="5"/>
        <v>0</v>
      </c>
      <c r="O138" s="48">
        <f t="shared" si="5"/>
        <v>0</v>
      </c>
      <c r="P138" s="48">
        <f t="shared" si="5"/>
        <v>0</v>
      </c>
      <c r="Q138" s="191" t="s">
        <v>6</v>
      </c>
    </row>
    <row r="139" spans="1:17" s="44" customFormat="1" ht="72.75" customHeight="1" x14ac:dyDescent="0.3">
      <c r="A139" s="189"/>
      <c r="B139" s="79" t="s">
        <v>11</v>
      </c>
      <c r="C139" s="48">
        <f>C143+C147+C149+C151+C153+C155+C157+C145+C141</f>
        <v>110113249.89</v>
      </c>
      <c r="D139" s="48">
        <f t="shared" ref="D139:P139" si="6">D143+D147+D149+D151+D153+D155+D157+D145+D141</f>
        <v>0</v>
      </c>
      <c r="E139" s="48">
        <f t="shared" si="6"/>
        <v>0</v>
      </c>
      <c r="F139" s="48">
        <f t="shared" si="6"/>
        <v>1100000</v>
      </c>
      <c r="G139" s="48"/>
      <c r="H139" s="48">
        <f t="shared" si="6"/>
        <v>36236520</v>
      </c>
      <c r="I139" s="48">
        <f t="shared" si="6"/>
        <v>2200000</v>
      </c>
      <c r="J139" s="48">
        <f t="shared" si="6"/>
        <v>24200000</v>
      </c>
      <c r="K139" s="48">
        <f t="shared" si="6"/>
        <v>23100000</v>
      </c>
      <c r="L139" s="48">
        <f t="shared" si="6"/>
        <v>11000000</v>
      </c>
      <c r="M139" s="48">
        <f t="shared" si="6"/>
        <v>0</v>
      </c>
      <c r="N139" s="48">
        <f t="shared" si="6"/>
        <v>0</v>
      </c>
      <c r="O139" s="48">
        <f t="shared" si="6"/>
        <v>0</v>
      </c>
      <c r="P139" s="48">
        <f t="shared" si="6"/>
        <v>0</v>
      </c>
      <c r="Q139" s="192"/>
    </row>
    <row r="140" spans="1:17" s="44" customFormat="1" ht="24" customHeight="1" x14ac:dyDescent="0.3">
      <c r="A140" s="189" t="s">
        <v>86</v>
      </c>
      <c r="B140" s="79" t="s">
        <v>54</v>
      </c>
      <c r="C140" s="48">
        <f>C141</f>
        <v>12276729.890000001</v>
      </c>
      <c r="D140" s="48">
        <f t="shared" ref="D140:P144" si="7">D141</f>
        <v>0</v>
      </c>
      <c r="E140" s="48">
        <f t="shared" si="7"/>
        <v>0</v>
      </c>
      <c r="F140" s="48">
        <f t="shared" si="7"/>
        <v>0</v>
      </c>
      <c r="G140" s="48">
        <f t="shared" si="7"/>
        <v>12276729.890000001</v>
      </c>
      <c r="H140" s="48">
        <f t="shared" si="7"/>
        <v>0</v>
      </c>
      <c r="I140" s="48">
        <f t="shared" si="7"/>
        <v>0</v>
      </c>
      <c r="J140" s="48">
        <f t="shared" si="7"/>
        <v>0</v>
      </c>
      <c r="K140" s="48">
        <f t="shared" si="7"/>
        <v>0</v>
      </c>
      <c r="L140" s="48">
        <f t="shared" si="7"/>
        <v>0</v>
      </c>
      <c r="M140" s="48">
        <f t="shared" si="7"/>
        <v>0</v>
      </c>
      <c r="N140" s="48">
        <f t="shared" si="7"/>
        <v>0</v>
      </c>
      <c r="O140" s="48">
        <f t="shared" si="7"/>
        <v>0</v>
      </c>
      <c r="P140" s="48">
        <f t="shared" si="7"/>
        <v>0</v>
      </c>
      <c r="Q140" s="191" t="s">
        <v>6</v>
      </c>
    </row>
    <row r="141" spans="1:17" s="44" customFormat="1" ht="32.25" customHeight="1" x14ac:dyDescent="0.3">
      <c r="A141" s="189"/>
      <c r="B141" s="79" t="s">
        <v>11</v>
      </c>
      <c r="C141" s="48">
        <f>SUM(D141:P141)</f>
        <v>12276729.890000001</v>
      </c>
      <c r="D141" s="48"/>
      <c r="E141" s="48"/>
      <c r="F141" s="48"/>
      <c r="G141" s="48">
        <v>12276729.890000001</v>
      </c>
      <c r="H141" s="48"/>
      <c r="I141" s="48"/>
      <c r="J141" s="48"/>
      <c r="K141" s="48"/>
      <c r="L141" s="48"/>
      <c r="M141" s="48"/>
      <c r="N141" s="48"/>
      <c r="O141" s="48"/>
      <c r="P141" s="48"/>
      <c r="Q141" s="192"/>
    </row>
    <row r="142" spans="1:17" s="44" customFormat="1" ht="20.25" customHeight="1" x14ac:dyDescent="0.3">
      <c r="A142" s="189" t="s">
        <v>87</v>
      </c>
      <c r="B142" s="79" t="s">
        <v>54</v>
      </c>
      <c r="C142" s="48">
        <f>C143</f>
        <v>15707160</v>
      </c>
      <c r="D142" s="48">
        <f t="shared" si="7"/>
        <v>0</v>
      </c>
      <c r="E142" s="48">
        <f t="shared" si="7"/>
        <v>0</v>
      </c>
      <c r="F142" s="48">
        <f t="shared" si="7"/>
        <v>0</v>
      </c>
      <c r="G142" s="48">
        <f t="shared" si="7"/>
        <v>0</v>
      </c>
      <c r="H142" s="48">
        <f t="shared" si="7"/>
        <v>15707160</v>
      </c>
      <c r="I142" s="48">
        <f t="shared" si="7"/>
        <v>0</v>
      </c>
      <c r="J142" s="48">
        <f t="shared" si="7"/>
        <v>0</v>
      </c>
      <c r="K142" s="48">
        <f t="shared" si="7"/>
        <v>0</v>
      </c>
      <c r="L142" s="48">
        <f t="shared" si="7"/>
        <v>0</v>
      </c>
      <c r="M142" s="48">
        <f t="shared" si="7"/>
        <v>0</v>
      </c>
      <c r="N142" s="48">
        <f t="shared" si="7"/>
        <v>0</v>
      </c>
      <c r="O142" s="48">
        <f t="shared" si="7"/>
        <v>0</v>
      </c>
      <c r="P142" s="48">
        <f t="shared" si="7"/>
        <v>0</v>
      </c>
      <c r="Q142" s="191" t="s">
        <v>6</v>
      </c>
    </row>
    <row r="143" spans="1:17" s="44" customFormat="1" ht="40.5" customHeight="1" x14ac:dyDescent="0.3">
      <c r="A143" s="189"/>
      <c r="B143" s="79" t="s">
        <v>11</v>
      </c>
      <c r="C143" s="48">
        <f>SUM(D143:P143)</f>
        <v>15707160</v>
      </c>
      <c r="D143" s="48"/>
      <c r="E143" s="48"/>
      <c r="F143" s="48"/>
      <c r="G143" s="48"/>
      <c r="H143" s="48">
        <v>15707160</v>
      </c>
      <c r="I143" s="48"/>
      <c r="J143" s="48"/>
      <c r="K143" s="48"/>
      <c r="L143" s="48"/>
      <c r="M143" s="48"/>
      <c r="N143" s="48"/>
      <c r="O143" s="48"/>
      <c r="P143" s="48"/>
      <c r="Q143" s="192"/>
    </row>
    <row r="144" spans="1:17" s="44" customFormat="1" ht="21" customHeight="1" x14ac:dyDescent="0.3">
      <c r="A144" s="189" t="s">
        <v>88</v>
      </c>
      <c r="B144" s="79" t="s">
        <v>54</v>
      </c>
      <c r="C144" s="48">
        <f>C145</f>
        <v>9529360</v>
      </c>
      <c r="D144" s="48">
        <f t="shared" si="7"/>
        <v>0</v>
      </c>
      <c r="E144" s="48">
        <f t="shared" si="7"/>
        <v>0</v>
      </c>
      <c r="F144" s="48">
        <f t="shared" si="7"/>
        <v>0</v>
      </c>
      <c r="G144" s="48">
        <f t="shared" si="7"/>
        <v>0</v>
      </c>
      <c r="H144" s="48">
        <f t="shared" si="7"/>
        <v>9529360</v>
      </c>
      <c r="I144" s="48">
        <f t="shared" si="7"/>
        <v>0</v>
      </c>
      <c r="J144" s="48">
        <f t="shared" si="7"/>
        <v>0</v>
      </c>
      <c r="K144" s="48">
        <f t="shared" si="7"/>
        <v>0</v>
      </c>
      <c r="L144" s="48">
        <f t="shared" si="7"/>
        <v>0</v>
      </c>
      <c r="M144" s="48">
        <f t="shared" si="7"/>
        <v>0</v>
      </c>
      <c r="N144" s="48">
        <f t="shared" si="7"/>
        <v>0</v>
      </c>
      <c r="O144" s="48">
        <f t="shared" si="7"/>
        <v>0</v>
      </c>
      <c r="P144" s="48">
        <f t="shared" si="7"/>
        <v>0</v>
      </c>
      <c r="Q144" s="191" t="s">
        <v>6</v>
      </c>
    </row>
    <row r="145" spans="1:17" s="44" customFormat="1" ht="36" customHeight="1" x14ac:dyDescent="0.3">
      <c r="A145" s="189"/>
      <c r="B145" s="79" t="s">
        <v>11</v>
      </c>
      <c r="C145" s="48">
        <f t="shared" ref="C145:C157" si="8">SUM(D145:P145)</f>
        <v>9529360</v>
      </c>
      <c r="D145" s="48"/>
      <c r="E145" s="48"/>
      <c r="F145" s="48"/>
      <c r="G145" s="48"/>
      <c r="H145" s="48">
        <v>9529360</v>
      </c>
      <c r="I145" s="48"/>
      <c r="J145" s="48"/>
      <c r="K145" s="48"/>
      <c r="L145" s="48"/>
      <c r="M145" s="48"/>
      <c r="N145" s="48"/>
      <c r="O145" s="48"/>
      <c r="P145" s="48"/>
      <c r="Q145" s="192"/>
    </row>
    <row r="146" spans="1:17" s="44" customFormat="1" ht="19.5" customHeight="1" x14ac:dyDescent="0.3">
      <c r="A146" s="189" t="s">
        <v>89</v>
      </c>
      <c r="B146" s="79" t="s">
        <v>54</v>
      </c>
      <c r="C146" s="48">
        <f t="shared" si="8"/>
        <v>12100000</v>
      </c>
      <c r="D146" s="48">
        <f t="shared" ref="D146:P146" si="9">D147</f>
        <v>0</v>
      </c>
      <c r="E146" s="48">
        <f t="shared" si="9"/>
        <v>0</v>
      </c>
      <c r="F146" s="48">
        <f t="shared" si="9"/>
        <v>1100000</v>
      </c>
      <c r="G146" s="48">
        <f t="shared" si="9"/>
        <v>0</v>
      </c>
      <c r="H146" s="48">
        <f t="shared" si="9"/>
        <v>11000000</v>
      </c>
      <c r="I146" s="48">
        <f t="shared" si="9"/>
        <v>0</v>
      </c>
      <c r="J146" s="48">
        <f t="shared" si="9"/>
        <v>0</v>
      </c>
      <c r="K146" s="48">
        <f t="shared" si="9"/>
        <v>0</v>
      </c>
      <c r="L146" s="48">
        <f t="shared" si="9"/>
        <v>0</v>
      </c>
      <c r="M146" s="48">
        <f t="shared" si="9"/>
        <v>0</v>
      </c>
      <c r="N146" s="48">
        <f t="shared" si="9"/>
        <v>0</v>
      </c>
      <c r="O146" s="48">
        <f t="shared" si="9"/>
        <v>0</v>
      </c>
      <c r="P146" s="48">
        <f t="shared" si="9"/>
        <v>0</v>
      </c>
      <c r="Q146" s="191" t="s">
        <v>6</v>
      </c>
    </row>
    <row r="147" spans="1:17" s="44" customFormat="1" ht="36.75" customHeight="1" x14ac:dyDescent="0.3">
      <c r="A147" s="189"/>
      <c r="B147" s="79" t="s">
        <v>11</v>
      </c>
      <c r="C147" s="48">
        <f t="shared" si="8"/>
        <v>12100000</v>
      </c>
      <c r="D147" s="48"/>
      <c r="E147" s="48"/>
      <c r="F147" s="48">
        <v>1100000</v>
      </c>
      <c r="G147" s="48"/>
      <c r="H147" s="48">
        <v>11000000</v>
      </c>
      <c r="I147" s="48"/>
      <c r="J147" s="48"/>
      <c r="K147" s="48"/>
      <c r="L147" s="48"/>
      <c r="M147" s="48"/>
      <c r="N147" s="48"/>
      <c r="O147" s="48"/>
      <c r="P147" s="48"/>
      <c r="Q147" s="192"/>
    </row>
    <row r="148" spans="1:17" s="44" customFormat="1" ht="18.75" customHeight="1" x14ac:dyDescent="0.3">
      <c r="A148" s="189" t="s">
        <v>90</v>
      </c>
      <c r="B148" s="79" t="s">
        <v>54</v>
      </c>
      <c r="C148" s="48">
        <f t="shared" si="8"/>
        <v>12100000</v>
      </c>
      <c r="D148" s="48">
        <f t="shared" ref="D148:P148" si="10">D149</f>
        <v>0</v>
      </c>
      <c r="E148" s="48">
        <f t="shared" si="10"/>
        <v>0</v>
      </c>
      <c r="F148" s="48">
        <f t="shared" si="10"/>
        <v>0</v>
      </c>
      <c r="G148" s="48">
        <f t="shared" si="10"/>
        <v>0</v>
      </c>
      <c r="H148" s="48">
        <f t="shared" si="10"/>
        <v>0</v>
      </c>
      <c r="I148" s="48">
        <f t="shared" si="10"/>
        <v>1100000</v>
      </c>
      <c r="J148" s="48">
        <f t="shared" si="10"/>
        <v>11000000</v>
      </c>
      <c r="K148" s="48">
        <f t="shared" si="10"/>
        <v>0</v>
      </c>
      <c r="L148" s="48">
        <f t="shared" si="10"/>
        <v>0</v>
      </c>
      <c r="M148" s="48">
        <f t="shared" si="10"/>
        <v>0</v>
      </c>
      <c r="N148" s="48">
        <f t="shared" si="10"/>
        <v>0</v>
      </c>
      <c r="O148" s="48">
        <f t="shared" si="10"/>
        <v>0</v>
      </c>
      <c r="P148" s="48">
        <f t="shared" si="10"/>
        <v>0</v>
      </c>
      <c r="Q148" s="191" t="s">
        <v>6</v>
      </c>
    </row>
    <row r="149" spans="1:17" s="44" customFormat="1" ht="33.75" customHeight="1" x14ac:dyDescent="0.3">
      <c r="A149" s="189"/>
      <c r="B149" s="79" t="s">
        <v>11</v>
      </c>
      <c r="C149" s="48">
        <f t="shared" si="8"/>
        <v>12100000</v>
      </c>
      <c r="D149" s="48"/>
      <c r="E149" s="48"/>
      <c r="F149" s="48"/>
      <c r="G149" s="48"/>
      <c r="H149" s="48"/>
      <c r="I149" s="48">
        <v>1100000</v>
      </c>
      <c r="J149" s="48">
        <v>11000000</v>
      </c>
      <c r="K149" s="48"/>
      <c r="L149" s="48"/>
      <c r="M149" s="48"/>
      <c r="N149" s="48"/>
      <c r="O149" s="48"/>
      <c r="P149" s="48"/>
      <c r="Q149" s="192"/>
    </row>
    <row r="150" spans="1:17" s="44" customFormat="1" ht="22.5" customHeight="1" x14ac:dyDescent="0.3">
      <c r="A150" s="189" t="s">
        <v>91</v>
      </c>
      <c r="B150" s="79" t="s">
        <v>54</v>
      </c>
      <c r="C150" s="48">
        <f t="shared" si="8"/>
        <v>12100000</v>
      </c>
      <c r="D150" s="48">
        <f t="shared" ref="D150:P150" si="11">D151</f>
        <v>0</v>
      </c>
      <c r="E150" s="48">
        <f t="shared" si="11"/>
        <v>0</v>
      </c>
      <c r="F150" s="48">
        <f t="shared" si="11"/>
        <v>0</v>
      </c>
      <c r="G150" s="48">
        <f t="shared" si="11"/>
        <v>0</v>
      </c>
      <c r="H150" s="48">
        <f t="shared" si="11"/>
        <v>0</v>
      </c>
      <c r="I150" s="48">
        <f t="shared" si="11"/>
        <v>1100000</v>
      </c>
      <c r="J150" s="48">
        <f t="shared" si="11"/>
        <v>11000000</v>
      </c>
      <c r="K150" s="48">
        <f t="shared" si="11"/>
        <v>0</v>
      </c>
      <c r="L150" s="48">
        <f t="shared" si="11"/>
        <v>0</v>
      </c>
      <c r="M150" s="48">
        <f t="shared" si="11"/>
        <v>0</v>
      </c>
      <c r="N150" s="48">
        <f t="shared" si="11"/>
        <v>0</v>
      </c>
      <c r="O150" s="48">
        <f t="shared" si="11"/>
        <v>0</v>
      </c>
      <c r="P150" s="48">
        <f t="shared" si="11"/>
        <v>0</v>
      </c>
      <c r="Q150" s="191" t="s">
        <v>6</v>
      </c>
    </row>
    <row r="151" spans="1:17" s="44" customFormat="1" ht="35.25" customHeight="1" x14ac:dyDescent="0.3">
      <c r="A151" s="189"/>
      <c r="B151" s="79" t="s">
        <v>11</v>
      </c>
      <c r="C151" s="48">
        <f t="shared" si="8"/>
        <v>12100000</v>
      </c>
      <c r="D151" s="48"/>
      <c r="E151" s="48"/>
      <c r="F151" s="48"/>
      <c r="G151" s="48"/>
      <c r="H151" s="48"/>
      <c r="I151" s="48">
        <v>1100000</v>
      </c>
      <c r="J151" s="48">
        <v>11000000</v>
      </c>
      <c r="K151" s="48"/>
      <c r="L151" s="48"/>
      <c r="M151" s="48"/>
      <c r="N151" s="48"/>
      <c r="O151" s="48"/>
      <c r="P151" s="48"/>
      <c r="Q151" s="192"/>
    </row>
    <row r="152" spans="1:17" s="44" customFormat="1" ht="21" customHeight="1" x14ac:dyDescent="0.3">
      <c r="A152" s="189" t="s">
        <v>92</v>
      </c>
      <c r="B152" s="79" t="s">
        <v>54</v>
      </c>
      <c r="C152" s="48">
        <f t="shared" si="8"/>
        <v>12100000</v>
      </c>
      <c r="D152" s="48">
        <f t="shared" ref="D152:P152" si="12">D153</f>
        <v>0</v>
      </c>
      <c r="E152" s="48">
        <f t="shared" si="12"/>
        <v>0</v>
      </c>
      <c r="F152" s="48">
        <f t="shared" si="12"/>
        <v>0</v>
      </c>
      <c r="G152" s="48">
        <f t="shared" si="12"/>
        <v>0</v>
      </c>
      <c r="H152" s="48">
        <f t="shared" si="12"/>
        <v>0</v>
      </c>
      <c r="I152" s="48">
        <f t="shared" si="12"/>
        <v>0</v>
      </c>
      <c r="J152" s="48">
        <f t="shared" si="12"/>
        <v>1100000</v>
      </c>
      <c r="K152" s="48">
        <f t="shared" si="12"/>
        <v>11000000</v>
      </c>
      <c r="L152" s="48">
        <f t="shared" si="12"/>
        <v>0</v>
      </c>
      <c r="M152" s="48">
        <f t="shared" si="12"/>
        <v>0</v>
      </c>
      <c r="N152" s="48">
        <f t="shared" si="12"/>
        <v>0</v>
      </c>
      <c r="O152" s="48">
        <f t="shared" si="12"/>
        <v>0</v>
      </c>
      <c r="P152" s="48">
        <f t="shared" si="12"/>
        <v>0</v>
      </c>
      <c r="Q152" s="191" t="s">
        <v>6</v>
      </c>
    </row>
    <row r="153" spans="1:17" s="44" customFormat="1" ht="36" customHeight="1" x14ac:dyDescent="0.3">
      <c r="A153" s="189"/>
      <c r="B153" s="79" t="s">
        <v>11</v>
      </c>
      <c r="C153" s="48">
        <f t="shared" si="8"/>
        <v>12100000</v>
      </c>
      <c r="D153" s="48"/>
      <c r="E153" s="48"/>
      <c r="F153" s="48"/>
      <c r="G153" s="48"/>
      <c r="H153" s="48"/>
      <c r="I153" s="48"/>
      <c r="J153" s="48">
        <v>1100000</v>
      </c>
      <c r="K153" s="48">
        <v>11000000</v>
      </c>
      <c r="L153" s="48"/>
      <c r="M153" s="48"/>
      <c r="N153" s="48"/>
      <c r="O153" s="48"/>
      <c r="P153" s="48"/>
      <c r="Q153" s="192"/>
    </row>
    <row r="154" spans="1:17" s="44" customFormat="1" ht="19.5" customHeight="1" x14ac:dyDescent="0.3">
      <c r="A154" s="189" t="s">
        <v>93</v>
      </c>
      <c r="B154" s="79" t="s">
        <v>54</v>
      </c>
      <c r="C154" s="48">
        <f t="shared" si="8"/>
        <v>12100000</v>
      </c>
      <c r="D154" s="48">
        <f t="shared" ref="D154:P154" si="13">D155</f>
        <v>0</v>
      </c>
      <c r="E154" s="48">
        <f t="shared" si="13"/>
        <v>0</v>
      </c>
      <c r="F154" s="48">
        <f t="shared" si="13"/>
        <v>0</v>
      </c>
      <c r="G154" s="48">
        <f t="shared" si="13"/>
        <v>0</v>
      </c>
      <c r="H154" s="48">
        <f t="shared" si="13"/>
        <v>0</v>
      </c>
      <c r="I154" s="48">
        <f t="shared" si="13"/>
        <v>0</v>
      </c>
      <c r="J154" s="48">
        <f t="shared" si="13"/>
        <v>1100000</v>
      </c>
      <c r="K154" s="48">
        <f t="shared" si="13"/>
        <v>11000000</v>
      </c>
      <c r="L154" s="48">
        <f t="shared" si="13"/>
        <v>0</v>
      </c>
      <c r="M154" s="48">
        <f t="shared" si="13"/>
        <v>0</v>
      </c>
      <c r="N154" s="48">
        <f t="shared" si="13"/>
        <v>0</v>
      </c>
      <c r="O154" s="48">
        <f t="shared" si="13"/>
        <v>0</v>
      </c>
      <c r="P154" s="48">
        <f t="shared" si="13"/>
        <v>0</v>
      </c>
      <c r="Q154" s="191" t="s">
        <v>6</v>
      </c>
    </row>
    <row r="155" spans="1:17" s="44" customFormat="1" ht="42.75" customHeight="1" x14ac:dyDescent="0.3">
      <c r="A155" s="189"/>
      <c r="B155" s="79" t="s">
        <v>11</v>
      </c>
      <c r="C155" s="48">
        <f t="shared" si="8"/>
        <v>12100000</v>
      </c>
      <c r="D155" s="48"/>
      <c r="E155" s="48"/>
      <c r="F155" s="48"/>
      <c r="G155" s="48"/>
      <c r="H155" s="48"/>
      <c r="I155" s="48"/>
      <c r="J155" s="48">
        <v>1100000</v>
      </c>
      <c r="K155" s="48">
        <v>11000000</v>
      </c>
      <c r="L155" s="48"/>
      <c r="M155" s="48"/>
      <c r="N155" s="48"/>
      <c r="O155" s="48"/>
      <c r="P155" s="48"/>
      <c r="Q155" s="192"/>
    </row>
    <row r="156" spans="1:17" s="44" customFormat="1" ht="18" customHeight="1" x14ac:dyDescent="0.3">
      <c r="A156" s="189" t="s">
        <v>94</v>
      </c>
      <c r="B156" s="79" t="s">
        <v>54</v>
      </c>
      <c r="C156" s="48">
        <f t="shared" si="8"/>
        <v>12100000</v>
      </c>
      <c r="D156" s="48">
        <f t="shared" ref="D156:P156" si="14">D157</f>
        <v>0</v>
      </c>
      <c r="E156" s="48">
        <f t="shared" si="14"/>
        <v>0</v>
      </c>
      <c r="F156" s="48">
        <f t="shared" si="14"/>
        <v>0</v>
      </c>
      <c r="G156" s="48">
        <f t="shared" si="14"/>
        <v>0</v>
      </c>
      <c r="H156" s="48">
        <f t="shared" si="14"/>
        <v>0</v>
      </c>
      <c r="I156" s="48">
        <f t="shared" si="14"/>
        <v>0</v>
      </c>
      <c r="J156" s="48">
        <f t="shared" si="14"/>
        <v>0</v>
      </c>
      <c r="K156" s="48">
        <f t="shared" si="14"/>
        <v>1100000</v>
      </c>
      <c r="L156" s="48">
        <f t="shared" si="14"/>
        <v>11000000</v>
      </c>
      <c r="M156" s="48">
        <f t="shared" si="14"/>
        <v>0</v>
      </c>
      <c r="N156" s="48">
        <f t="shared" si="14"/>
        <v>0</v>
      </c>
      <c r="O156" s="48">
        <f t="shared" si="14"/>
        <v>0</v>
      </c>
      <c r="P156" s="48">
        <f t="shared" si="14"/>
        <v>0</v>
      </c>
      <c r="Q156" s="190" t="s">
        <v>6</v>
      </c>
    </row>
    <row r="157" spans="1:17" s="44" customFormat="1" ht="36" customHeight="1" x14ac:dyDescent="0.3">
      <c r="A157" s="189"/>
      <c r="B157" s="79" t="s">
        <v>11</v>
      </c>
      <c r="C157" s="48">
        <f t="shared" si="8"/>
        <v>12100000</v>
      </c>
      <c r="D157" s="48"/>
      <c r="E157" s="48"/>
      <c r="F157" s="48"/>
      <c r="G157" s="48"/>
      <c r="H157" s="48"/>
      <c r="I157" s="48"/>
      <c r="J157" s="48"/>
      <c r="K157" s="48">
        <v>1100000</v>
      </c>
      <c r="L157" s="48">
        <v>11000000</v>
      </c>
      <c r="M157" s="48"/>
      <c r="N157" s="48"/>
      <c r="O157" s="48"/>
      <c r="P157" s="48"/>
      <c r="Q157" s="190"/>
    </row>
    <row r="158" spans="1:17" s="39" customFormat="1" ht="15.75" hidden="1" customHeight="1" x14ac:dyDescent="0.3">
      <c r="A158" s="187" t="s">
        <v>95</v>
      </c>
      <c r="B158" s="79" t="s">
        <v>54</v>
      </c>
      <c r="C158" s="48" t="e">
        <f>C159+C160</f>
        <v>#REF!</v>
      </c>
      <c r="D158" s="48" t="e">
        <f t="shared" ref="D158:P158" si="15">D159+D160</f>
        <v>#REF!</v>
      </c>
      <c r="E158" s="48" t="e">
        <f t="shared" si="15"/>
        <v>#REF!</v>
      </c>
      <c r="F158" s="48" t="e">
        <f t="shared" si="15"/>
        <v>#REF!</v>
      </c>
      <c r="G158" s="48" t="e">
        <f t="shared" si="15"/>
        <v>#REF!</v>
      </c>
      <c r="H158" s="48" t="e">
        <f t="shared" si="15"/>
        <v>#REF!</v>
      </c>
      <c r="I158" s="48" t="e">
        <f t="shared" si="15"/>
        <v>#REF!</v>
      </c>
      <c r="J158" s="48" t="e">
        <f t="shared" si="15"/>
        <v>#REF!</v>
      </c>
      <c r="K158" s="48" t="e">
        <f t="shared" si="15"/>
        <v>#REF!</v>
      </c>
      <c r="L158" s="48" t="e">
        <f t="shared" si="15"/>
        <v>#REF!</v>
      </c>
      <c r="M158" s="48" t="e">
        <f t="shared" si="15"/>
        <v>#REF!</v>
      </c>
      <c r="N158" s="48" t="e">
        <f t="shared" si="15"/>
        <v>#REF!</v>
      </c>
      <c r="O158" s="48" t="e">
        <f t="shared" si="15"/>
        <v>#REF!</v>
      </c>
      <c r="P158" s="48" t="e">
        <f t="shared" si="15"/>
        <v>#REF!</v>
      </c>
      <c r="Q158" s="78" t="s">
        <v>5</v>
      </c>
    </row>
    <row r="159" spans="1:17" s="39" customFormat="1" ht="41.4" hidden="1" x14ac:dyDescent="0.3">
      <c r="A159" s="187"/>
      <c r="B159" s="79" t="s">
        <v>68</v>
      </c>
      <c r="C159" s="48" t="e">
        <f>#REF!</f>
        <v>#REF!</v>
      </c>
      <c r="D159" s="48" t="e">
        <f>#REF!</f>
        <v>#REF!</v>
      </c>
      <c r="E159" s="48" t="e">
        <f>#REF!</f>
        <v>#REF!</v>
      </c>
      <c r="F159" s="48" t="e">
        <f>#REF!</f>
        <v>#REF!</v>
      </c>
      <c r="G159" s="48" t="e">
        <f>#REF!</f>
        <v>#REF!</v>
      </c>
      <c r="H159" s="48" t="e">
        <f>#REF!</f>
        <v>#REF!</v>
      </c>
      <c r="I159" s="48" t="e">
        <f>#REF!</f>
        <v>#REF!</v>
      </c>
      <c r="J159" s="48" t="e">
        <f>#REF!</f>
        <v>#REF!</v>
      </c>
      <c r="K159" s="48" t="e">
        <f>#REF!</f>
        <v>#REF!</v>
      </c>
      <c r="L159" s="48" t="e">
        <f>#REF!</f>
        <v>#REF!</v>
      </c>
      <c r="M159" s="48" t="e">
        <f>#REF!</f>
        <v>#REF!</v>
      </c>
      <c r="N159" s="48" t="e">
        <f>#REF!</f>
        <v>#REF!</v>
      </c>
      <c r="O159" s="48" t="e">
        <f>#REF!</f>
        <v>#REF!</v>
      </c>
      <c r="P159" s="48" t="e">
        <f>#REF!</f>
        <v>#REF!</v>
      </c>
      <c r="Q159" s="78" t="s">
        <v>5</v>
      </c>
    </row>
    <row r="160" spans="1:17" s="39" customFormat="1" ht="27.6" hidden="1" x14ac:dyDescent="0.3">
      <c r="A160" s="187"/>
      <c r="B160" s="79" t="s">
        <v>58</v>
      </c>
      <c r="C160" s="48" t="e">
        <f>#REF!+C127+C139</f>
        <v>#REF!</v>
      </c>
      <c r="D160" s="48" t="e">
        <f>#REF!+D127+D139</f>
        <v>#REF!</v>
      </c>
      <c r="E160" s="48" t="e">
        <f>#REF!+E127+E139</f>
        <v>#REF!</v>
      </c>
      <c r="F160" s="48" t="e">
        <f>#REF!+F127+F139</f>
        <v>#REF!</v>
      </c>
      <c r="G160" s="48" t="e">
        <f>#REF!+G127+G139</f>
        <v>#REF!</v>
      </c>
      <c r="H160" s="48" t="e">
        <f>#REF!+H127+H139</f>
        <v>#REF!</v>
      </c>
      <c r="I160" s="48" t="e">
        <f>#REF!+I127+I139</f>
        <v>#REF!</v>
      </c>
      <c r="J160" s="48" t="e">
        <f>#REF!+J127+J139</f>
        <v>#REF!</v>
      </c>
      <c r="K160" s="48" t="e">
        <f>#REF!+K127+K139</f>
        <v>#REF!</v>
      </c>
      <c r="L160" s="48" t="e">
        <f>#REF!+L127+L139</f>
        <v>#REF!</v>
      </c>
      <c r="M160" s="48" t="e">
        <f>#REF!+M127+M139</f>
        <v>#REF!</v>
      </c>
      <c r="N160" s="48" t="e">
        <f>#REF!+N127+N139</f>
        <v>#REF!</v>
      </c>
      <c r="O160" s="48" t="e">
        <f>#REF!+O127+O139</f>
        <v>#REF!</v>
      </c>
      <c r="P160" s="48" t="e">
        <f>#REF!+P127+P139</f>
        <v>#REF!</v>
      </c>
      <c r="Q160" s="78" t="s">
        <v>5</v>
      </c>
    </row>
    <row r="161" spans="1:17" s="39" customFormat="1" ht="30" hidden="1" customHeight="1" x14ac:dyDescent="0.3">
      <c r="A161" s="79"/>
      <c r="B161" s="79" t="s">
        <v>59</v>
      </c>
      <c r="C161" s="43" t="e">
        <f>SUM(#REF!)</f>
        <v>#REF!</v>
      </c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78" t="s">
        <v>5</v>
      </c>
    </row>
    <row r="162" spans="1:17" s="39" customFormat="1" ht="15.75" hidden="1" customHeight="1" x14ac:dyDescent="0.3">
      <c r="A162" s="187" t="s">
        <v>96</v>
      </c>
      <c r="B162" s="79" t="s">
        <v>54</v>
      </c>
      <c r="C162" s="43" t="e">
        <f>SUM(#REF!)</f>
        <v>#REF!</v>
      </c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78" t="s">
        <v>5</v>
      </c>
    </row>
    <row r="163" spans="1:17" s="39" customFormat="1" ht="45" hidden="1" customHeight="1" x14ac:dyDescent="0.3">
      <c r="A163" s="187"/>
      <c r="B163" s="79" t="s">
        <v>56</v>
      </c>
      <c r="C163" s="43" t="e">
        <f>SUM(#REF!)</f>
        <v>#REF!</v>
      </c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78" t="s">
        <v>5</v>
      </c>
    </row>
    <row r="164" spans="1:17" s="39" customFormat="1" ht="41.4" hidden="1" x14ac:dyDescent="0.3">
      <c r="A164" s="187"/>
      <c r="B164" s="79" t="s">
        <v>68</v>
      </c>
      <c r="C164" s="43" t="e">
        <f>SUM(#REF!)</f>
        <v>#REF!</v>
      </c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78" t="s">
        <v>5</v>
      </c>
    </row>
    <row r="165" spans="1:17" s="39" customFormat="1" ht="27.6" hidden="1" x14ac:dyDescent="0.3">
      <c r="A165" s="187"/>
      <c r="B165" s="79" t="s">
        <v>58</v>
      </c>
      <c r="C165" s="43" t="e">
        <f>SUM(#REF!)</f>
        <v>#REF!</v>
      </c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78" t="s">
        <v>5</v>
      </c>
    </row>
    <row r="166" spans="1:17" s="39" customFormat="1" ht="30" hidden="1" customHeight="1" x14ac:dyDescent="0.3">
      <c r="A166" s="79"/>
      <c r="B166" s="79" t="s">
        <v>59</v>
      </c>
      <c r="C166" s="43" t="e">
        <f>SUM(#REF!)</f>
        <v>#REF!</v>
      </c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78" t="s">
        <v>5</v>
      </c>
    </row>
    <row r="167" spans="1:17" s="39" customFormat="1" ht="75" hidden="1" customHeight="1" x14ac:dyDescent="0.3">
      <c r="A167" s="79" t="s">
        <v>97</v>
      </c>
      <c r="B167" s="79"/>
      <c r="C167" s="79"/>
      <c r="D167" s="79"/>
      <c r="E167" s="79"/>
      <c r="F167" s="79"/>
      <c r="G167" s="79"/>
      <c r="H167" s="79"/>
      <c r="I167" s="79"/>
      <c r="J167" s="79"/>
      <c r="K167" s="79"/>
      <c r="L167" s="79"/>
      <c r="M167" s="79"/>
      <c r="N167" s="79"/>
      <c r="O167" s="79"/>
      <c r="P167" s="79"/>
      <c r="Q167" s="79"/>
    </row>
    <row r="168" spans="1:17" s="39" customFormat="1" ht="90" hidden="1" customHeight="1" x14ac:dyDescent="0.3">
      <c r="A168" s="79" t="s">
        <v>98</v>
      </c>
      <c r="B168" s="79"/>
      <c r="C168" s="79"/>
      <c r="D168" s="79"/>
      <c r="E168" s="79"/>
      <c r="F168" s="79"/>
      <c r="G168" s="79"/>
      <c r="H168" s="79"/>
      <c r="I168" s="79"/>
      <c r="J168" s="79"/>
      <c r="K168" s="79"/>
      <c r="L168" s="79"/>
      <c r="M168" s="79"/>
      <c r="N168" s="79"/>
      <c r="O168" s="79"/>
      <c r="P168" s="79"/>
      <c r="Q168" s="79"/>
    </row>
    <row r="169" spans="1:17" s="39" customFormat="1" ht="15.75" hidden="1" customHeight="1" x14ac:dyDescent="0.3">
      <c r="A169" s="189" t="s">
        <v>49</v>
      </c>
      <c r="B169" s="189"/>
      <c r="C169" s="189"/>
      <c r="D169" s="189"/>
      <c r="E169" s="189"/>
      <c r="F169" s="189"/>
      <c r="G169" s="189"/>
      <c r="H169" s="189"/>
      <c r="I169" s="189"/>
      <c r="J169" s="189"/>
      <c r="K169" s="189"/>
      <c r="L169" s="189"/>
      <c r="M169" s="189"/>
      <c r="N169" s="189"/>
      <c r="O169" s="189"/>
      <c r="P169" s="189"/>
      <c r="Q169" s="189"/>
    </row>
    <row r="170" spans="1:17" s="39" customFormat="1" ht="90" hidden="1" customHeight="1" x14ac:dyDescent="0.3">
      <c r="A170" s="79" t="s">
        <v>99</v>
      </c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</row>
    <row r="171" spans="1:17" s="39" customFormat="1" ht="15.75" hidden="1" customHeight="1" x14ac:dyDescent="0.3">
      <c r="A171" s="189" t="s">
        <v>100</v>
      </c>
      <c r="B171" s="79" t="s">
        <v>54</v>
      </c>
      <c r="C171" s="43" t="e">
        <f>SUM(#REF!)</f>
        <v>#REF!</v>
      </c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78" t="s">
        <v>62</v>
      </c>
    </row>
    <row r="172" spans="1:17" s="39" customFormat="1" ht="45" hidden="1" customHeight="1" x14ac:dyDescent="0.3">
      <c r="A172" s="189"/>
      <c r="B172" s="79" t="s">
        <v>56</v>
      </c>
      <c r="C172" s="43" t="e">
        <f>SUM(#REF!)</f>
        <v>#REF!</v>
      </c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78"/>
    </row>
    <row r="173" spans="1:17" s="39" customFormat="1" ht="45" hidden="1" customHeight="1" x14ac:dyDescent="0.3">
      <c r="A173" s="189"/>
      <c r="B173" s="79" t="s">
        <v>68</v>
      </c>
      <c r="C173" s="43" t="e">
        <f>SUM(#REF!)</f>
        <v>#REF!</v>
      </c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78" t="s">
        <v>62</v>
      </c>
    </row>
    <row r="174" spans="1:17" s="39" customFormat="1" ht="30" hidden="1" customHeight="1" x14ac:dyDescent="0.3">
      <c r="A174" s="189"/>
      <c r="B174" s="79" t="s">
        <v>58</v>
      </c>
      <c r="C174" s="43" t="e">
        <f>SUM(#REF!)</f>
        <v>#REF!</v>
      </c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78" t="s">
        <v>62</v>
      </c>
    </row>
    <row r="175" spans="1:17" s="39" customFormat="1" ht="30" hidden="1" customHeight="1" x14ac:dyDescent="0.3">
      <c r="A175" s="189"/>
      <c r="B175" s="79" t="s">
        <v>101</v>
      </c>
      <c r="C175" s="43" t="e">
        <f>SUM(#REF!)</f>
        <v>#REF!</v>
      </c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78" t="s">
        <v>62</v>
      </c>
    </row>
    <row r="176" spans="1:17" s="39" customFormat="1" ht="15.75" hidden="1" customHeight="1" x14ac:dyDescent="0.3">
      <c r="A176" s="187" t="s">
        <v>102</v>
      </c>
      <c r="B176" s="79" t="s">
        <v>54</v>
      </c>
      <c r="C176" s="43" t="e">
        <f>SUM(C177:C180)</f>
        <v>#REF!</v>
      </c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78" t="s">
        <v>5</v>
      </c>
    </row>
    <row r="177" spans="1:17" s="39" customFormat="1" ht="45" hidden="1" customHeight="1" x14ac:dyDescent="0.3">
      <c r="A177" s="187"/>
      <c r="B177" s="79" t="s">
        <v>56</v>
      </c>
      <c r="C177" s="79" t="e">
        <f>SUM(#REF!)</f>
        <v>#REF!</v>
      </c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78" t="s">
        <v>5</v>
      </c>
    </row>
    <row r="178" spans="1:17" s="39" customFormat="1" ht="41.4" hidden="1" x14ac:dyDescent="0.3">
      <c r="A178" s="187"/>
      <c r="B178" s="79" t="s">
        <v>68</v>
      </c>
      <c r="C178" s="79" t="e">
        <f>SUM(#REF!)</f>
        <v>#REF!</v>
      </c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78" t="s">
        <v>5</v>
      </c>
    </row>
    <row r="179" spans="1:17" s="39" customFormat="1" ht="27.6" hidden="1" x14ac:dyDescent="0.3">
      <c r="A179" s="187"/>
      <c r="B179" s="79" t="s">
        <v>58</v>
      </c>
      <c r="C179" s="79" t="e">
        <f>SUM(#REF!)</f>
        <v>#REF!</v>
      </c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78" t="s">
        <v>5</v>
      </c>
    </row>
    <row r="180" spans="1:17" s="39" customFormat="1" ht="30" hidden="1" customHeight="1" x14ac:dyDescent="0.3">
      <c r="A180" s="187"/>
      <c r="B180" s="79" t="s">
        <v>101</v>
      </c>
      <c r="C180" s="79" t="e">
        <f>SUM(#REF!)</f>
        <v>#REF!</v>
      </c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78" t="s">
        <v>5</v>
      </c>
    </row>
    <row r="181" spans="1:17" s="39" customFormat="1" ht="15.75" hidden="1" customHeight="1" x14ac:dyDescent="0.3">
      <c r="A181" s="187" t="s">
        <v>103</v>
      </c>
      <c r="B181" s="79" t="s">
        <v>54</v>
      </c>
      <c r="C181" s="43" t="e">
        <f>SUM(#REF!)</f>
        <v>#REF!</v>
      </c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78" t="s">
        <v>5</v>
      </c>
    </row>
    <row r="182" spans="1:17" s="39" customFormat="1" ht="45" hidden="1" customHeight="1" x14ac:dyDescent="0.3">
      <c r="A182" s="187"/>
      <c r="B182" s="79" t="s">
        <v>56</v>
      </c>
      <c r="C182" s="43" t="e">
        <f>SUM(#REF!)</f>
        <v>#REF!</v>
      </c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78" t="s">
        <v>5</v>
      </c>
    </row>
    <row r="183" spans="1:17" s="39" customFormat="1" ht="41.4" hidden="1" x14ac:dyDescent="0.3">
      <c r="A183" s="187"/>
      <c r="B183" s="79" t="s">
        <v>68</v>
      </c>
      <c r="C183" s="43" t="e">
        <f>SUM(#REF!)</f>
        <v>#REF!</v>
      </c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78" t="s">
        <v>5</v>
      </c>
    </row>
    <row r="184" spans="1:17" s="39" customFormat="1" ht="27.6" hidden="1" x14ac:dyDescent="0.3">
      <c r="A184" s="187"/>
      <c r="B184" s="79" t="s">
        <v>58</v>
      </c>
      <c r="C184" s="43" t="e">
        <f>SUM(#REF!)</f>
        <v>#REF!</v>
      </c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78" t="s">
        <v>5</v>
      </c>
    </row>
    <row r="185" spans="1:17" s="39" customFormat="1" ht="30" hidden="1" customHeight="1" x14ac:dyDescent="0.3">
      <c r="A185" s="187"/>
      <c r="B185" s="79" t="s">
        <v>104</v>
      </c>
      <c r="C185" s="43" t="e">
        <f>SUM(#REF!)</f>
        <v>#REF!</v>
      </c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78" t="s">
        <v>5</v>
      </c>
    </row>
    <row r="186" spans="1:17" s="55" customFormat="1" ht="30" hidden="1" customHeight="1" x14ac:dyDescent="0.3">
      <c r="A186" s="52" t="s">
        <v>103</v>
      </c>
      <c r="B186" s="52" t="s">
        <v>54</v>
      </c>
      <c r="C186" s="53" t="e">
        <f>SUM(C187:C190)</f>
        <v>#REF!</v>
      </c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4" t="s">
        <v>5</v>
      </c>
    </row>
    <row r="187" spans="1:17" s="55" customFormat="1" ht="41.4" hidden="1" x14ac:dyDescent="0.3">
      <c r="A187" s="52"/>
      <c r="B187" s="52" t="s">
        <v>56</v>
      </c>
      <c r="C187" s="53" t="e">
        <f>SUM(#REF!)</f>
        <v>#REF!</v>
      </c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4" t="s">
        <v>5</v>
      </c>
    </row>
    <row r="188" spans="1:17" s="55" customFormat="1" ht="41.4" hidden="1" x14ac:dyDescent="0.3">
      <c r="A188" s="56"/>
      <c r="B188" s="52" t="s">
        <v>68</v>
      </c>
      <c r="C188" s="53" t="e">
        <f>SUM(#REF!)</f>
        <v>#REF!</v>
      </c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4" t="s">
        <v>5</v>
      </c>
    </row>
    <row r="189" spans="1:17" s="55" customFormat="1" ht="27.6" hidden="1" x14ac:dyDescent="0.3">
      <c r="A189" s="56"/>
      <c r="B189" s="52" t="s">
        <v>58</v>
      </c>
      <c r="C189" s="53" t="e">
        <f>SUM(#REF!)</f>
        <v>#REF!</v>
      </c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4" t="s">
        <v>5</v>
      </c>
    </row>
    <row r="190" spans="1:17" s="55" customFormat="1" ht="30" hidden="1" customHeight="1" x14ac:dyDescent="0.3">
      <c r="A190" s="56"/>
      <c r="B190" s="52" t="s">
        <v>59</v>
      </c>
      <c r="C190" s="53" t="e">
        <f>SUM(#REF!)</f>
        <v>#REF!</v>
      </c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4" t="s">
        <v>5</v>
      </c>
    </row>
    <row r="191" spans="1:17" s="39" customFormat="1" ht="15.75" hidden="1" customHeight="1" x14ac:dyDescent="0.3">
      <c r="A191" s="187" t="s">
        <v>105</v>
      </c>
      <c r="B191" s="79" t="s">
        <v>54</v>
      </c>
      <c r="C191" s="43" t="e">
        <f>SUM(#REF!)</f>
        <v>#REF!</v>
      </c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78" t="s">
        <v>5</v>
      </c>
    </row>
    <row r="192" spans="1:17" s="55" customFormat="1" ht="45" hidden="1" customHeight="1" x14ac:dyDescent="0.3">
      <c r="A192" s="187"/>
      <c r="B192" s="52" t="s">
        <v>56</v>
      </c>
      <c r="C192" s="53" t="e">
        <f>SUM(#REF!)</f>
        <v>#REF!</v>
      </c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4" t="s">
        <v>5</v>
      </c>
    </row>
    <row r="193" spans="1:17" s="55" customFormat="1" ht="41.4" hidden="1" x14ac:dyDescent="0.3">
      <c r="A193" s="187"/>
      <c r="B193" s="52" t="s">
        <v>68</v>
      </c>
      <c r="C193" s="53" t="e">
        <f>SUM(#REF!)</f>
        <v>#REF!</v>
      </c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4" t="s">
        <v>5</v>
      </c>
    </row>
    <row r="194" spans="1:17" s="55" customFormat="1" ht="27.6" hidden="1" x14ac:dyDescent="0.3">
      <c r="A194" s="187"/>
      <c r="B194" s="52" t="s">
        <v>58</v>
      </c>
      <c r="C194" s="53" t="e">
        <f>SUM(#REF!)</f>
        <v>#REF!</v>
      </c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4" t="s">
        <v>5</v>
      </c>
    </row>
    <row r="195" spans="1:17" s="55" customFormat="1" ht="30" hidden="1" customHeight="1" x14ac:dyDescent="0.3">
      <c r="A195" s="187"/>
      <c r="B195" s="52" t="s">
        <v>104</v>
      </c>
      <c r="C195" s="53" t="e">
        <f>SUM(#REF!)</f>
        <v>#REF!</v>
      </c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4" t="s">
        <v>5</v>
      </c>
    </row>
    <row r="196" spans="1:17" s="39" customFormat="1" ht="15.75" hidden="1" customHeight="1" x14ac:dyDescent="0.3">
      <c r="A196" s="187" t="s">
        <v>7</v>
      </c>
      <c r="B196" s="79" t="s">
        <v>54</v>
      </c>
      <c r="C196" s="43" t="e">
        <f>SUM(#REF!)</f>
        <v>#REF!</v>
      </c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78" t="s">
        <v>5</v>
      </c>
    </row>
    <row r="197" spans="1:17" s="55" customFormat="1" ht="45" hidden="1" customHeight="1" x14ac:dyDescent="0.3">
      <c r="A197" s="187"/>
      <c r="B197" s="52" t="s">
        <v>56</v>
      </c>
      <c r="C197" s="53" t="e">
        <f>SUM(#REF!)</f>
        <v>#REF!</v>
      </c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4" t="s">
        <v>5</v>
      </c>
    </row>
    <row r="198" spans="1:17" s="55" customFormat="1" ht="41.4" hidden="1" x14ac:dyDescent="0.3">
      <c r="A198" s="187"/>
      <c r="B198" s="52" t="s">
        <v>68</v>
      </c>
      <c r="C198" s="53" t="e">
        <f>SUM(#REF!)</f>
        <v>#REF!</v>
      </c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4" t="s">
        <v>5</v>
      </c>
    </row>
    <row r="199" spans="1:17" s="55" customFormat="1" ht="27.6" hidden="1" x14ac:dyDescent="0.3">
      <c r="A199" s="187"/>
      <c r="B199" s="52" t="s">
        <v>58</v>
      </c>
      <c r="C199" s="53" t="e">
        <f>SUM(#REF!)</f>
        <v>#REF!</v>
      </c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4" t="s">
        <v>5</v>
      </c>
    </row>
    <row r="200" spans="1:17" s="55" customFormat="1" ht="30" hidden="1" customHeight="1" x14ac:dyDescent="0.3">
      <c r="A200" s="52"/>
      <c r="B200" s="52" t="s">
        <v>59</v>
      </c>
      <c r="C200" s="53" t="e">
        <f>SUM(#REF!)</f>
        <v>#REF!</v>
      </c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4" t="s">
        <v>5</v>
      </c>
    </row>
    <row r="201" spans="1:17" s="39" customFormat="1" ht="15.75" hidden="1" customHeight="1" x14ac:dyDescent="0.3">
      <c r="A201" s="187" t="s">
        <v>8</v>
      </c>
      <c r="B201" s="79" t="s">
        <v>54</v>
      </c>
      <c r="C201" s="43" t="e">
        <f>SUM(#REF!)</f>
        <v>#REF!</v>
      </c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78" t="s">
        <v>5</v>
      </c>
    </row>
    <row r="202" spans="1:17" s="55" customFormat="1" ht="45" hidden="1" customHeight="1" x14ac:dyDescent="0.3">
      <c r="A202" s="187"/>
      <c r="B202" s="52" t="s">
        <v>56</v>
      </c>
      <c r="C202" s="53" t="e">
        <f>SUM(#REF!)</f>
        <v>#REF!</v>
      </c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4" t="s">
        <v>5</v>
      </c>
    </row>
    <row r="203" spans="1:17" s="55" customFormat="1" ht="45" hidden="1" customHeight="1" x14ac:dyDescent="0.3">
      <c r="A203" s="187"/>
      <c r="B203" s="52" t="s">
        <v>68</v>
      </c>
      <c r="C203" s="53" t="e">
        <f>SUM(#REF!)</f>
        <v>#REF!</v>
      </c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4" t="s">
        <v>5</v>
      </c>
    </row>
    <row r="204" spans="1:17" s="55" customFormat="1" ht="27.6" hidden="1" x14ac:dyDescent="0.3">
      <c r="A204" s="187"/>
      <c r="B204" s="52" t="s">
        <v>58</v>
      </c>
      <c r="C204" s="53" t="e">
        <f>SUM(#REF!)</f>
        <v>#REF!</v>
      </c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4" t="s">
        <v>5</v>
      </c>
    </row>
    <row r="205" spans="1:17" s="55" customFormat="1" ht="30" hidden="1" customHeight="1" x14ac:dyDescent="0.3">
      <c r="A205" s="52"/>
      <c r="B205" s="52" t="s">
        <v>59</v>
      </c>
      <c r="C205" s="53" t="e">
        <f>SUM(#REF!)</f>
        <v>#REF!</v>
      </c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4" t="s">
        <v>5</v>
      </c>
    </row>
    <row r="206" spans="1:17" s="39" customFormat="1" hidden="1" x14ac:dyDescent="0.3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8"/>
    </row>
    <row r="207" spans="1:17" s="39" customFormat="1" hidden="1" x14ac:dyDescent="0.3">
      <c r="A207" s="59"/>
      <c r="B207" s="59"/>
      <c r="C207" s="60" t="e">
        <f>C191+C196+C201</f>
        <v>#REF!</v>
      </c>
      <c r="D207" s="60"/>
      <c r="E207" s="60"/>
      <c r="F207" s="60"/>
      <c r="G207" s="60"/>
      <c r="H207" s="60"/>
      <c r="I207" s="60"/>
      <c r="J207" s="60"/>
      <c r="K207" s="60"/>
      <c r="L207" s="60"/>
      <c r="M207" s="60"/>
      <c r="N207" s="60"/>
      <c r="O207" s="60"/>
      <c r="P207" s="60"/>
      <c r="Q207" s="61"/>
    </row>
    <row r="208" spans="1:17" s="39" customFormat="1" hidden="1" x14ac:dyDescent="0.3">
      <c r="A208" s="59"/>
      <c r="B208" s="59"/>
      <c r="C208" s="59"/>
      <c r="D208" s="59"/>
      <c r="E208" s="59"/>
      <c r="F208" s="59"/>
      <c r="G208" s="59"/>
      <c r="H208" s="59"/>
      <c r="I208" s="59"/>
      <c r="J208" s="59"/>
      <c r="K208" s="59"/>
      <c r="L208" s="59"/>
      <c r="M208" s="59"/>
      <c r="N208" s="59"/>
      <c r="O208" s="59"/>
      <c r="P208" s="59"/>
      <c r="Q208" s="61"/>
    </row>
    <row r="209" spans="1:17" s="39" customFormat="1" hidden="1" x14ac:dyDescent="0.3">
      <c r="A209" s="59"/>
      <c r="B209" s="59"/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61"/>
    </row>
    <row r="210" spans="1:17" s="39" customFormat="1" hidden="1" x14ac:dyDescent="0.3">
      <c r="A210" s="59"/>
      <c r="B210" s="59"/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  <c r="N210" s="59"/>
      <c r="O210" s="59"/>
      <c r="P210" s="59"/>
      <c r="Q210" s="61"/>
    </row>
    <row r="211" spans="1:17" s="39" customFormat="1" hidden="1" x14ac:dyDescent="0.3">
      <c r="A211" s="59"/>
      <c r="B211" s="59"/>
      <c r="C211" s="59"/>
      <c r="D211" s="59"/>
      <c r="E211" s="59"/>
      <c r="F211" s="59"/>
      <c r="G211" s="59"/>
      <c r="H211" s="59"/>
      <c r="I211" s="59"/>
      <c r="J211" s="59"/>
      <c r="K211" s="59"/>
      <c r="L211" s="59"/>
      <c r="M211" s="59"/>
      <c r="N211" s="59"/>
      <c r="O211" s="59"/>
      <c r="P211" s="59"/>
      <c r="Q211" s="61"/>
    </row>
    <row r="212" spans="1:17" s="39" customFormat="1" hidden="1" x14ac:dyDescent="0.3">
      <c r="A212" s="59"/>
      <c r="B212" s="59"/>
      <c r="C212" s="59"/>
      <c r="D212" s="59"/>
      <c r="E212" s="59"/>
      <c r="F212" s="59"/>
      <c r="G212" s="59"/>
      <c r="H212" s="59"/>
      <c r="I212" s="59"/>
      <c r="J212" s="59"/>
      <c r="K212" s="59"/>
      <c r="L212" s="59"/>
      <c r="M212" s="59"/>
      <c r="N212" s="59"/>
      <c r="O212" s="59"/>
      <c r="P212" s="59"/>
      <c r="Q212" s="61"/>
    </row>
    <row r="213" spans="1:17" s="39" customFormat="1" hidden="1" x14ac:dyDescent="0.3">
      <c r="A213" s="59"/>
      <c r="B213" s="59"/>
      <c r="C213" s="59"/>
      <c r="D213" s="59"/>
      <c r="E213" s="59"/>
      <c r="F213" s="59"/>
      <c r="G213" s="59"/>
      <c r="H213" s="59"/>
      <c r="I213" s="59"/>
      <c r="J213" s="59"/>
      <c r="K213" s="59"/>
      <c r="L213" s="59"/>
      <c r="M213" s="59"/>
      <c r="N213" s="59"/>
      <c r="O213" s="59"/>
      <c r="P213" s="59"/>
      <c r="Q213" s="61"/>
    </row>
    <row r="214" spans="1:17" s="39" customFormat="1" hidden="1" x14ac:dyDescent="0.3">
      <c r="A214" s="59"/>
      <c r="B214" s="59"/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  <c r="O214" s="59"/>
      <c r="P214" s="59"/>
      <c r="Q214" s="61"/>
    </row>
    <row r="215" spans="1:17" s="39" customFormat="1" hidden="1" x14ac:dyDescent="0.3">
      <c r="A215" s="59"/>
      <c r="B215" s="59"/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  <c r="N215" s="59"/>
      <c r="O215" s="59"/>
      <c r="P215" s="59"/>
      <c r="Q215" s="61"/>
    </row>
    <row r="216" spans="1:17" s="39" customFormat="1" hidden="1" x14ac:dyDescent="0.3">
      <c r="A216" s="59"/>
      <c r="B216" s="59"/>
      <c r="C216" s="59"/>
      <c r="D216" s="59"/>
      <c r="E216" s="59"/>
      <c r="F216" s="59"/>
      <c r="G216" s="59"/>
      <c r="H216" s="59"/>
      <c r="I216" s="59"/>
      <c r="J216" s="59"/>
      <c r="K216" s="59"/>
      <c r="L216" s="59"/>
      <c r="M216" s="59"/>
      <c r="N216" s="59"/>
      <c r="O216" s="59"/>
      <c r="P216" s="59"/>
      <c r="Q216" s="61"/>
    </row>
    <row r="217" spans="1:17" s="39" customFormat="1" hidden="1" x14ac:dyDescent="0.3">
      <c r="A217" s="59"/>
      <c r="B217" s="59"/>
      <c r="C217" s="59"/>
      <c r="D217" s="59"/>
      <c r="E217" s="59"/>
      <c r="F217" s="59"/>
      <c r="G217" s="59"/>
      <c r="H217" s="59"/>
      <c r="I217" s="59"/>
      <c r="J217" s="59"/>
      <c r="K217" s="59"/>
      <c r="L217" s="59"/>
      <c r="M217" s="59"/>
      <c r="N217" s="59"/>
      <c r="O217" s="59"/>
      <c r="P217" s="59"/>
      <c r="Q217" s="61"/>
    </row>
    <row r="218" spans="1:17" s="39" customFormat="1" hidden="1" x14ac:dyDescent="0.3">
      <c r="A218" s="59"/>
      <c r="B218" s="59"/>
      <c r="C218" s="59"/>
      <c r="D218" s="59"/>
      <c r="E218" s="59"/>
      <c r="F218" s="59"/>
      <c r="G218" s="59"/>
      <c r="H218" s="59"/>
      <c r="I218" s="59"/>
      <c r="J218" s="59"/>
      <c r="K218" s="59"/>
      <c r="L218" s="59"/>
      <c r="M218" s="59"/>
      <c r="N218" s="59"/>
      <c r="O218" s="59"/>
      <c r="P218" s="59"/>
      <c r="Q218" s="61"/>
    </row>
    <row r="219" spans="1:17" s="39" customFormat="1" hidden="1" x14ac:dyDescent="0.3">
      <c r="A219" s="59"/>
      <c r="B219" s="59"/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  <c r="P219" s="59"/>
      <c r="Q219" s="61"/>
    </row>
    <row r="220" spans="1:17" s="39" customFormat="1" hidden="1" x14ac:dyDescent="0.3">
      <c r="A220" s="59"/>
      <c r="B220" s="59"/>
      <c r="C220" s="59"/>
      <c r="D220" s="59"/>
      <c r="E220" s="59"/>
      <c r="F220" s="59"/>
      <c r="G220" s="59"/>
      <c r="H220" s="59"/>
      <c r="I220" s="59"/>
      <c r="J220" s="59"/>
      <c r="K220" s="59"/>
      <c r="L220" s="59"/>
      <c r="M220" s="59"/>
      <c r="N220" s="59"/>
      <c r="O220" s="59"/>
      <c r="P220" s="59"/>
      <c r="Q220" s="61"/>
    </row>
    <row r="221" spans="1:17" s="39" customFormat="1" hidden="1" x14ac:dyDescent="0.3">
      <c r="A221" s="59"/>
      <c r="B221" s="59"/>
      <c r="C221" s="59"/>
      <c r="D221" s="59"/>
      <c r="E221" s="59"/>
      <c r="F221" s="59"/>
      <c r="G221" s="59"/>
      <c r="H221" s="59"/>
      <c r="I221" s="59"/>
      <c r="J221" s="59"/>
      <c r="K221" s="59"/>
      <c r="L221" s="59"/>
      <c r="M221" s="59"/>
      <c r="N221" s="59"/>
      <c r="O221" s="59"/>
      <c r="P221" s="59"/>
      <c r="Q221" s="61"/>
    </row>
    <row r="222" spans="1:17" s="39" customFormat="1" hidden="1" x14ac:dyDescent="0.3">
      <c r="A222" s="59"/>
      <c r="B222" s="59"/>
      <c r="C222" s="59"/>
      <c r="D222" s="59"/>
      <c r="E222" s="59"/>
      <c r="F222" s="59"/>
      <c r="G222" s="59"/>
      <c r="H222" s="59"/>
      <c r="I222" s="59"/>
      <c r="J222" s="59"/>
      <c r="K222" s="59"/>
      <c r="L222" s="59"/>
      <c r="M222" s="59"/>
      <c r="N222" s="59"/>
      <c r="O222" s="59"/>
      <c r="P222" s="59"/>
      <c r="Q222" s="61"/>
    </row>
    <row r="223" spans="1:17" s="39" customFormat="1" hidden="1" x14ac:dyDescent="0.3">
      <c r="A223" s="59"/>
      <c r="B223" s="59"/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  <c r="P223" s="59"/>
      <c r="Q223" s="61"/>
    </row>
    <row r="224" spans="1:17" s="39" customFormat="1" hidden="1" x14ac:dyDescent="0.3">
      <c r="A224" s="59"/>
      <c r="B224" s="59"/>
      <c r="C224" s="59"/>
      <c r="D224" s="59"/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  <c r="P224" s="59"/>
      <c r="Q224" s="61"/>
    </row>
    <row r="225" spans="1:17" s="39" customFormat="1" hidden="1" x14ac:dyDescent="0.3">
      <c r="A225" s="59"/>
      <c r="B225" s="59"/>
      <c r="C225" s="59"/>
      <c r="D225" s="59"/>
      <c r="E225" s="59"/>
      <c r="F225" s="59"/>
      <c r="G225" s="59"/>
      <c r="H225" s="59"/>
      <c r="I225" s="59"/>
      <c r="J225" s="59"/>
      <c r="K225" s="59"/>
      <c r="L225" s="59"/>
      <c r="M225" s="59"/>
      <c r="N225" s="59"/>
      <c r="O225" s="59"/>
      <c r="P225" s="59"/>
      <c r="Q225" s="61"/>
    </row>
    <row r="226" spans="1:17" s="39" customFormat="1" hidden="1" x14ac:dyDescent="0.3">
      <c r="A226" s="59"/>
      <c r="B226" s="59"/>
      <c r="C226" s="59"/>
      <c r="D226" s="59"/>
      <c r="E226" s="59"/>
      <c r="F226" s="59"/>
      <c r="G226" s="59"/>
      <c r="H226" s="59"/>
      <c r="I226" s="59"/>
      <c r="J226" s="59"/>
      <c r="K226" s="59"/>
      <c r="L226" s="59"/>
      <c r="M226" s="59"/>
      <c r="N226" s="59"/>
      <c r="O226" s="59"/>
      <c r="P226" s="59"/>
      <c r="Q226" s="61"/>
    </row>
    <row r="227" spans="1:17" s="39" customFormat="1" hidden="1" x14ac:dyDescent="0.3">
      <c r="A227" s="59"/>
      <c r="B227" s="59"/>
      <c r="C227" s="59"/>
      <c r="D227" s="59"/>
      <c r="E227" s="59"/>
      <c r="F227" s="59"/>
      <c r="G227" s="59"/>
      <c r="H227" s="59"/>
      <c r="I227" s="59"/>
      <c r="J227" s="59"/>
      <c r="K227" s="59"/>
      <c r="L227" s="59"/>
      <c r="M227" s="59"/>
      <c r="N227" s="59"/>
      <c r="O227" s="59"/>
      <c r="P227" s="59"/>
      <c r="Q227" s="61"/>
    </row>
    <row r="228" spans="1:17" s="39" customFormat="1" hidden="1" x14ac:dyDescent="0.3">
      <c r="A228" s="59"/>
      <c r="B228" s="59"/>
      <c r="C228" s="59"/>
      <c r="D228" s="59"/>
      <c r="E228" s="59"/>
      <c r="F228" s="59"/>
      <c r="G228" s="59"/>
      <c r="H228" s="59"/>
      <c r="I228" s="59"/>
      <c r="J228" s="59"/>
      <c r="K228" s="59"/>
      <c r="L228" s="59"/>
      <c r="M228" s="59"/>
      <c r="N228" s="59"/>
      <c r="O228" s="59"/>
      <c r="P228" s="59"/>
      <c r="Q228" s="61"/>
    </row>
    <row r="229" spans="1:17" s="39" customFormat="1" hidden="1" x14ac:dyDescent="0.3">
      <c r="A229" s="59"/>
      <c r="B229" s="59"/>
      <c r="C229" s="59"/>
      <c r="D229" s="59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59"/>
      <c r="P229" s="59"/>
      <c r="Q229" s="61"/>
    </row>
    <row r="230" spans="1:17" s="39" customFormat="1" hidden="1" x14ac:dyDescent="0.3">
      <c r="A230" s="59"/>
      <c r="B230" s="59"/>
      <c r="C230" s="59"/>
      <c r="D230" s="59"/>
      <c r="E230" s="59"/>
      <c r="F230" s="59"/>
      <c r="G230" s="59"/>
      <c r="H230" s="59"/>
      <c r="I230" s="59"/>
      <c r="J230" s="59"/>
      <c r="K230" s="59"/>
      <c r="L230" s="59"/>
      <c r="M230" s="59"/>
      <c r="N230" s="59"/>
      <c r="O230" s="59"/>
      <c r="P230" s="59"/>
      <c r="Q230" s="61"/>
    </row>
    <row r="231" spans="1:17" s="39" customFormat="1" hidden="1" x14ac:dyDescent="0.3">
      <c r="A231" s="59"/>
      <c r="B231" s="59"/>
      <c r="C231" s="59"/>
      <c r="D231" s="59"/>
      <c r="E231" s="59"/>
      <c r="F231" s="59"/>
      <c r="G231" s="59"/>
      <c r="H231" s="59"/>
      <c r="I231" s="59"/>
      <c r="J231" s="59"/>
      <c r="K231" s="59"/>
      <c r="L231" s="59"/>
      <c r="M231" s="59"/>
      <c r="N231" s="59"/>
      <c r="O231" s="59"/>
      <c r="P231" s="59"/>
      <c r="Q231" s="61"/>
    </row>
    <row r="232" spans="1:17" s="39" customFormat="1" hidden="1" x14ac:dyDescent="0.3">
      <c r="A232" s="59"/>
      <c r="B232" s="59"/>
      <c r="C232" s="59"/>
      <c r="D232" s="59"/>
      <c r="E232" s="59"/>
      <c r="F232" s="59"/>
      <c r="G232" s="59"/>
      <c r="H232" s="59"/>
      <c r="I232" s="59"/>
      <c r="J232" s="59"/>
      <c r="K232" s="59"/>
      <c r="L232" s="59"/>
      <c r="M232" s="59"/>
      <c r="N232" s="59"/>
      <c r="O232" s="59"/>
      <c r="P232" s="59"/>
      <c r="Q232" s="61"/>
    </row>
    <row r="233" spans="1:17" s="39" customFormat="1" hidden="1" x14ac:dyDescent="0.3">
      <c r="A233" s="59"/>
      <c r="B233" s="59"/>
      <c r="C233" s="59"/>
      <c r="D233" s="59"/>
      <c r="E233" s="59"/>
      <c r="F233" s="59"/>
      <c r="G233" s="59"/>
      <c r="H233" s="59"/>
      <c r="I233" s="59"/>
      <c r="J233" s="59"/>
      <c r="K233" s="59"/>
      <c r="L233" s="59"/>
      <c r="M233" s="59"/>
      <c r="N233" s="59"/>
      <c r="O233" s="59"/>
      <c r="P233" s="59"/>
      <c r="Q233" s="61"/>
    </row>
    <row r="234" spans="1:17" s="39" customFormat="1" x14ac:dyDescent="0.3">
      <c r="A234" s="187" t="s">
        <v>106</v>
      </c>
      <c r="B234" s="79" t="s">
        <v>54</v>
      </c>
      <c r="C234" s="48">
        <f>C235</f>
        <v>331452967.23000002</v>
      </c>
      <c r="D234" s="48" t="e">
        <f t="shared" ref="D234:P234" si="16">D235</f>
        <v>#REF!</v>
      </c>
      <c r="E234" s="48" t="e">
        <f t="shared" si="16"/>
        <v>#REF!</v>
      </c>
      <c r="F234" s="48">
        <f t="shared" si="16"/>
        <v>4628579.4400000004</v>
      </c>
      <c r="G234" s="48">
        <f t="shared" si="16"/>
        <v>92561007.900000006</v>
      </c>
      <c r="H234" s="48">
        <f t="shared" si="16"/>
        <v>161486650</v>
      </c>
      <c r="I234" s="48">
        <f t="shared" si="16"/>
        <v>2200000</v>
      </c>
      <c r="J234" s="48">
        <f t="shared" si="16"/>
        <v>24200000</v>
      </c>
      <c r="K234" s="48">
        <f t="shared" si="16"/>
        <v>23100000</v>
      </c>
      <c r="L234" s="48">
        <f t="shared" si="16"/>
        <v>11000000</v>
      </c>
      <c r="M234" s="48">
        <f t="shared" si="16"/>
        <v>0</v>
      </c>
      <c r="N234" s="48">
        <f t="shared" si="16"/>
        <v>0</v>
      </c>
      <c r="O234" s="48">
        <f t="shared" si="16"/>
        <v>0</v>
      </c>
      <c r="P234" s="48">
        <f t="shared" si="16"/>
        <v>0</v>
      </c>
      <c r="Q234" s="78" t="s">
        <v>5</v>
      </c>
    </row>
    <row r="235" spans="1:17" s="39" customFormat="1" ht="37.5" customHeight="1" x14ac:dyDescent="0.3">
      <c r="A235" s="187"/>
      <c r="B235" s="79" t="s">
        <v>11</v>
      </c>
      <c r="C235" s="48">
        <f t="shared" ref="C235:P235" si="17">C127+C139</f>
        <v>331452967.23000002</v>
      </c>
      <c r="D235" s="48" t="e">
        <f t="shared" si="17"/>
        <v>#REF!</v>
      </c>
      <c r="E235" s="48" t="e">
        <f t="shared" si="17"/>
        <v>#REF!</v>
      </c>
      <c r="F235" s="48">
        <f t="shared" si="17"/>
        <v>4628579.4400000004</v>
      </c>
      <c r="G235" s="48">
        <f t="shared" si="17"/>
        <v>92561007.900000006</v>
      </c>
      <c r="H235" s="48">
        <f t="shared" si="17"/>
        <v>161486650</v>
      </c>
      <c r="I235" s="48">
        <f t="shared" si="17"/>
        <v>2200000</v>
      </c>
      <c r="J235" s="48">
        <f t="shared" si="17"/>
        <v>24200000</v>
      </c>
      <c r="K235" s="48">
        <f t="shared" si="17"/>
        <v>23100000</v>
      </c>
      <c r="L235" s="48">
        <f t="shared" si="17"/>
        <v>11000000</v>
      </c>
      <c r="M235" s="48">
        <f t="shared" si="17"/>
        <v>0</v>
      </c>
      <c r="N235" s="48">
        <f t="shared" si="17"/>
        <v>0</v>
      </c>
      <c r="O235" s="48">
        <f t="shared" si="17"/>
        <v>0</v>
      </c>
      <c r="P235" s="48">
        <f t="shared" si="17"/>
        <v>0</v>
      </c>
      <c r="Q235" s="78" t="s">
        <v>5</v>
      </c>
    </row>
    <row r="236" spans="1:17" s="62" customFormat="1" x14ac:dyDescent="0.3">
      <c r="A236" s="64" t="s">
        <v>121</v>
      </c>
      <c r="Q236" s="63"/>
    </row>
    <row r="237" spans="1:17" s="62" customFormat="1" x14ac:dyDescent="0.3">
      <c r="A237" s="64"/>
      <c r="B237" s="64"/>
      <c r="C237" s="64"/>
      <c r="D237" s="64"/>
      <c r="E237" s="64"/>
      <c r="F237" s="64"/>
      <c r="G237" s="64"/>
      <c r="H237" s="64"/>
      <c r="I237" s="64"/>
      <c r="J237" s="64"/>
      <c r="K237" s="64"/>
      <c r="L237" s="64"/>
      <c r="M237" s="64"/>
      <c r="N237" s="64"/>
      <c r="O237" s="64"/>
      <c r="P237" s="64"/>
      <c r="Q237" s="65"/>
    </row>
    <row r="238" spans="1:17" s="62" customFormat="1" x14ac:dyDescent="0.3">
      <c r="Q238" s="63"/>
    </row>
    <row r="239" spans="1:17" s="62" customFormat="1" x14ac:dyDescent="0.3">
      <c r="A239" s="66"/>
      <c r="Q239" s="63"/>
    </row>
    <row r="240" spans="1:17" s="62" customFormat="1" x14ac:dyDescent="0.3">
      <c r="A240" s="67"/>
      <c r="B240" s="64"/>
      <c r="C240" s="64"/>
      <c r="D240" s="64"/>
      <c r="E240" s="64"/>
      <c r="F240" s="64"/>
      <c r="G240" s="64"/>
      <c r="H240" s="64"/>
      <c r="I240" s="64"/>
      <c r="J240" s="64"/>
      <c r="K240" s="64"/>
      <c r="L240" s="64"/>
      <c r="M240" s="64"/>
      <c r="N240" s="64"/>
      <c r="O240" s="64"/>
      <c r="P240" s="64"/>
      <c r="Q240" s="65"/>
    </row>
    <row r="241" spans="1:17" s="62" customFormat="1" x14ac:dyDescent="0.3">
      <c r="Q241" s="63"/>
    </row>
    <row r="242" spans="1:17" s="62" customFormat="1" x14ac:dyDescent="0.3">
      <c r="Q242" s="63"/>
    </row>
    <row r="243" spans="1:17" s="62" customFormat="1" x14ac:dyDescent="0.3">
      <c r="Q243" s="63"/>
    </row>
    <row r="249" spans="1:17" x14ac:dyDescent="0.3">
      <c r="A249" s="66"/>
    </row>
    <row r="250" spans="1:17" x14ac:dyDescent="0.3">
      <c r="A250" s="67"/>
    </row>
    <row r="251" spans="1:17" x14ac:dyDescent="0.3">
      <c r="A251" s="70"/>
    </row>
  </sheetData>
  <mergeCells count="81">
    <mergeCell ref="Q3:S3"/>
    <mergeCell ref="A196:A199"/>
    <mergeCell ref="A201:A204"/>
    <mergeCell ref="A234:A235"/>
    <mergeCell ref="A169:Q169"/>
    <mergeCell ref="A171:A175"/>
    <mergeCell ref="A176:A180"/>
    <mergeCell ref="A181:A185"/>
    <mergeCell ref="A191:A195"/>
    <mergeCell ref="A5:Q5"/>
    <mergeCell ref="A8:A9"/>
    <mergeCell ref="B8:B9"/>
    <mergeCell ref="C8:C9"/>
    <mergeCell ref="D8:P8"/>
    <mergeCell ref="Q8:Q9"/>
    <mergeCell ref="A45:A49"/>
    <mergeCell ref="A11:Q11"/>
    <mergeCell ref="A12:Q15"/>
    <mergeCell ref="A16:Q16"/>
    <mergeCell ref="A17:Q17"/>
    <mergeCell ref="A18:Q18"/>
    <mergeCell ref="A19:Q19"/>
    <mergeCell ref="A20:A24"/>
    <mergeCell ref="A25:A29"/>
    <mergeCell ref="A30:A34"/>
    <mergeCell ref="A35:A39"/>
    <mergeCell ref="A40:A44"/>
    <mergeCell ref="A89:A92"/>
    <mergeCell ref="A50:A53"/>
    <mergeCell ref="A55:A58"/>
    <mergeCell ref="A60:Q60"/>
    <mergeCell ref="A61:Q61"/>
    <mergeCell ref="A62:Q62"/>
    <mergeCell ref="A63:Q63"/>
    <mergeCell ref="A64:A68"/>
    <mergeCell ref="A69:A73"/>
    <mergeCell ref="A74:A78"/>
    <mergeCell ref="A79:A83"/>
    <mergeCell ref="A84:A88"/>
    <mergeCell ref="A128:A129"/>
    <mergeCell ref="Q128:Q129"/>
    <mergeCell ref="A94:A97"/>
    <mergeCell ref="A99:Q99"/>
    <mergeCell ref="A100:Q100"/>
    <mergeCell ref="A101:A105"/>
    <mergeCell ref="A106:A110"/>
    <mergeCell ref="A111:A115"/>
    <mergeCell ref="A116:A120"/>
    <mergeCell ref="A121:A125"/>
    <mergeCell ref="A126:A127"/>
    <mergeCell ref="Q126:Q127"/>
    <mergeCell ref="A130:A131"/>
    <mergeCell ref="Q130:Q131"/>
    <mergeCell ref="A132:A133"/>
    <mergeCell ref="Q132:Q133"/>
    <mergeCell ref="A134:A135"/>
    <mergeCell ref="Q134:Q135"/>
    <mergeCell ref="Q148:Q149"/>
    <mergeCell ref="A136:A137"/>
    <mergeCell ref="A140:A141"/>
    <mergeCell ref="Q140:Q141"/>
    <mergeCell ref="A142:A143"/>
    <mergeCell ref="Q142:Q143"/>
    <mergeCell ref="A138:A139"/>
    <mergeCell ref="Q138:Q139"/>
    <mergeCell ref="A158:A160"/>
    <mergeCell ref="A162:A165"/>
    <mergeCell ref="O4:T4"/>
    <mergeCell ref="A156:A157"/>
    <mergeCell ref="Q156:Q157"/>
    <mergeCell ref="A150:A151"/>
    <mergeCell ref="Q150:Q151"/>
    <mergeCell ref="A152:A153"/>
    <mergeCell ref="Q152:Q153"/>
    <mergeCell ref="A154:A155"/>
    <mergeCell ref="Q154:Q155"/>
    <mergeCell ref="A144:A145"/>
    <mergeCell ref="Q144:Q145"/>
    <mergeCell ref="A146:A147"/>
    <mergeCell ref="Q146:Q147"/>
    <mergeCell ref="A148:A149"/>
  </mergeCells>
  <pageMargins left="0.7" right="0.7" top="0.75" bottom="0.75" header="0.3" footer="0.3"/>
  <pageSetup paperSize="9" scale="1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S37"/>
  <sheetViews>
    <sheetView zoomScale="50" zoomScaleNormal="50" workbookViewId="0">
      <pane xSplit="1" ySplit="11" topLeftCell="B24" activePane="bottomRight" state="frozen"/>
      <selection pane="topRight" activeCell="B1" sqref="B1"/>
      <selection pane="bottomLeft" activeCell="A14" sqref="A14"/>
      <selection pane="bottomRight" activeCell="O3" sqref="O3:Q3"/>
    </sheetView>
  </sheetViews>
  <sheetFormatPr defaultRowHeight="15.6" x14ac:dyDescent="0.3"/>
  <cols>
    <col min="1" max="1" width="8.6640625" style="2" customWidth="1"/>
    <col min="2" max="2" width="68.109375" style="2" customWidth="1"/>
    <col min="3" max="3" width="15.44140625" style="2" customWidth="1"/>
    <col min="4" max="4" width="11" style="17" customWidth="1"/>
    <col min="5" max="5" width="10.88671875" style="17" customWidth="1"/>
    <col min="6" max="6" width="10.44140625" style="17" customWidth="1"/>
    <col min="7" max="7" width="10.6640625" style="17" customWidth="1"/>
    <col min="8" max="8" width="10.44140625" style="17" customWidth="1"/>
    <col min="9" max="9" width="10.6640625" style="17" customWidth="1"/>
    <col min="10" max="10" width="10.44140625" style="17" customWidth="1"/>
    <col min="11" max="11" width="10.6640625" style="17" customWidth="1"/>
    <col min="12" max="12" width="11" style="17" customWidth="1"/>
    <col min="13" max="13" width="10.44140625" style="17" customWidth="1"/>
    <col min="14" max="14" width="10.6640625" style="17" customWidth="1"/>
    <col min="15" max="15" width="12" style="17" customWidth="1"/>
    <col min="16" max="16" width="15" customWidth="1"/>
  </cols>
  <sheetData>
    <row r="1" spans="1:17" ht="20.25" customHeight="1" x14ac:dyDescent="0.4">
      <c r="A1" s="6"/>
      <c r="B1" s="6"/>
      <c r="C1" s="6"/>
      <c r="D1" s="6"/>
      <c r="E1" s="6"/>
      <c r="F1" s="6"/>
      <c r="G1" s="6"/>
      <c r="H1" s="6"/>
      <c r="I1" s="6"/>
      <c r="J1" s="6"/>
      <c r="K1" s="35"/>
      <c r="L1" s="35"/>
      <c r="M1" s="35"/>
      <c r="N1" s="35"/>
      <c r="O1" s="35" t="s">
        <v>175</v>
      </c>
      <c r="P1" s="35"/>
    </row>
    <row r="2" spans="1:17" ht="20.25" customHeight="1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219" t="s">
        <v>181</v>
      </c>
      <c r="P2" s="219"/>
      <c r="Q2" s="219"/>
    </row>
    <row r="3" spans="1:17" ht="19.8" customHeight="1" x14ac:dyDescent="0.4">
      <c r="A3" s="6"/>
      <c r="B3" s="6"/>
      <c r="C3" s="6"/>
      <c r="D3" s="6"/>
      <c r="E3" s="6"/>
      <c r="F3" s="6"/>
      <c r="G3" s="6"/>
      <c r="H3" s="6"/>
      <c r="I3" s="6"/>
      <c r="J3" s="6"/>
      <c r="K3" s="38"/>
      <c r="L3" s="38"/>
      <c r="M3" s="38"/>
      <c r="N3" s="38"/>
      <c r="O3" s="229" t="s">
        <v>185</v>
      </c>
      <c r="P3" s="229"/>
      <c r="Q3" s="229"/>
    </row>
    <row r="4" spans="1:17" ht="20.25" customHeight="1" x14ac:dyDescent="0.35">
      <c r="A4"/>
      <c r="B4" s="220" t="s">
        <v>151</v>
      </c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</row>
    <row r="5" spans="1:17" ht="37.5" customHeight="1" x14ac:dyDescent="0.3">
      <c r="A5" s="165" t="s">
        <v>140</v>
      </c>
      <c r="B5" s="179" t="s">
        <v>141</v>
      </c>
      <c r="C5" s="134" t="s">
        <v>142</v>
      </c>
      <c r="D5" s="182" t="s">
        <v>143</v>
      </c>
      <c r="E5" s="182"/>
      <c r="F5" s="182"/>
      <c r="G5" s="182"/>
      <c r="H5" s="182"/>
      <c r="I5" s="182"/>
      <c r="J5" s="182"/>
      <c r="K5" s="182"/>
      <c r="L5" s="182"/>
      <c r="M5" s="182"/>
      <c r="N5" s="183"/>
      <c r="O5" s="221" t="s">
        <v>132</v>
      </c>
      <c r="P5" s="223" t="s">
        <v>25</v>
      </c>
    </row>
    <row r="6" spans="1:17" ht="48.75" customHeight="1" x14ac:dyDescent="0.3">
      <c r="A6" s="167"/>
      <c r="B6" s="179"/>
      <c r="C6" s="134" t="s">
        <v>2</v>
      </c>
      <c r="D6" s="91" t="s">
        <v>3</v>
      </c>
      <c r="E6" s="91" t="s">
        <v>15</v>
      </c>
      <c r="F6" s="91" t="s">
        <v>16</v>
      </c>
      <c r="G6" s="91" t="s">
        <v>17</v>
      </c>
      <c r="H6" s="91" t="s">
        <v>18</v>
      </c>
      <c r="I6" s="91" t="s">
        <v>19</v>
      </c>
      <c r="J6" s="91" t="s">
        <v>20</v>
      </c>
      <c r="K6" s="91" t="s">
        <v>21</v>
      </c>
      <c r="L6" s="91" t="s">
        <v>22</v>
      </c>
      <c r="M6" s="91" t="s">
        <v>23</v>
      </c>
      <c r="N6" s="91" t="s">
        <v>24</v>
      </c>
      <c r="O6" s="222"/>
      <c r="P6" s="223"/>
    </row>
    <row r="7" spans="1:17" ht="14.4" x14ac:dyDescent="0.3">
      <c r="A7" s="106">
        <v>1</v>
      </c>
      <c r="B7" s="106">
        <v>2</v>
      </c>
      <c r="C7" s="107">
        <v>3</v>
      </c>
      <c r="D7" s="106">
        <v>4</v>
      </c>
      <c r="E7" s="106">
        <v>5</v>
      </c>
      <c r="F7" s="106">
        <v>6</v>
      </c>
      <c r="G7" s="106">
        <v>7</v>
      </c>
      <c r="H7" s="106">
        <v>8</v>
      </c>
      <c r="I7" s="106">
        <v>9</v>
      </c>
      <c r="J7" s="106">
        <v>10</v>
      </c>
      <c r="K7" s="106">
        <v>11</v>
      </c>
      <c r="L7" s="106">
        <v>12</v>
      </c>
      <c r="M7" s="106">
        <v>13</v>
      </c>
      <c r="N7" s="106">
        <v>14</v>
      </c>
      <c r="O7" s="108">
        <v>15</v>
      </c>
      <c r="P7" s="109">
        <v>16</v>
      </c>
    </row>
    <row r="8" spans="1:17" ht="52.5" customHeight="1" x14ac:dyDescent="0.3">
      <c r="A8" s="91">
        <v>1</v>
      </c>
      <c r="B8" s="90" t="s">
        <v>134</v>
      </c>
      <c r="C8" s="134">
        <v>33.200000000000003</v>
      </c>
      <c r="D8" s="91">
        <v>37</v>
      </c>
      <c r="E8" s="91">
        <v>41</v>
      </c>
      <c r="F8" s="91">
        <v>44</v>
      </c>
      <c r="G8" s="91">
        <v>48</v>
      </c>
      <c r="H8" s="91">
        <v>48</v>
      </c>
      <c r="I8" s="91">
        <v>56</v>
      </c>
      <c r="J8" s="91">
        <v>56</v>
      </c>
      <c r="K8" s="91">
        <v>57</v>
      </c>
      <c r="L8" s="91">
        <v>57</v>
      </c>
      <c r="M8" s="91">
        <v>57</v>
      </c>
      <c r="N8" s="91">
        <v>57</v>
      </c>
      <c r="O8" s="110">
        <v>57</v>
      </c>
      <c r="P8" s="111" t="s">
        <v>31</v>
      </c>
    </row>
    <row r="9" spans="1:17" ht="54" customHeight="1" x14ac:dyDescent="0.3">
      <c r="A9" s="88">
        <v>2</v>
      </c>
      <c r="B9" s="100" t="s">
        <v>144</v>
      </c>
      <c r="C9" s="132">
        <v>22.4</v>
      </c>
      <c r="D9" s="88">
        <v>28.1</v>
      </c>
      <c r="E9" s="88">
        <v>33.799999999999997</v>
      </c>
      <c r="F9" s="88">
        <v>39.9</v>
      </c>
      <c r="G9" s="88">
        <v>46</v>
      </c>
      <c r="H9" s="88">
        <v>52</v>
      </c>
      <c r="I9" s="88">
        <v>52</v>
      </c>
      <c r="J9" s="88">
        <v>52</v>
      </c>
      <c r="K9" s="88">
        <v>52</v>
      </c>
      <c r="L9" s="88">
        <v>52</v>
      </c>
      <c r="M9" s="88">
        <v>52</v>
      </c>
      <c r="N9" s="88">
        <v>52</v>
      </c>
      <c r="O9" s="112">
        <v>52</v>
      </c>
      <c r="P9" s="111" t="s">
        <v>31</v>
      </c>
    </row>
    <row r="10" spans="1:17" ht="46.8" x14ac:dyDescent="0.3">
      <c r="A10" s="91">
        <v>3</v>
      </c>
      <c r="B10" s="90" t="s">
        <v>145</v>
      </c>
      <c r="C10" s="134">
        <v>10.4</v>
      </c>
      <c r="D10" s="91">
        <v>11.9</v>
      </c>
      <c r="E10" s="91">
        <v>13.5</v>
      </c>
      <c r="F10" s="91">
        <v>14</v>
      </c>
      <c r="G10" s="91">
        <v>14.5</v>
      </c>
      <c r="H10" s="91">
        <v>15.1</v>
      </c>
      <c r="I10" s="91">
        <v>15.1</v>
      </c>
      <c r="J10" s="91">
        <v>15.1</v>
      </c>
      <c r="K10" s="91">
        <v>15.1</v>
      </c>
      <c r="L10" s="91">
        <v>15.1</v>
      </c>
      <c r="M10" s="91">
        <v>15.1</v>
      </c>
      <c r="N10" s="91">
        <v>15.1</v>
      </c>
      <c r="O10" s="113">
        <v>15.1</v>
      </c>
      <c r="P10" s="111" t="s">
        <v>31</v>
      </c>
    </row>
    <row r="11" spans="1:17" ht="46.8" x14ac:dyDescent="0.3">
      <c r="A11" s="88">
        <v>4</v>
      </c>
      <c r="B11" s="100" t="s">
        <v>146</v>
      </c>
      <c r="C11" s="132">
        <v>76.900000000000006</v>
      </c>
      <c r="D11" s="88">
        <v>78.900000000000006</v>
      </c>
      <c r="E11" s="88">
        <v>81</v>
      </c>
      <c r="F11" s="88">
        <v>82.6</v>
      </c>
      <c r="G11" s="88">
        <v>83.9</v>
      </c>
      <c r="H11" s="88">
        <v>86</v>
      </c>
      <c r="I11" s="88">
        <v>86</v>
      </c>
      <c r="J11" s="88">
        <v>86</v>
      </c>
      <c r="K11" s="88">
        <v>86</v>
      </c>
      <c r="L11" s="88">
        <v>86</v>
      </c>
      <c r="M11" s="88">
        <v>86</v>
      </c>
      <c r="N11" s="88">
        <v>86</v>
      </c>
      <c r="O11" s="112">
        <v>86</v>
      </c>
      <c r="P11" s="111" t="s">
        <v>31</v>
      </c>
    </row>
    <row r="12" spans="1:17" ht="68.25" customHeight="1" x14ac:dyDescent="0.3">
      <c r="A12" s="91">
        <v>5</v>
      </c>
      <c r="B12" s="90" t="s">
        <v>147</v>
      </c>
      <c r="C12" s="134">
        <v>15.3</v>
      </c>
      <c r="D12" s="91">
        <v>19.600000000000001</v>
      </c>
      <c r="E12" s="91">
        <v>19.8</v>
      </c>
      <c r="F12" s="91">
        <v>20</v>
      </c>
      <c r="G12" s="91">
        <v>20.2</v>
      </c>
      <c r="H12" s="91">
        <v>20.399999999999999</v>
      </c>
      <c r="I12" s="91">
        <v>20.6</v>
      </c>
      <c r="J12" s="91">
        <v>20.6</v>
      </c>
      <c r="K12" s="91">
        <v>20.6</v>
      </c>
      <c r="L12" s="91">
        <v>20.6</v>
      </c>
      <c r="M12" s="91">
        <v>20.6</v>
      </c>
      <c r="N12" s="91">
        <v>20.6</v>
      </c>
      <c r="O12" s="110">
        <v>20.6</v>
      </c>
      <c r="P12" s="111" t="s">
        <v>31</v>
      </c>
    </row>
    <row r="13" spans="1:17" x14ac:dyDescent="0.3">
      <c r="A13" s="114">
        <v>6</v>
      </c>
      <c r="B13" s="162" t="s">
        <v>148</v>
      </c>
      <c r="C13" s="131">
        <v>35</v>
      </c>
      <c r="D13" s="115">
        <v>48</v>
      </c>
      <c r="E13" s="115">
        <v>49</v>
      </c>
      <c r="F13" s="115">
        <v>50</v>
      </c>
      <c r="G13" s="115">
        <v>51</v>
      </c>
      <c r="H13" s="115">
        <v>52</v>
      </c>
      <c r="I13" s="115">
        <v>53</v>
      </c>
      <c r="J13" s="87">
        <v>53</v>
      </c>
      <c r="K13" s="87">
        <v>53</v>
      </c>
      <c r="L13" s="87">
        <v>53</v>
      </c>
      <c r="M13" s="87">
        <v>53</v>
      </c>
      <c r="N13" s="87">
        <v>53</v>
      </c>
      <c r="O13" s="114">
        <v>53</v>
      </c>
      <c r="P13" s="204" t="s">
        <v>31</v>
      </c>
    </row>
    <row r="14" spans="1:17" x14ac:dyDescent="0.3">
      <c r="A14" s="166"/>
      <c r="B14" s="163"/>
      <c r="C14" s="132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112"/>
      <c r="P14" s="205"/>
    </row>
    <row r="15" spans="1:17" x14ac:dyDescent="0.3">
      <c r="A15" s="166"/>
      <c r="B15" s="163"/>
      <c r="C15" s="132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6"/>
      <c r="P15" s="205"/>
    </row>
    <row r="16" spans="1:17" ht="47.25" customHeight="1" x14ac:dyDescent="0.3">
      <c r="A16" s="166"/>
      <c r="B16" s="163"/>
      <c r="C16" s="132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112"/>
      <c r="P16" s="205"/>
    </row>
    <row r="17" spans="1:123" x14ac:dyDescent="0.3">
      <c r="A17" s="167"/>
      <c r="B17" s="117" t="s">
        <v>149</v>
      </c>
      <c r="C17" s="113">
        <v>60</v>
      </c>
      <c r="D17" s="91">
        <v>53</v>
      </c>
      <c r="E17" s="91">
        <v>55</v>
      </c>
      <c r="F17" s="91">
        <v>58</v>
      </c>
      <c r="G17" s="91">
        <v>63</v>
      </c>
      <c r="H17" s="91">
        <v>65</v>
      </c>
      <c r="I17" s="91">
        <v>70</v>
      </c>
      <c r="J17" s="91">
        <v>70</v>
      </c>
      <c r="K17" s="91">
        <v>70</v>
      </c>
      <c r="L17" s="91">
        <v>70</v>
      </c>
      <c r="M17" s="91">
        <v>70</v>
      </c>
      <c r="N17" s="91">
        <v>70</v>
      </c>
      <c r="O17" s="113">
        <v>70</v>
      </c>
      <c r="P17" s="206"/>
    </row>
    <row r="18" spans="1:123" s="119" customFormat="1" ht="15.75" customHeight="1" x14ac:dyDescent="0.3">
      <c r="A18" s="179">
        <v>7</v>
      </c>
      <c r="B18" s="172" t="s">
        <v>177</v>
      </c>
      <c r="C18" s="165">
        <v>24.5</v>
      </c>
      <c r="D18" s="217">
        <v>27.6</v>
      </c>
      <c r="E18" s="217">
        <v>27</v>
      </c>
      <c r="F18" s="217">
        <v>27.4</v>
      </c>
      <c r="G18" s="217">
        <v>27.4</v>
      </c>
      <c r="H18" s="217">
        <v>27.9</v>
      </c>
      <c r="I18" s="217">
        <v>27.5</v>
      </c>
      <c r="J18" s="217">
        <v>27.5</v>
      </c>
      <c r="K18" s="217">
        <v>27.5</v>
      </c>
      <c r="L18" s="217">
        <v>27.5</v>
      </c>
      <c r="M18" s="217">
        <v>27.5</v>
      </c>
      <c r="N18" s="217">
        <v>27.5</v>
      </c>
      <c r="O18" s="217">
        <v>27.5</v>
      </c>
      <c r="P18" s="204" t="s">
        <v>31</v>
      </c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  <c r="AU18" s="118"/>
      <c r="AV18" s="118"/>
      <c r="AW18" s="118"/>
      <c r="AX18" s="118"/>
      <c r="AY18" s="118"/>
      <c r="AZ18" s="118"/>
      <c r="BA18" s="118"/>
      <c r="BB18" s="118"/>
      <c r="BC18" s="118"/>
      <c r="BD18" s="118"/>
      <c r="BE18" s="118"/>
      <c r="BF18" s="118"/>
      <c r="BG18" s="118"/>
      <c r="BH18" s="118"/>
      <c r="BI18" s="118"/>
      <c r="BJ18" s="118"/>
      <c r="BK18" s="118"/>
      <c r="BL18" s="118"/>
      <c r="BM18" s="118"/>
      <c r="BN18" s="118"/>
      <c r="BO18" s="118"/>
      <c r="BP18" s="118"/>
      <c r="BQ18" s="118"/>
      <c r="BR18" s="118"/>
      <c r="BS18" s="118"/>
      <c r="BT18" s="118"/>
      <c r="BU18" s="118"/>
      <c r="BV18" s="118"/>
      <c r="BW18" s="118"/>
      <c r="BX18" s="118"/>
      <c r="BY18" s="118"/>
      <c r="BZ18" s="118"/>
      <c r="CA18" s="118"/>
      <c r="CB18" s="118"/>
      <c r="CC18" s="118"/>
      <c r="CD18" s="118"/>
      <c r="CE18" s="118"/>
      <c r="CF18" s="118"/>
      <c r="CG18" s="118"/>
      <c r="CH18" s="118"/>
      <c r="CI18" s="118"/>
      <c r="CJ18" s="118"/>
      <c r="CK18" s="118"/>
      <c r="CL18" s="118"/>
      <c r="CM18" s="118"/>
      <c r="CN18" s="118"/>
      <c r="CO18" s="118"/>
      <c r="CP18" s="118"/>
      <c r="CQ18" s="118"/>
      <c r="CR18" s="118"/>
      <c r="CS18" s="118"/>
      <c r="CT18" s="118"/>
      <c r="CU18" s="118"/>
      <c r="CV18" s="118"/>
      <c r="CW18" s="118"/>
      <c r="CX18" s="118"/>
      <c r="CY18" s="118"/>
      <c r="CZ18" s="118"/>
      <c r="DA18" s="118"/>
      <c r="DB18" s="118"/>
      <c r="DC18" s="118"/>
      <c r="DD18" s="118"/>
      <c r="DE18" s="118"/>
      <c r="DF18" s="118"/>
      <c r="DG18" s="118"/>
      <c r="DH18" s="118"/>
      <c r="DI18" s="118"/>
      <c r="DJ18" s="118"/>
      <c r="DK18" s="118"/>
      <c r="DL18" s="118"/>
      <c r="DM18" s="118"/>
      <c r="DN18" s="118"/>
      <c r="DO18" s="118"/>
      <c r="DP18" s="118"/>
      <c r="DQ18" s="118"/>
      <c r="DR18" s="118"/>
      <c r="DS18" s="118"/>
    </row>
    <row r="19" spans="1:123" s="119" customFormat="1" ht="68.25" customHeight="1" x14ac:dyDescent="0.3">
      <c r="A19" s="179"/>
      <c r="B19" s="172"/>
      <c r="C19" s="167"/>
      <c r="D19" s="218"/>
      <c r="E19" s="218"/>
      <c r="F19" s="218"/>
      <c r="G19" s="218"/>
      <c r="H19" s="218"/>
      <c r="I19" s="218"/>
      <c r="J19" s="218"/>
      <c r="K19" s="218"/>
      <c r="L19" s="218"/>
      <c r="M19" s="218"/>
      <c r="N19" s="218"/>
      <c r="O19" s="218"/>
      <c r="P19" s="206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118"/>
      <c r="BE19" s="118"/>
      <c r="BF19" s="118"/>
      <c r="BG19" s="118"/>
      <c r="BH19" s="118"/>
      <c r="BI19" s="118"/>
      <c r="BJ19" s="118"/>
      <c r="BK19" s="118"/>
      <c r="BL19" s="118"/>
      <c r="BM19" s="118"/>
      <c r="BN19" s="118"/>
      <c r="BO19" s="118"/>
      <c r="BP19" s="118"/>
      <c r="BQ19" s="118"/>
      <c r="BR19" s="118"/>
      <c r="BS19" s="118"/>
      <c r="BT19" s="118"/>
      <c r="BU19" s="118"/>
      <c r="BV19" s="118"/>
      <c r="BW19" s="118"/>
      <c r="BX19" s="118"/>
      <c r="BY19" s="118"/>
      <c r="BZ19" s="118"/>
      <c r="CA19" s="118"/>
      <c r="CB19" s="118"/>
      <c r="CC19" s="118"/>
      <c r="CD19" s="118"/>
      <c r="CE19" s="118"/>
      <c r="CF19" s="118"/>
      <c r="CG19" s="118"/>
      <c r="CH19" s="118"/>
      <c r="CI19" s="118"/>
      <c r="CJ19" s="118"/>
      <c r="CK19" s="118"/>
      <c r="CL19" s="118"/>
      <c r="CM19" s="118"/>
      <c r="CN19" s="118"/>
      <c r="CO19" s="118"/>
      <c r="CP19" s="118"/>
      <c r="CQ19" s="118"/>
      <c r="CR19" s="118"/>
      <c r="CS19" s="118"/>
      <c r="CT19" s="118"/>
      <c r="CU19" s="118"/>
      <c r="CV19" s="118"/>
      <c r="CW19" s="118"/>
      <c r="CX19" s="118"/>
      <c r="CY19" s="118"/>
      <c r="CZ19" s="118"/>
      <c r="DA19" s="118"/>
      <c r="DB19" s="118"/>
      <c r="DC19" s="118"/>
      <c r="DD19" s="118"/>
      <c r="DE19" s="118"/>
      <c r="DF19" s="118"/>
      <c r="DG19" s="118"/>
      <c r="DH19" s="118"/>
      <c r="DI19" s="118"/>
      <c r="DJ19" s="118"/>
      <c r="DK19" s="118"/>
      <c r="DL19" s="118"/>
      <c r="DM19" s="118"/>
      <c r="DN19" s="118"/>
      <c r="DO19" s="118"/>
      <c r="DP19" s="118"/>
      <c r="DQ19" s="118"/>
      <c r="DR19" s="118"/>
      <c r="DS19" s="118"/>
    </row>
    <row r="20" spans="1:123" x14ac:dyDescent="0.3">
      <c r="A20" s="88">
        <v>8</v>
      </c>
      <c r="B20" s="162" t="s">
        <v>178</v>
      </c>
      <c r="C20" s="131">
        <v>100</v>
      </c>
      <c r="D20" s="211">
        <v>100</v>
      </c>
      <c r="E20" s="211">
        <v>100</v>
      </c>
      <c r="F20" s="211">
        <v>100</v>
      </c>
      <c r="G20" s="211">
        <v>100</v>
      </c>
      <c r="H20" s="211">
        <v>100</v>
      </c>
      <c r="I20" s="211">
        <v>100</v>
      </c>
      <c r="J20" s="211">
        <v>100</v>
      </c>
      <c r="K20" s="211">
        <v>100</v>
      </c>
      <c r="L20" s="211">
        <v>100</v>
      </c>
      <c r="M20" s="211">
        <v>100</v>
      </c>
      <c r="N20" s="211">
        <v>100</v>
      </c>
      <c r="O20" s="214">
        <v>100</v>
      </c>
      <c r="P20" s="204" t="s">
        <v>31</v>
      </c>
    </row>
    <row r="21" spans="1:123" x14ac:dyDescent="0.3">
      <c r="A21" s="100"/>
      <c r="B21" s="163"/>
      <c r="C21" s="132"/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5"/>
      <c r="P21" s="205"/>
    </row>
    <row r="22" spans="1:123" ht="54" customHeight="1" x14ac:dyDescent="0.3">
      <c r="A22" s="103"/>
      <c r="B22" s="164"/>
      <c r="C22" s="13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6"/>
      <c r="P22" s="206"/>
    </row>
    <row r="23" spans="1:123" x14ac:dyDescent="0.3">
      <c r="A23" s="114"/>
      <c r="B23" s="210" t="s">
        <v>135</v>
      </c>
      <c r="C23" s="165">
        <v>42.1</v>
      </c>
      <c r="D23" s="207">
        <v>41.7</v>
      </c>
      <c r="E23" s="207">
        <v>41.3</v>
      </c>
      <c r="F23" s="207">
        <v>40.9</v>
      </c>
      <c r="G23" s="207">
        <v>40.5</v>
      </c>
      <c r="H23" s="207">
        <v>40</v>
      </c>
      <c r="I23" s="207">
        <v>46.5</v>
      </c>
      <c r="J23" s="207">
        <v>46.5</v>
      </c>
      <c r="K23" s="207">
        <v>46.5</v>
      </c>
      <c r="L23" s="207">
        <v>46.5</v>
      </c>
      <c r="M23" s="207">
        <v>46.5</v>
      </c>
      <c r="N23" s="207">
        <v>46.5</v>
      </c>
      <c r="O23" s="207">
        <v>46.5</v>
      </c>
      <c r="P23" s="204" t="s">
        <v>31</v>
      </c>
    </row>
    <row r="24" spans="1:123" x14ac:dyDescent="0.3">
      <c r="A24" s="112">
        <v>9</v>
      </c>
      <c r="B24" s="210"/>
      <c r="C24" s="166"/>
      <c r="D24" s="208"/>
      <c r="E24" s="208"/>
      <c r="F24" s="208"/>
      <c r="G24" s="208"/>
      <c r="H24" s="208"/>
      <c r="I24" s="208"/>
      <c r="J24" s="208"/>
      <c r="K24" s="208"/>
      <c r="L24" s="208"/>
      <c r="M24" s="208"/>
      <c r="N24" s="208"/>
      <c r="O24" s="208"/>
      <c r="P24" s="205"/>
    </row>
    <row r="25" spans="1:123" x14ac:dyDescent="0.3">
      <c r="A25" s="112"/>
      <c r="B25" s="210"/>
      <c r="C25" s="166"/>
      <c r="D25" s="208"/>
      <c r="E25" s="208"/>
      <c r="F25" s="208"/>
      <c r="G25" s="208"/>
      <c r="H25" s="208"/>
      <c r="I25" s="208"/>
      <c r="J25" s="208"/>
      <c r="K25" s="208"/>
      <c r="L25" s="208"/>
      <c r="M25" s="208"/>
      <c r="N25" s="208"/>
      <c r="O25" s="208"/>
      <c r="P25" s="205"/>
    </row>
    <row r="26" spans="1:123" ht="1.5" customHeight="1" x14ac:dyDescent="0.3">
      <c r="A26" s="112"/>
      <c r="B26" s="210"/>
      <c r="C26" s="166"/>
      <c r="D26" s="208"/>
      <c r="E26" s="208"/>
      <c r="F26" s="208"/>
      <c r="G26" s="208"/>
      <c r="H26" s="208"/>
      <c r="I26" s="208"/>
      <c r="J26" s="208"/>
      <c r="K26" s="208"/>
      <c r="L26" s="208"/>
      <c r="M26" s="208"/>
      <c r="N26" s="208"/>
      <c r="O26" s="208"/>
      <c r="P26" s="206"/>
    </row>
    <row r="27" spans="1:123" hidden="1" x14ac:dyDescent="0.3">
      <c r="A27" s="120"/>
      <c r="B27" s="210"/>
      <c r="C27" s="136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2"/>
      <c r="P27" s="123"/>
    </row>
    <row r="28" spans="1:123" x14ac:dyDescent="0.3">
      <c r="A28" s="87">
        <v>10</v>
      </c>
      <c r="B28" s="162" t="s">
        <v>150</v>
      </c>
      <c r="C28" s="131">
        <v>0.6</v>
      </c>
      <c r="D28" s="99">
        <v>0.6</v>
      </c>
      <c r="E28" s="124">
        <v>0.6</v>
      </c>
      <c r="F28" s="87">
        <v>0.6</v>
      </c>
      <c r="G28" s="87">
        <v>0.6</v>
      </c>
      <c r="H28" s="87">
        <v>0.6</v>
      </c>
      <c r="I28" s="87">
        <v>0.6</v>
      </c>
      <c r="J28" s="87">
        <v>0.6</v>
      </c>
      <c r="K28" s="87">
        <v>0.6</v>
      </c>
      <c r="L28" s="87">
        <v>0.6</v>
      </c>
      <c r="M28" s="87">
        <v>0.6</v>
      </c>
      <c r="N28" s="87">
        <v>0.6</v>
      </c>
      <c r="O28" s="114">
        <v>0.6</v>
      </c>
      <c r="P28" s="204" t="s">
        <v>31</v>
      </c>
    </row>
    <row r="29" spans="1:123" x14ac:dyDescent="0.3">
      <c r="A29" s="88"/>
      <c r="B29" s="209"/>
      <c r="C29" s="135"/>
      <c r="D29" s="88"/>
      <c r="E29" s="125"/>
      <c r="F29" s="88"/>
      <c r="G29" s="88"/>
      <c r="H29" s="88"/>
      <c r="I29" s="88"/>
      <c r="J29" s="88"/>
      <c r="K29" s="88"/>
      <c r="L29" s="88"/>
      <c r="M29" s="88"/>
      <c r="N29" s="88"/>
      <c r="O29" s="126"/>
      <c r="P29" s="205"/>
    </row>
    <row r="30" spans="1:123" x14ac:dyDescent="0.3">
      <c r="A30" s="88"/>
      <c r="B30" s="163"/>
      <c r="C30" s="132"/>
      <c r="D30" s="88"/>
      <c r="E30" s="125"/>
      <c r="F30" s="88"/>
      <c r="G30" s="88"/>
      <c r="H30" s="88"/>
      <c r="I30" s="88"/>
      <c r="J30" s="88"/>
      <c r="K30" s="88"/>
      <c r="L30" s="88"/>
      <c r="M30" s="88"/>
      <c r="N30" s="88"/>
      <c r="O30" s="126"/>
      <c r="P30" s="205"/>
    </row>
    <row r="31" spans="1:123" x14ac:dyDescent="0.3">
      <c r="A31" s="88"/>
      <c r="B31" s="163"/>
      <c r="C31" s="132"/>
      <c r="D31" s="88"/>
      <c r="E31" s="125"/>
      <c r="F31" s="88"/>
      <c r="G31" s="88"/>
      <c r="H31" s="88"/>
      <c r="I31" s="88"/>
      <c r="J31" s="88"/>
      <c r="K31" s="88"/>
      <c r="L31" s="88"/>
      <c r="M31" s="88"/>
      <c r="N31" s="88"/>
      <c r="O31" s="126"/>
      <c r="P31" s="205"/>
    </row>
    <row r="32" spans="1:123" ht="39" customHeight="1" x14ac:dyDescent="0.3">
      <c r="A32" s="89"/>
      <c r="B32" s="164"/>
      <c r="C32" s="133"/>
      <c r="D32" s="89"/>
      <c r="E32" s="127"/>
      <c r="F32" s="89"/>
      <c r="G32" s="89"/>
      <c r="H32" s="89"/>
      <c r="I32" s="89"/>
      <c r="J32" s="89"/>
      <c r="K32" s="89"/>
      <c r="L32" s="89"/>
      <c r="M32" s="89"/>
      <c r="N32" s="89"/>
      <c r="O32" s="122"/>
      <c r="P32" s="206"/>
    </row>
    <row r="33" spans="1:16" ht="15.75" customHeight="1" x14ac:dyDescent="0.3">
      <c r="A33" s="165">
        <v>11</v>
      </c>
      <c r="B33" s="168" t="s">
        <v>136</v>
      </c>
      <c r="C33" s="128">
        <v>100</v>
      </c>
      <c r="D33" s="165">
        <v>100</v>
      </c>
      <c r="E33" s="165">
        <v>100</v>
      </c>
      <c r="F33" s="165">
        <v>100</v>
      </c>
      <c r="G33" s="165">
        <v>100</v>
      </c>
      <c r="H33" s="165">
        <v>100</v>
      </c>
      <c r="I33" s="165">
        <v>100</v>
      </c>
      <c r="J33" s="165">
        <v>100</v>
      </c>
      <c r="K33" s="165">
        <v>100</v>
      </c>
      <c r="L33" s="165">
        <v>100</v>
      </c>
      <c r="M33" s="165">
        <v>100</v>
      </c>
      <c r="N33" s="165">
        <v>100</v>
      </c>
      <c r="O33" s="201">
        <v>100</v>
      </c>
      <c r="P33" s="204" t="s">
        <v>31</v>
      </c>
    </row>
    <row r="34" spans="1:16" ht="15.75" customHeight="1" x14ac:dyDescent="0.3">
      <c r="A34" s="166"/>
      <c r="B34" s="169"/>
      <c r="C34" s="129"/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6"/>
      <c r="O34" s="202"/>
      <c r="P34" s="205"/>
    </row>
    <row r="35" spans="1:16" ht="15.75" customHeight="1" x14ac:dyDescent="0.3">
      <c r="A35" s="166"/>
      <c r="B35" s="169"/>
      <c r="C35" s="129"/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166"/>
      <c r="O35" s="202"/>
      <c r="P35" s="205"/>
    </row>
    <row r="36" spans="1:16" ht="15.75" customHeight="1" x14ac:dyDescent="0.3">
      <c r="A36" s="166"/>
      <c r="B36" s="169"/>
      <c r="C36" s="129"/>
      <c r="D36" s="166"/>
      <c r="E36" s="166"/>
      <c r="F36" s="166"/>
      <c r="G36" s="166"/>
      <c r="H36" s="166"/>
      <c r="I36" s="166"/>
      <c r="J36" s="166"/>
      <c r="K36" s="166"/>
      <c r="L36" s="166"/>
      <c r="M36" s="166"/>
      <c r="N36" s="166"/>
      <c r="O36" s="202"/>
      <c r="P36" s="205"/>
    </row>
    <row r="37" spans="1:16" ht="18.75" customHeight="1" x14ac:dyDescent="0.3">
      <c r="A37" s="167"/>
      <c r="B37" s="170"/>
      <c r="C37" s="130"/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203"/>
      <c r="P37" s="206"/>
    </row>
  </sheetData>
  <mergeCells count="73">
    <mergeCell ref="J18:J19"/>
    <mergeCell ref="K18:K19"/>
    <mergeCell ref="L18:L19"/>
    <mergeCell ref="M18:M19"/>
    <mergeCell ref="N18:N19"/>
    <mergeCell ref="B13:B16"/>
    <mergeCell ref="P13:P17"/>
    <mergeCell ref="A14:A17"/>
    <mergeCell ref="B4:O4"/>
    <mergeCell ref="A5:A6"/>
    <mergeCell ref="B5:B6"/>
    <mergeCell ref="D5:N5"/>
    <mergeCell ref="O5:O6"/>
    <mergeCell ref="P5:P6"/>
    <mergeCell ref="O2:Q2"/>
    <mergeCell ref="O3:Q3"/>
    <mergeCell ref="A18:A19"/>
    <mergeCell ref="B18:B19"/>
    <mergeCell ref="C18:C19"/>
    <mergeCell ref="D18:D19"/>
    <mergeCell ref="E18:E19"/>
    <mergeCell ref="O20:O22"/>
    <mergeCell ref="P20:P22"/>
    <mergeCell ref="O18:O19"/>
    <mergeCell ref="P18:P19"/>
    <mergeCell ref="B20:B22"/>
    <mergeCell ref="D20:D22"/>
    <mergeCell ref="E20:E22"/>
    <mergeCell ref="F20:F22"/>
    <mergeCell ref="G20:G22"/>
    <mergeCell ref="H20:H22"/>
    <mergeCell ref="I20:I22"/>
    <mergeCell ref="J20:J22"/>
    <mergeCell ref="F18:F19"/>
    <mergeCell ref="G18:G19"/>
    <mergeCell ref="H18:H19"/>
    <mergeCell ref="I18:I19"/>
    <mergeCell ref="K20:K22"/>
    <mergeCell ref="L20:L22"/>
    <mergeCell ref="M20:M22"/>
    <mergeCell ref="N20:N22"/>
    <mergeCell ref="N23:N26"/>
    <mergeCell ref="A33:A37"/>
    <mergeCell ref="B33:B37"/>
    <mergeCell ref="D33:D37"/>
    <mergeCell ref="E33:E37"/>
    <mergeCell ref="F33:F37"/>
    <mergeCell ref="O23:O26"/>
    <mergeCell ref="P23:P26"/>
    <mergeCell ref="B28:B32"/>
    <mergeCell ref="P28:P32"/>
    <mergeCell ref="H23:H26"/>
    <mergeCell ref="I23:I26"/>
    <mergeCell ref="J23:J26"/>
    <mergeCell ref="K23:K26"/>
    <mergeCell ref="L23:L26"/>
    <mergeCell ref="M23:M26"/>
    <mergeCell ref="B23:B27"/>
    <mergeCell ref="C23:C26"/>
    <mergeCell ref="D23:D26"/>
    <mergeCell ref="E23:E26"/>
    <mergeCell ref="F23:F26"/>
    <mergeCell ref="G23:G26"/>
    <mergeCell ref="M33:M37"/>
    <mergeCell ref="N33:N37"/>
    <mergeCell ref="O33:O37"/>
    <mergeCell ref="P33:P37"/>
    <mergeCell ref="G33:G37"/>
    <mergeCell ref="H33:H37"/>
    <mergeCell ref="I33:I37"/>
    <mergeCell ref="J33:J37"/>
    <mergeCell ref="K33:K37"/>
    <mergeCell ref="L33:L37"/>
  </mergeCells>
  <pageMargins left="0.7" right="0.7" top="0.75" bottom="0.75" header="0.3" footer="0.3"/>
  <pageSetup paperSize="9" scale="51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zoomScale="75" zoomScaleNormal="75" workbookViewId="0">
      <selection activeCell="M2" sqref="M2:O2"/>
    </sheetView>
  </sheetViews>
  <sheetFormatPr defaultRowHeight="14.4" x14ac:dyDescent="0.3"/>
  <cols>
    <col min="1" max="1" width="7" customWidth="1"/>
    <col min="2" max="2" width="58.44140625" customWidth="1"/>
    <col min="14" max="14" width="12.33203125" customWidth="1"/>
    <col min="15" max="15" width="10.88671875" customWidth="1"/>
  </cols>
  <sheetData>
    <row r="1" spans="1:16" ht="47.4" customHeight="1" x14ac:dyDescent="0.3">
      <c r="J1" s="85"/>
      <c r="K1" s="85"/>
      <c r="L1" s="85"/>
      <c r="M1" s="224" t="s">
        <v>182</v>
      </c>
      <c r="N1" s="224"/>
      <c r="O1" s="224"/>
      <c r="P1" s="85"/>
    </row>
    <row r="2" spans="1:16" ht="18" customHeight="1" x14ac:dyDescent="0.3">
      <c r="J2" s="255"/>
      <c r="K2" s="255"/>
      <c r="L2" s="255"/>
      <c r="M2" s="229" t="s">
        <v>185</v>
      </c>
      <c r="N2" s="229"/>
      <c r="O2" s="229"/>
      <c r="P2" s="255"/>
    </row>
    <row r="3" spans="1:16" ht="18" x14ac:dyDescent="0.3">
      <c r="A3" s="93"/>
      <c r="B3" s="230" t="s">
        <v>174</v>
      </c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94"/>
      <c r="O3" s="92"/>
      <c r="P3" s="92"/>
    </row>
    <row r="4" spans="1:16" ht="15.75" customHeight="1" x14ac:dyDescent="0.3">
      <c r="A4" s="231" t="s">
        <v>130</v>
      </c>
      <c r="B4" s="233" t="s">
        <v>131</v>
      </c>
      <c r="C4" s="235" t="s">
        <v>172</v>
      </c>
      <c r="D4" s="236"/>
      <c r="E4" s="236"/>
      <c r="F4" s="236"/>
      <c r="G4" s="236"/>
      <c r="H4" s="236"/>
      <c r="I4" s="236"/>
      <c r="J4" s="236"/>
      <c r="K4" s="236"/>
      <c r="L4" s="236"/>
      <c r="M4" s="237"/>
      <c r="N4" s="165" t="s">
        <v>132</v>
      </c>
      <c r="O4" s="223" t="s">
        <v>25</v>
      </c>
    </row>
    <row r="5" spans="1:16" ht="72.599999999999994" customHeight="1" x14ac:dyDescent="0.3">
      <c r="A5" s="232"/>
      <c r="B5" s="234"/>
      <c r="C5" s="89" t="s">
        <v>3</v>
      </c>
      <c r="D5" s="89" t="s">
        <v>15</v>
      </c>
      <c r="E5" s="89" t="s">
        <v>16</v>
      </c>
      <c r="F5" s="89" t="s">
        <v>17</v>
      </c>
      <c r="G5" s="89" t="s">
        <v>18</v>
      </c>
      <c r="H5" s="89" t="s">
        <v>19</v>
      </c>
      <c r="I5" s="89" t="s">
        <v>20</v>
      </c>
      <c r="J5" s="89" t="s">
        <v>21</v>
      </c>
      <c r="K5" s="89" t="s">
        <v>22</v>
      </c>
      <c r="L5" s="89" t="s">
        <v>23</v>
      </c>
      <c r="M5" s="89" t="s">
        <v>24</v>
      </c>
      <c r="N5" s="167"/>
      <c r="O5" s="223"/>
    </row>
    <row r="6" spans="1:16" ht="15.6" x14ac:dyDescent="0.3">
      <c r="A6" s="95">
        <v>1</v>
      </c>
      <c r="B6" s="96">
        <v>2</v>
      </c>
      <c r="C6" s="91">
        <v>3</v>
      </c>
      <c r="D6" s="91">
        <v>4</v>
      </c>
      <c r="E6" s="91">
        <v>5</v>
      </c>
      <c r="F6" s="91">
        <v>6</v>
      </c>
      <c r="G6" s="91">
        <v>7</v>
      </c>
      <c r="H6" s="91">
        <v>8</v>
      </c>
      <c r="I6" s="91">
        <v>9</v>
      </c>
      <c r="J6" s="91">
        <v>10</v>
      </c>
      <c r="K6" s="91">
        <v>11</v>
      </c>
      <c r="L6" s="91">
        <v>12</v>
      </c>
      <c r="M6" s="91">
        <v>13</v>
      </c>
      <c r="N6" s="91">
        <v>14</v>
      </c>
      <c r="O6" s="97">
        <v>15</v>
      </c>
    </row>
    <row r="7" spans="1:16" ht="15.6" x14ac:dyDescent="0.3">
      <c r="A7" s="159" t="s">
        <v>133</v>
      </c>
      <c r="B7" s="225" t="s">
        <v>173</v>
      </c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</row>
    <row r="8" spans="1:16" ht="15.6" x14ac:dyDescent="0.3">
      <c r="A8" s="87">
        <v>1</v>
      </c>
      <c r="B8" s="226" t="s">
        <v>137</v>
      </c>
      <c r="C8" s="98">
        <v>8</v>
      </c>
      <c r="D8" s="98">
        <v>8</v>
      </c>
      <c r="E8" s="98">
        <v>8</v>
      </c>
      <c r="F8" s="98">
        <v>8</v>
      </c>
      <c r="G8" s="98">
        <v>8</v>
      </c>
      <c r="H8" s="98">
        <v>8</v>
      </c>
      <c r="I8" s="98">
        <v>8</v>
      </c>
      <c r="J8" s="98">
        <v>8</v>
      </c>
      <c r="K8" s="98">
        <v>8</v>
      </c>
      <c r="L8" s="98">
        <v>8</v>
      </c>
      <c r="M8" s="98">
        <v>8</v>
      </c>
      <c r="N8" s="98">
        <v>8</v>
      </c>
      <c r="O8" s="211" t="s">
        <v>31</v>
      </c>
    </row>
    <row r="9" spans="1:16" ht="15.6" x14ac:dyDescent="0.3">
      <c r="A9" s="88"/>
      <c r="B9" s="227"/>
      <c r="C9" s="88"/>
      <c r="D9" s="88"/>
      <c r="E9" s="88"/>
      <c r="F9" s="88"/>
      <c r="G9" s="101"/>
      <c r="H9" s="101"/>
      <c r="I9" s="88"/>
      <c r="J9" s="88"/>
      <c r="K9" s="88"/>
      <c r="L9" s="101"/>
      <c r="M9" s="101"/>
      <c r="N9" s="101"/>
      <c r="O9" s="212"/>
    </row>
    <row r="10" spans="1:16" ht="15.6" x14ac:dyDescent="0.3">
      <c r="A10" s="88"/>
      <c r="B10" s="227"/>
      <c r="C10" s="88"/>
      <c r="D10" s="88"/>
      <c r="E10" s="88"/>
      <c r="F10" s="88"/>
      <c r="G10" s="101"/>
      <c r="H10" s="101"/>
      <c r="I10" s="88"/>
      <c r="J10" s="88"/>
      <c r="K10" s="88"/>
      <c r="L10" s="101"/>
      <c r="M10" s="101"/>
      <c r="N10" s="101"/>
      <c r="O10" s="102"/>
    </row>
    <row r="11" spans="1:16" ht="15.6" x14ac:dyDescent="0.3">
      <c r="A11" s="88"/>
      <c r="B11" s="227"/>
      <c r="C11" s="88"/>
      <c r="D11" s="88"/>
      <c r="E11" s="88"/>
      <c r="F11" s="88"/>
      <c r="G11" s="101"/>
      <c r="H11" s="101"/>
      <c r="I11" s="88"/>
      <c r="J11" s="88"/>
      <c r="K11" s="88"/>
      <c r="L11" s="101"/>
      <c r="M11" s="101"/>
      <c r="N11" s="101"/>
      <c r="O11" s="102"/>
    </row>
    <row r="12" spans="1:16" ht="15.6" x14ac:dyDescent="0.3">
      <c r="A12" s="89"/>
      <c r="B12" s="228"/>
      <c r="C12" s="89"/>
      <c r="D12" s="89"/>
      <c r="E12" s="89"/>
      <c r="F12" s="89"/>
      <c r="G12" s="104"/>
      <c r="H12" s="104"/>
      <c r="I12" s="89"/>
      <c r="J12" s="89"/>
      <c r="K12" s="89"/>
      <c r="L12" s="104"/>
      <c r="M12" s="104"/>
      <c r="N12" s="104"/>
      <c r="O12" s="105"/>
    </row>
    <row r="13" spans="1:16" ht="15.6" hidden="1" x14ac:dyDescent="0.3">
      <c r="A13" s="88"/>
      <c r="B13" s="86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</row>
    <row r="14" spans="1:16" ht="15.6" x14ac:dyDescent="0.3">
      <c r="A14" s="87">
        <v>2</v>
      </c>
      <c r="B14" s="162" t="s">
        <v>138</v>
      </c>
      <c r="C14" s="87">
        <v>9</v>
      </c>
      <c r="D14" s="87">
        <v>9</v>
      </c>
      <c r="E14" s="87">
        <v>9</v>
      </c>
      <c r="F14" s="87">
        <v>9</v>
      </c>
      <c r="G14" s="87">
        <v>9</v>
      </c>
      <c r="H14" s="87">
        <v>9</v>
      </c>
      <c r="I14" s="87">
        <v>9</v>
      </c>
      <c r="J14" s="87">
        <v>9</v>
      </c>
      <c r="K14" s="87">
        <v>9</v>
      </c>
      <c r="L14" s="87">
        <v>9</v>
      </c>
      <c r="M14" s="87">
        <v>9</v>
      </c>
      <c r="N14" s="87">
        <v>9</v>
      </c>
      <c r="O14" s="87" t="s">
        <v>31</v>
      </c>
    </row>
    <row r="15" spans="1:16" ht="15.6" x14ac:dyDescent="0.3">
      <c r="A15" s="88"/>
      <c r="B15" s="163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</row>
    <row r="16" spans="1:16" ht="15.6" x14ac:dyDescent="0.3">
      <c r="A16" s="88"/>
      <c r="B16" s="163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9"/>
      <c r="O16" s="89"/>
    </row>
    <row r="17" spans="1:15" ht="15.6" hidden="1" x14ac:dyDescent="0.3">
      <c r="A17" s="88"/>
      <c r="B17" s="163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</row>
    <row r="18" spans="1:15" ht="15.6" hidden="1" x14ac:dyDescent="0.3">
      <c r="A18" s="89"/>
      <c r="B18" s="164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</row>
    <row r="19" spans="1:15" ht="15.6" x14ac:dyDescent="0.3">
      <c r="A19" s="87">
        <v>3</v>
      </c>
      <c r="B19" s="162" t="s">
        <v>139</v>
      </c>
      <c r="C19" s="87">
        <v>1635</v>
      </c>
      <c r="D19" s="87">
        <v>1635</v>
      </c>
      <c r="E19" s="87">
        <v>1635</v>
      </c>
      <c r="F19" s="87">
        <v>1635</v>
      </c>
      <c r="G19" s="87">
        <v>1635</v>
      </c>
      <c r="H19" s="87">
        <v>1635</v>
      </c>
      <c r="I19" s="87">
        <v>1635</v>
      </c>
      <c r="J19" s="87">
        <v>1635</v>
      </c>
      <c r="K19" s="87">
        <v>1635</v>
      </c>
      <c r="L19" s="87">
        <v>1635</v>
      </c>
      <c r="M19" s="87">
        <v>1635</v>
      </c>
      <c r="N19" s="87">
        <v>1635</v>
      </c>
      <c r="O19" s="98" t="s">
        <v>31</v>
      </c>
    </row>
    <row r="20" spans="1:15" ht="15.6" x14ac:dyDescent="0.3">
      <c r="A20" s="89"/>
      <c r="B20" s="164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</row>
  </sheetData>
  <mergeCells count="13">
    <mergeCell ref="A4:A5"/>
    <mergeCell ref="B4:B5"/>
    <mergeCell ref="C4:M4"/>
    <mergeCell ref="N4:N5"/>
    <mergeCell ref="M2:O2"/>
    <mergeCell ref="M1:O1"/>
    <mergeCell ref="B19:B20"/>
    <mergeCell ref="O4:O5"/>
    <mergeCell ref="B7:O7"/>
    <mergeCell ref="B8:B12"/>
    <mergeCell ref="O8:O9"/>
    <mergeCell ref="B14:B18"/>
    <mergeCell ref="B3:M3"/>
  </mergeCells>
  <pageMargins left="0.7" right="0.7" top="0.75" bottom="0.75" header="0.3" footer="0.3"/>
  <pageSetup paperSize="9" scale="67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view="pageBreakPreview" zoomScale="60" zoomScaleNormal="100" workbookViewId="0">
      <selection activeCell="N10" sqref="N10"/>
    </sheetView>
  </sheetViews>
  <sheetFormatPr defaultColWidth="9.109375" defaultRowHeight="14.4" x14ac:dyDescent="0.3"/>
  <cols>
    <col min="1" max="1" width="22.5546875" style="137" customWidth="1"/>
    <col min="2" max="2" width="15" style="137" customWidth="1"/>
    <col min="3" max="3" width="14.88671875" style="137" customWidth="1"/>
    <col min="4" max="4" width="12.6640625" style="137" customWidth="1"/>
    <col min="5" max="5" width="26.21875" style="137" customWidth="1"/>
    <col min="6" max="6" width="15.21875" style="137" customWidth="1"/>
    <col min="7" max="7" width="16" style="137" customWidth="1"/>
    <col min="8" max="8" width="15.77734375" style="137" customWidth="1"/>
    <col min="9" max="9" width="15" style="139" customWidth="1"/>
    <col min="10" max="10" width="14.77734375" style="139" customWidth="1"/>
    <col min="11" max="11" width="16.5546875" style="139" customWidth="1"/>
    <col min="12" max="16384" width="9.109375" style="139"/>
  </cols>
  <sheetData>
    <row r="1" spans="1:11" x14ac:dyDescent="0.3">
      <c r="G1" s="138"/>
      <c r="I1" s="138"/>
      <c r="J1" s="138"/>
      <c r="K1" s="138" t="s">
        <v>176</v>
      </c>
    </row>
    <row r="2" spans="1:11" x14ac:dyDescent="0.3">
      <c r="K2" s="138" t="s">
        <v>181</v>
      </c>
    </row>
    <row r="3" spans="1:11" x14ac:dyDescent="0.3">
      <c r="K3" s="138" t="s">
        <v>185</v>
      </c>
    </row>
    <row r="4" spans="1:11" x14ac:dyDescent="0.3">
      <c r="A4" s="242" t="s">
        <v>155</v>
      </c>
      <c r="B4" s="242"/>
      <c r="C4" s="242"/>
      <c r="D4" s="242"/>
      <c r="E4" s="242"/>
      <c r="F4" s="242"/>
      <c r="G4" s="242"/>
      <c r="H4" s="242"/>
      <c r="I4" s="242"/>
      <c r="J4" s="242"/>
      <c r="K4" s="242"/>
    </row>
    <row r="5" spans="1:11" x14ac:dyDescent="0.3">
      <c r="A5" s="243" t="s">
        <v>156</v>
      </c>
      <c r="B5" s="243" t="s">
        <v>157</v>
      </c>
      <c r="C5" s="244" t="s">
        <v>169</v>
      </c>
      <c r="D5" s="243" t="s">
        <v>168</v>
      </c>
      <c r="E5" s="243" t="s">
        <v>26</v>
      </c>
      <c r="F5" s="246" t="s">
        <v>158</v>
      </c>
      <c r="G5" s="247"/>
      <c r="H5" s="247"/>
      <c r="I5" s="247"/>
      <c r="J5" s="247"/>
      <c r="K5" s="248"/>
    </row>
    <row r="6" spans="1:11" ht="65.400000000000006" customHeight="1" x14ac:dyDescent="0.3">
      <c r="A6" s="243"/>
      <c r="B6" s="243"/>
      <c r="C6" s="245"/>
      <c r="D6" s="243"/>
      <c r="E6" s="243"/>
      <c r="F6" s="140" t="s">
        <v>159</v>
      </c>
      <c r="G6" s="140">
        <v>2020</v>
      </c>
      <c r="H6" s="140">
        <v>2021</v>
      </c>
      <c r="I6" s="153">
        <v>2022</v>
      </c>
      <c r="J6" s="153">
        <v>2023</v>
      </c>
      <c r="K6" s="153">
        <v>2024</v>
      </c>
    </row>
    <row r="7" spans="1:11" x14ac:dyDescent="0.3">
      <c r="A7" s="249" t="s">
        <v>160</v>
      </c>
      <c r="B7" s="250"/>
      <c r="C7" s="250"/>
      <c r="D7" s="250"/>
      <c r="E7" s="250"/>
      <c r="F7" s="250"/>
      <c r="G7" s="250"/>
      <c r="H7" s="251"/>
      <c r="I7" s="141"/>
      <c r="J7" s="141"/>
      <c r="K7" s="141"/>
    </row>
    <row r="8" spans="1:11" x14ac:dyDescent="0.3">
      <c r="A8" s="238" t="s">
        <v>180</v>
      </c>
      <c r="B8" s="239" t="s">
        <v>161</v>
      </c>
      <c r="C8" s="238" t="s">
        <v>162</v>
      </c>
      <c r="D8" s="238" t="s">
        <v>170</v>
      </c>
      <c r="E8" s="142" t="s">
        <v>28</v>
      </c>
      <c r="F8" s="143">
        <f>G8+H8+I8+J8+K8</f>
        <v>781009080.01999998</v>
      </c>
      <c r="G8" s="144">
        <f>G9+G10+G11</f>
        <v>162352652.31999999</v>
      </c>
      <c r="H8" s="144">
        <f t="shared" ref="H8:I8" si="0">H9+H10+H11</f>
        <v>157222496.50999999</v>
      </c>
      <c r="I8" s="144">
        <f t="shared" si="0"/>
        <v>158251991.28999999</v>
      </c>
      <c r="J8" s="144">
        <f>J9+J10+J11</f>
        <v>146590969.94999999</v>
      </c>
      <c r="K8" s="144">
        <f t="shared" ref="K8" si="1">K9+K10+K11</f>
        <v>156590969.94999999</v>
      </c>
    </row>
    <row r="9" spans="1:11" ht="41.4" x14ac:dyDescent="0.3">
      <c r="A9" s="238"/>
      <c r="B9" s="240"/>
      <c r="C9" s="238"/>
      <c r="D9" s="238"/>
      <c r="E9" s="142" t="s">
        <v>13</v>
      </c>
      <c r="F9" s="143">
        <f>G9+H9+I9+J9+K9</f>
        <v>0</v>
      </c>
      <c r="G9" s="145">
        <v>0</v>
      </c>
      <c r="H9" s="145">
        <v>0</v>
      </c>
      <c r="I9" s="145">
        <v>0</v>
      </c>
      <c r="J9" s="145">
        <v>0</v>
      </c>
      <c r="K9" s="145">
        <v>0</v>
      </c>
    </row>
    <row r="10" spans="1:11" ht="41.4" x14ac:dyDescent="0.3">
      <c r="A10" s="238"/>
      <c r="B10" s="240"/>
      <c r="C10" s="238"/>
      <c r="D10" s="238"/>
      <c r="E10" s="142" t="s">
        <v>30</v>
      </c>
      <c r="F10" s="143">
        <f>G10+H10+I10+J10+K10</f>
        <v>0</v>
      </c>
      <c r="G10" s="145">
        <v>0</v>
      </c>
      <c r="H10" s="145">
        <v>0</v>
      </c>
      <c r="I10" s="145">
        <v>0</v>
      </c>
      <c r="J10" s="145">
        <v>0</v>
      </c>
      <c r="K10" s="145">
        <v>0</v>
      </c>
    </row>
    <row r="11" spans="1:11" ht="27.6" x14ac:dyDescent="0.3">
      <c r="A11" s="238"/>
      <c r="B11" s="240"/>
      <c r="C11" s="238"/>
      <c r="D11" s="238"/>
      <c r="E11" s="142" t="s">
        <v>163</v>
      </c>
      <c r="F11" s="143">
        <f>G11+H11+I11+J11+K11</f>
        <v>781009080.01999998</v>
      </c>
      <c r="G11" s="144">
        <v>162352652.31999999</v>
      </c>
      <c r="H11" s="144">
        <v>157222496.50999999</v>
      </c>
      <c r="I11" s="146">
        <v>158251991.28999999</v>
      </c>
      <c r="J11" s="146">
        <v>146590969.94999999</v>
      </c>
      <c r="K11" s="147">
        <v>156590969.94999999</v>
      </c>
    </row>
    <row r="12" spans="1:11" x14ac:dyDescent="0.3">
      <c r="A12" s="238"/>
      <c r="B12" s="240"/>
      <c r="C12" s="238"/>
      <c r="D12" s="238"/>
      <c r="E12" s="142" t="s">
        <v>27</v>
      </c>
      <c r="F12" s="148">
        <v>0</v>
      </c>
      <c r="G12" s="145">
        <v>0</v>
      </c>
      <c r="H12" s="145">
        <v>0</v>
      </c>
      <c r="I12" s="149">
        <v>0</v>
      </c>
      <c r="J12" s="149">
        <v>0</v>
      </c>
      <c r="K12" s="149">
        <v>0</v>
      </c>
    </row>
    <row r="13" spans="1:11" x14ac:dyDescent="0.3">
      <c r="A13" s="238" t="s">
        <v>164</v>
      </c>
      <c r="B13" s="238" t="s">
        <v>165</v>
      </c>
      <c r="C13" s="239" t="s">
        <v>166</v>
      </c>
      <c r="D13" s="239" t="s">
        <v>171</v>
      </c>
      <c r="E13" s="142" t="s">
        <v>28</v>
      </c>
      <c r="F13" s="143">
        <f>G13+H13+I13+J13+K13</f>
        <v>9705578.9399999995</v>
      </c>
      <c r="G13" s="150">
        <f>G14+G15+G16+G17</f>
        <v>3237473.68</v>
      </c>
      <c r="H13" s="150">
        <f>H14+H15+H16+H17</f>
        <v>3237473.68</v>
      </c>
      <c r="I13" s="150">
        <f>I14+I15+I16+I17</f>
        <v>3230631.58</v>
      </c>
      <c r="J13" s="150">
        <f>J14+J15+J16+J17</f>
        <v>0</v>
      </c>
      <c r="K13" s="150">
        <f>K14+K15+K16+K17</f>
        <v>0</v>
      </c>
    </row>
    <row r="14" spans="1:11" ht="41.4" x14ac:dyDescent="0.3">
      <c r="A14" s="238"/>
      <c r="B14" s="238"/>
      <c r="C14" s="240"/>
      <c r="D14" s="240"/>
      <c r="E14" s="142" t="s">
        <v>167</v>
      </c>
      <c r="F14" s="143">
        <f t="shared" ref="F14:F17" si="2">G14+H14+I14+J14+K14</f>
        <v>3226500</v>
      </c>
      <c r="G14" s="151">
        <v>922700</v>
      </c>
      <c r="H14" s="151">
        <v>922700</v>
      </c>
      <c r="I14" s="151">
        <v>1381100</v>
      </c>
      <c r="J14" s="145">
        <v>0</v>
      </c>
      <c r="K14" s="145">
        <v>0</v>
      </c>
    </row>
    <row r="15" spans="1:11" ht="41.4" x14ac:dyDescent="0.3">
      <c r="A15" s="238"/>
      <c r="B15" s="238"/>
      <c r="C15" s="240"/>
      <c r="D15" s="240"/>
      <c r="E15" s="142" t="s">
        <v>30</v>
      </c>
      <c r="F15" s="143">
        <f t="shared" si="2"/>
        <v>5993800</v>
      </c>
      <c r="G15" s="151">
        <v>2152900</v>
      </c>
      <c r="H15" s="151">
        <v>2152900</v>
      </c>
      <c r="I15" s="151">
        <v>1688000</v>
      </c>
      <c r="J15" s="145">
        <v>0</v>
      </c>
      <c r="K15" s="145">
        <v>0</v>
      </c>
    </row>
    <row r="16" spans="1:11" ht="27.6" x14ac:dyDescent="0.3">
      <c r="A16" s="238"/>
      <c r="B16" s="238"/>
      <c r="C16" s="240"/>
      <c r="D16" s="240"/>
      <c r="E16" s="142" t="s">
        <v>163</v>
      </c>
      <c r="F16" s="143">
        <f t="shared" si="2"/>
        <v>485278.94</v>
      </c>
      <c r="G16" s="143">
        <v>161873.68</v>
      </c>
      <c r="H16" s="143">
        <v>161873.68</v>
      </c>
      <c r="I16" s="143">
        <v>161531.57999999999</v>
      </c>
      <c r="J16" s="148">
        <v>0</v>
      </c>
      <c r="K16" s="148">
        <v>0</v>
      </c>
    </row>
    <row r="17" spans="1:11" x14ac:dyDescent="0.3">
      <c r="A17" s="238"/>
      <c r="B17" s="238"/>
      <c r="C17" s="241"/>
      <c r="D17" s="241"/>
      <c r="E17" s="142" t="s">
        <v>27</v>
      </c>
      <c r="F17" s="143">
        <f t="shared" si="2"/>
        <v>0</v>
      </c>
      <c r="G17" s="148">
        <v>0</v>
      </c>
      <c r="H17" s="148">
        <v>0</v>
      </c>
      <c r="I17" s="148">
        <v>0</v>
      </c>
      <c r="J17" s="148">
        <v>0</v>
      </c>
      <c r="K17" s="148">
        <v>0</v>
      </c>
    </row>
    <row r="18" spans="1:11" x14ac:dyDescent="0.3">
      <c r="E18" s="152"/>
    </row>
    <row r="19" spans="1:11" x14ac:dyDescent="0.3">
      <c r="E19" s="152"/>
    </row>
  </sheetData>
  <mergeCells count="16">
    <mergeCell ref="A13:A17"/>
    <mergeCell ref="B13:B17"/>
    <mergeCell ref="C13:C17"/>
    <mergeCell ref="D13:D17"/>
    <mergeCell ref="A4:K4"/>
    <mergeCell ref="A5:A6"/>
    <mergeCell ref="B5:B6"/>
    <mergeCell ref="C5:C6"/>
    <mergeCell ref="D5:D6"/>
    <mergeCell ref="E5:E6"/>
    <mergeCell ref="F5:K5"/>
    <mergeCell ref="A7:H7"/>
    <mergeCell ref="A8:A12"/>
    <mergeCell ref="B8:B12"/>
    <mergeCell ref="C8:C12"/>
    <mergeCell ref="D8:D12"/>
  </mergeCells>
  <pageMargins left="0.7" right="0.7" top="0.75" bottom="0.75" header="0.3" footer="0.3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таблица 3</vt:lpstr>
      <vt:lpstr>таблица 4</vt:lpstr>
      <vt:lpstr>таблица 1</vt:lpstr>
      <vt:lpstr>таблица 2</vt:lpstr>
      <vt:lpstr>таблица 5</vt:lpstr>
      <vt:lpstr>'таблица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Телина Татьяна Владимировна</dc:creator>
  <cp:lastModifiedBy>Селянина Елена Викторовна</cp:lastModifiedBy>
  <cp:lastPrinted>2020-04-22T10:00:45Z</cp:lastPrinted>
  <dcterms:created xsi:type="dcterms:W3CDTF">2014-12-12T07:35:47Z</dcterms:created>
  <dcterms:modified xsi:type="dcterms:W3CDTF">2020-05-06T10:24:26Z</dcterms:modified>
</cp:coreProperties>
</file>