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molchanova_ea\Desktop\МП РТС 2020-2022\Изменения МП 17.05.2021 показатель Доля кр. гор.агл. и ГОиЧС\01.10.2021 изм. ГОи ЧС\С ДАиГ 11.10.2021\"/>
    </mc:Choice>
  </mc:AlternateContent>
  <bookViews>
    <workbookView xWindow="0" yWindow="0" windowWidth="28800" windowHeight="12300" tabRatio="601"/>
  </bookViews>
  <sheets>
    <sheet name="Приложение 1" sheetId="1" r:id="rId1"/>
    <sheet name="Лист1" sheetId="2" r:id="rId2"/>
  </sheets>
  <definedNames>
    <definedName name="_xlnm._FilterDatabase" localSheetId="0" hidden="1">'Приложение 1'!$A$8:$N$182</definedName>
    <definedName name="Excel_BuiltIn__FilterDatabase_1">'Приложение 1'!#REF!</definedName>
    <definedName name="_xlnm.Print_Titles" localSheetId="0">'Приложение 1'!$6:$8</definedName>
    <definedName name="_xlnm.Print_Area" localSheetId="0">'Приложение 1'!$A$1:$N$182</definedName>
  </definedNames>
  <calcPr calcId="162913"/>
</workbook>
</file>

<file path=xl/calcChain.xml><?xml version="1.0" encoding="utf-8"?>
<calcChain xmlns="http://schemas.openxmlformats.org/spreadsheetml/2006/main">
  <c r="E152" i="1" l="1"/>
  <c r="F152" i="1"/>
  <c r="D152" i="1"/>
  <c r="C164" i="1"/>
  <c r="F164" i="1"/>
  <c r="E164" i="1"/>
  <c r="D164" i="1"/>
  <c r="C165" i="1"/>
  <c r="D135" i="1"/>
  <c r="D137" i="1"/>
  <c r="D130" i="1" l="1"/>
  <c r="D129" i="1"/>
  <c r="D134" i="1"/>
  <c r="D81" i="1"/>
  <c r="D75" i="1"/>
  <c r="E69" i="1"/>
  <c r="E38" i="1"/>
  <c r="E36" i="1"/>
  <c r="E26" i="1"/>
  <c r="D26" i="1"/>
  <c r="E22" i="1"/>
  <c r="D22" i="1"/>
  <c r="C24" i="1"/>
  <c r="D21" i="1" l="1"/>
  <c r="D100" i="1" l="1"/>
  <c r="D101" i="1"/>
  <c r="C103" i="1"/>
  <c r="C104" i="1"/>
  <c r="C106" i="1"/>
  <c r="C107" i="1"/>
  <c r="C109" i="1"/>
  <c r="C110" i="1"/>
  <c r="C112" i="1"/>
  <c r="C113" i="1"/>
  <c r="C115" i="1"/>
  <c r="C116" i="1"/>
  <c r="D114" i="1"/>
  <c r="C114" i="1" s="1"/>
  <c r="D111" i="1"/>
  <c r="C111" i="1" s="1"/>
  <c r="D108" i="1"/>
  <c r="C108" i="1" s="1"/>
  <c r="D105" i="1"/>
  <c r="C105" i="1" s="1"/>
  <c r="D102" i="1"/>
  <c r="C102" i="1" s="1"/>
  <c r="E178" i="1" l="1"/>
  <c r="F178" i="1"/>
  <c r="G178" i="1"/>
  <c r="H178" i="1"/>
  <c r="I178" i="1"/>
  <c r="J178" i="1"/>
  <c r="K178" i="1"/>
  <c r="L178" i="1"/>
  <c r="M178" i="1"/>
  <c r="E138" i="1"/>
  <c r="F138" i="1"/>
  <c r="G138" i="1"/>
  <c r="H138" i="1"/>
  <c r="I138" i="1"/>
  <c r="J138" i="1"/>
  <c r="K138" i="1"/>
  <c r="L138" i="1"/>
  <c r="M138" i="1"/>
  <c r="D138" i="1"/>
  <c r="E122" i="1" l="1"/>
  <c r="F122" i="1"/>
  <c r="E121" i="1"/>
  <c r="F121" i="1"/>
  <c r="E19" i="1"/>
  <c r="F19" i="1"/>
  <c r="G19" i="1"/>
  <c r="H19" i="1"/>
  <c r="I19" i="1"/>
  <c r="J19" i="1"/>
  <c r="K19" i="1"/>
  <c r="L19" i="1"/>
  <c r="M19" i="1"/>
  <c r="D19" i="1"/>
  <c r="G18" i="1"/>
  <c r="H18" i="1"/>
  <c r="I18" i="1"/>
  <c r="J18" i="1"/>
  <c r="K18" i="1"/>
  <c r="L18" i="1"/>
  <c r="M18" i="1"/>
  <c r="C144" i="1" l="1"/>
  <c r="D142" i="1"/>
  <c r="C142" i="1" s="1"/>
  <c r="D143" i="1"/>
  <c r="C143" i="1" s="1"/>
  <c r="D141" i="1" l="1"/>
  <c r="C141" i="1" s="1"/>
  <c r="D126" i="1"/>
  <c r="D178" i="1" l="1"/>
  <c r="D121" i="1"/>
  <c r="D77" i="1"/>
  <c r="D99" i="1" l="1"/>
  <c r="D96" i="1" s="1"/>
  <c r="D180" i="1" s="1"/>
  <c r="M41" i="1" l="1"/>
  <c r="L41" i="1"/>
  <c r="K41" i="1"/>
  <c r="J41" i="1"/>
  <c r="I41" i="1"/>
  <c r="H41" i="1"/>
  <c r="G41" i="1"/>
  <c r="E41" i="1"/>
  <c r="D41" i="1"/>
  <c r="C42" i="1" l="1"/>
  <c r="C41" i="1" s="1"/>
  <c r="F18" i="1"/>
  <c r="F41" i="1"/>
  <c r="C130" i="1" l="1"/>
  <c r="C129" i="1"/>
  <c r="C128" i="1"/>
  <c r="M127" i="1"/>
  <c r="L127" i="1"/>
  <c r="K127" i="1"/>
  <c r="J127" i="1"/>
  <c r="I127" i="1"/>
  <c r="H127" i="1"/>
  <c r="G127" i="1"/>
  <c r="F127" i="1"/>
  <c r="E127" i="1"/>
  <c r="D127" i="1"/>
  <c r="C134" i="1"/>
  <c r="C133" i="1"/>
  <c r="C132" i="1"/>
  <c r="M131" i="1"/>
  <c r="L131" i="1"/>
  <c r="K131" i="1"/>
  <c r="J131" i="1"/>
  <c r="I131" i="1"/>
  <c r="H131" i="1"/>
  <c r="G131" i="1"/>
  <c r="F131" i="1"/>
  <c r="E131" i="1"/>
  <c r="C77" i="1"/>
  <c r="C76" i="1" s="1"/>
  <c r="M76" i="1"/>
  <c r="L76" i="1"/>
  <c r="K76" i="1"/>
  <c r="J76" i="1"/>
  <c r="I76" i="1"/>
  <c r="H76" i="1"/>
  <c r="G76" i="1"/>
  <c r="F76" i="1"/>
  <c r="E76" i="1"/>
  <c r="D76" i="1"/>
  <c r="E57" i="1"/>
  <c r="D57" i="1"/>
  <c r="C69" i="1"/>
  <c r="C68" i="1" s="1"/>
  <c r="M68" i="1"/>
  <c r="L68" i="1"/>
  <c r="K68" i="1"/>
  <c r="J68" i="1"/>
  <c r="I68" i="1"/>
  <c r="H68" i="1"/>
  <c r="G68" i="1"/>
  <c r="F68" i="1"/>
  <c r="E68" i="1"/>
  <c r="D68" i="1"/>
  <c r="E32" i="1"/>
  <c r="E31" i="1" s="1"/>
  <c r="D32" i="1"/>
  <c r="C32" i="1" s="1"/>
  <c r="C31" i="1" s="1"/>
  <c r="M31" i="1"/>
  <c r="L31" i="1"/>
  <c r="K31" i="1"/>
  <c r="J31" i="1"/>
  <c r="I31" i="1"/>
  <c r="H31" i="1"/>
  <c r="G31" i="1"/>
  <c r="F31" i="1"/>
  <c r="E30" i="1"/>
  <c r="D30" i="1"/>
  <c r="M29" i="1"/>
  <c r="L29" i="1"/>
  <c r="K29" i="1"/>
  <c r="J29" i="1"/>
  <c r="I29" i="1"/>
  <c r="H29" i="1"/>
  <c r="G29" i="1"/>
  <c r="F29" i="1"/>
  <c r="D16" i="1"/>
  <c r="D15" i="1" s="1"/>
  <c r="M15" i="1"/>
  <c r="L15" i="1"/>
  <c r="K15" i="1"/>
  <c r="J15" i="1"/>
  <c r="I15" i="1"/>
  <c r="H15" i="1"/>
  <c r="G15" i="1"/>
  <c r="F15" i="1"/>
  <c r="E15" i="1"/>
  <c r="C16" i="1" l="1"/>
  <c r="C15" i="1" s="1"/>
  <c r="C30" i="1"/>
  <c r="C29" i="1" s="1"/>
  <c r="D18" i="1"/>
  <c r="E29" i="1"/>
  <c r="E18" i="1"/>
  <c r="C131" i="1"/>
  <c r="D131" i="1"/>
  <c r="C127" i="1"/>
  <c r="D31" i="1"/>
  <c r="D29" i="1"/>
  <c r="E177" i="1"/>
  <c r="F177" i="1"/>
  <c r="G177" i="1"/>
  <c r="H177" i="1"/>
  <c r="I177" i="1"/>
  <c r="J177" i="1"/>
  <c r="K177" i="1"/>
  <c r="L177" i="1"/>
  <c r="M177" i="1"/>
  <c r="D177" i="1"/>
  <c r="E174" i="1"/>
  <c r="F174" i="1"/>
  <c r="G174" i="1"/>
  <c r="H174" i="1"/>
  <c r="I174" i="1"/>
  <c r="J174" i="1"/>
  <c r="K174" i="1"/>
  <c r="L174" i="1"/>
  <c r="M174" i="1"/>
  <c r="D174" i="1"/>
  <c r="D181" i="1"/>
  <c r="D182" i="1"/>
  <c r="E167" i="1"/>
  <c r="F167" i="1"/>
  <c r="D167" i="1"/>
  <c r="C163" i="1"/>
  <c r="C161" i="1"/>
  <c r="C160" i="1"/>
  <c r="C159" i="1"/>
  <c r="C157" i="1"/>
  <c r="E166" i="1"/>
  <c r="F166" i="1"/>
  <c r="C140" i="1"/>
  <c r="C139" i="1"/>
  <c r="C138" i="1"/>
  <c r="C125" i="1"/>
  <c r="C124" i="1"/>
  <c r="C101" i="1"/>
  <c r="C95" i="1"/>
  <c r="C94" i="1"/>
  <c r="C90" i="1"/>
  <c r="C86" i="1"/>
  <c r="C21" i="1"/>
  <c r="C23" i="1"/>
  <c r="C26" i="1"/>
  <c r="C28" i="1"/>
  <c r="C34" i="1"/>
  <c r="C36" i="1"/>
  <c r="C38" i="1"/>
  <c r="C40" i="1"/>
  <c r="C44" i="1"/>
  <c r="C46" i="1"/>
  <c r="C59" i="1"/>
  <c r="C61" i="1"/>
  <c r="C63" i="1"/>
  <c r="C65" i="1"/>
  <c r="C67" i="1"/>
  <c r="C73" i="1"/>
  <c r="C75" i="1"/>
  <c r="C79" i="1"/>
  <c r="C81" i="1"/>
  <c r="E120" i="1"/>
  <c r="F120" i="1"/>
  <c r="G120" i="1"/>
  <c r="H120" i="1"/>
  <c r="I120" i="1"/>
  <c r="J120" i="1"/>
  <c r="K120" i="1"/>
  <c r="L120" i="1"/>
  <c r="M120" i="1"/>
  <c r="G121" i="1"/>
  <c r="H121" i="1"/>
  <c r="I121" i="1"/>
  <c r="J121" i="1"/>
  <c r="K121" i="1"/>
  <c r="L121" i="1"/>
  <c r="M121" i="1"/>
  <c r="G122" i="1"/>
  <c r="H122" i="1"/>
  <c r="I122" i="1"/>
  <c r="J122" i="1"/>
  <c r="K122" i="1"/>
  <c r="L122" i="1"/>
  <c r="M122" i="1"/>
  <c r="D120" i="1"/>
  <c r="D147" i="1"/>
  <c r="E135" i="1"/>
  <c r="F135" i="1"/>
  <c r="G135" i="1"/>
  <c r="H135" i="1"/>
  <c r="I135" i="1"/>
  <c r="J135" i="1"/>
  <c r="K135" i="1"/>
  <c r="L135" i="1"/>
  <c r="M135" i="1"/>
  <c r="E136" i="1"/>
  <c r="E173" i="1" s="1"/>
  <c r="F136" i="1"/>
  <c r="F173" i="1" s="1"/>
  <c r="G136" i="1"/>
  <c r="G173" i="1" s="1"/>
  <c r="H136" i="1"/>
  <c r="H173" i="1" s="1"/>
  <c r="I136" i="1"/>
  <c r="I173" i="1" s="1"/>
  <c r="J136" i="1"/>
  <c r="J173" i="1" s="1"/>
  <c r="K136" i="1"/>
  <c r="K173" i="1" s="1"/>
  <c r="L136" i="1"/>
  <c r="L173" i="1" s="1"/>
  <c r="M136" i="1"/>
  <c r="M173" i="1" s="1"/>
  <c r="E137" i="1"/>
  <c r="F137" i="1"/>
  <c r="G137" i="1"/>
  <c r="H137" i="1"/>
  <c r="I137" i="1"/>
  <c r="J137" i="1"/>
  <c r="K137" i="1"/>
  <c r="L137" i="1"/>
  <c r="M137" i="1"/>
  <c r="D136" i="1"/>
  <c r="D123" i="1"/>
  <c r="E123" i="1"/>
  <c r="E119" i="1" s="1"/>
  <c r="F123" i="1"/>
  <c r="F119" i="1" s="1"/>
  <c r="G123" i="1"/>
  <c r="G119" i="1" s="1"/>
  <c r="H123" i="1"/>
  <c r="H119" i="1" s="1"/>
  <c r="I123" i="1"/>
  <c r="I119" i="1" s="1"/>
  <c r="J123" i="1"/>
  <c r="J119" i="1" s="1"/>
  <c r="K123" i="1"/>
  <c r="K119" i="1" s="1"/>
  <c r="L123" i="1"/>
  <c r="L119" i="1" s="1"/>
  <c r="M123" i="1"/>
  <c r="M119" i="1" s="1"/>
  <c r="E97" i="1"/>
  <c r="E181" i="1" s="1"/>
  <c r="F97" i="1"/>
  <c r="F181" i="1" s="1"/>
  <c r="E98" i="1"/>
  <c r="F98" i="1"/>
  <c r="F182" i="1" s="1"/>
  <c r="G98" i="1"/>
  <c r="G182" i="1" s="1"/>
  <c r="H98" i="1"/>
  <c r="H182" i="1" s="1"/>
  <c r="I98" i="1"/>
  <c r="I182" i="1" s="1"/>
  <c r="J98" i="1"/>
  <c r="J182" i="1" s="1"/>
  <c r="K98" i="1"/>
  <c r="K182" i="1" s="1"/>
  <c r="L98" i="1"/>
  <c r="L182" i="1" s="1"/>
  <c r="M98" i="1"/>
  <c r="M182" i="1" s="1"/>
  <c r="E99" i="1"/>
  <c r="E96" i="1" s="1"/>
  <c r="E180" i="1" s="1"/>
  <c r="F99" i="1"/>
  <c r="F96" i="1" s="1"/>
  <c r="F180" i="1" s="1"/>
  <c r="D89" i="1"/>
  <c r="E83" i="1"/>
  <c r="F83" i="1"/>
  <c r="G83" i="1"/>
  <c r="H83" i="1"/>
  <c r="I83" i="1"/>
  <c r="J83" i="1"/>
  <c r="K83" i="1"/>
  <c r="L83" i="1"/>
  <c r="M83" i="1"/>
  <c r="E84" i="1"/>
  <c r="F84" i="1"/>
  <c r="G84" i="1"/>
  <c r="H84" i="1"/>
  <c r="I84" i="1"/>
  <c r="J84" i="1"/>
  <c r="K84" i="1"/>
  <c r="L84" i="1"/>
  <c r="M84" i="1"/>
  <c r="D84" i="1"/>
  <c r="E71" i="1"/>
  <c r="F71" i="1"/>
  <c r="G71" i="1"/>
  <c r="H71" i="1"/>
  <c r="I71" i="1"/>
  <c r="J71" i="1"/>
  <c r="K71" i="1"/>
  <c r="L71" i="1"/>
  <c r="M71" i="1"/>
  <c r="D71" i="1"/>
  <c r="F57" i="1"/>
  <c r="G57" i="1"/>
  <c r="H57" i="1"/>
  <c r="I57" i="1"/>
  <c r="J57" i="1"/>
  <c r="K57" i="1"/>
  <c r="L57" i="1"/>
  <c r="M57" i="1"/>
  <c r="E14" i="1"/>
  <c r="F14" i="1"/>
  <c r="G14" i="1"/>
  <c r="H14" i="1"/>
  <c r="I14" i="1"/>
  <c r="J14" i="1"/>
  <c r="K14" i="1"/>
  <c r="L14" i="1"/>
  <c r="M14" i="1"/>
  <c r="D14" i="1"/>
  <c r="D13" i="1"/>
  <c r="D179" i="1" l="1"/>
  <c r="F179" i="1"/>
  <c r="F175" i="1"/>
  <c r="D119" i="1"/>
  <c r="D175" i="1"/>
  <c r="E175" i="1"/>
  <c r="C174" i="1"/>
  <c r="C119" i="1"/>
  <c r="C135" i="1"/>
  <c r="C57" i="1"/>
  <c r="C137" i="1"/>
  <c r="C98" i="1"/>
  <c r="C71" i="1"/>
  <c r="D122" i="1"/>
  <c r="E147" i="1"/>
  <c r="E170" i="1" s="1"/>
  <c r="J146" i="1"/>
  <c r="J169" i="1" s="1"/>
  <c r="F146" i="1"/>
  <c r="F169" i="1" s="1"/>
  <c r="C84" i="1"/>
  <c r="M146" i="1"/>
  <c r="M169" i="1" s="1"/>
  <c r="I146" i="1"/>
  <c r="I169" i="1" s="1"/>
  <c r="C126" i="1"/>
  <c r="E182" i="1"/>
  <c r="C182" i="1" s="1"/>
  <c r="C18" i="1"/>
  <c r="L146" i="1"/>
  <c r="L169" i="1" s="1"/>
  <c r="H146" i="1"/>
  <c r="H169" i="1" s="1"/>
  <c r="C123" i="1"/>
  <c r="F147" i="1"/>
  <c r="F170" i="1" s="1"/>
  <c r="K146" i="1"/>
  <c r="K169" i="1" s="1"/>
  <c r="G146" i="1"/>
  <c r="G169" i="1" s="1"/>
  <c r="C120" i="1"/>
  <c r="D146" i="1"/>
  <c r="D169" i="1" s="1"/>
  <c r="D170" i="1"/>
  <c r="C121" i="1"/>
  <c r="C177" i="1"/>
  <c r="C178" i="1"/>
  <c r="F148" i="1"/>
  <c r="F171" i="1" s="1"/>
  <c r="I179" i="1"/>
  <c r="E148" i="1"/>
  <c r="E171" i="1" s="1"/>
  <c r="J179" i="1"/>
  <c r="E179" i="1"/>
  <c r="M179" i="1"/>
  <c r="L179" i="1"/>
  <c r="H179" i="1"/>
  <c r="C14" i="1"/>
  <c r="K179" i="1"/>
  <c r="G179" i="1"/>
  <c r="C136" i="1"/>
  <c r="E146" i="1"/>
  <c r="E169" i="1" s="1"/>
  <c r="D173" i="1"/>
  <c r="C173" i="1" s="1"/>
  <c r="C122" i="1" l="1"/>
  <c r="D148" i="1"/>
  <c r="D171" i="1" s="1"/>
  <c r="C146" i="1"/>
  <c r="C179" i="1"/>
  <c r="F158" i="1"/>
  <c r="F156" i="1"/>
  <c r="F154" i="1" l="1"/>
  <c r="M80" i="1" l="1"/>
  <c r="L80" i="1"/>
  <c r="K80" i="1"/>
  <c r="J80" i="1"/>
  <c r="I80" i="1"/>
  <c r="H80" i="1"/>
  <c r="G80" i="1"/>
  <c r="F80" i="1"/>
  <c r="E80" i="1"/>
  <c r="D80" i="1"/>
  <c r="M78" i="1"/>
  <c r="L78" i="1"/>
  <c r="K78" i="1"/>
  <c r="J78" i="1"/>
  <c r="I78" i="1"/>
  <c r="H78" i="1"/>
  <c r="G78" i="1"/>
  <c r="F78" i="1"/>
  <c r="E78" i="1"/>
  <c r="D78" i="1"/>
  <c r="M74" i="1"/>
  <c r="L74" i="1"/>
  <c r="K74" i="1"/>
  <c r="J74" i="1"/>
  <c r="I74" i="1"/>
  <c r="H74" i="1"/>
  <c r="G74" i="1"/>
  <c r="F74" i="1"/>
  <c r="E74" i="1"/>
  <c r="D74" i="1"/>
  <c r="M72" i="1"/>
  <c r="L72" i="1"/>
  <c r="K72" i="1"/>
  <c r="J72" i="1"/>
  <c r="I72" i="1"/>
  <c r="H72" i="1"/>
  <c r="F72" i="1"/>
  <c r="D72" i="1"/>
  <c r="M66" i="1"/>
  <c r="L66" i="1"/>
  <c r="K66" i="1"/>
  <c r="J66" i="1"/>
  <c r="I66" i="1"/>
  <c r="H66" i="1"/>
  <c r="G66" i="1"/>
  <c r="F66" i="1"/>
  <c r="E66" i="1"/>
  <c r="D66" i="1"/>
  <c r="M64" i="1"/>
  <c r="L64" i="1"/>
  <c r="K64" i="1"/>
  <c r="J64" i="1"/>
  <c r="I64" i="1"/>
  <c r="H64" i="1"/>
  <c r="G64" i="1"/>
  <c r="F64" i="1"/>
  <c r="E64" i="1"/>
  <c r="D64" i="1"/>
  <c r="M62" i="1"/>
  <c r="L62" i="1"/>
  <c r="K62" i="1"/>
  <c r="J62" i="1"/>
  <c r="I62" i="1"/>
  <c r="H62" i="1"/>
  <c r="G62" i="1"/>
  <c r="F62" i="1"/>
  <c r="E62" i="1"/>
  <c r="D62" i="1"/>
  <c r="M60" i="1"/>
  <c r="L60" i="1"/>
  <c r="K60" i="1"/>
  <c r="J60" i="1"/>
  <c r="I60" i="1"/>
  <c r="H60" i="1"/>
  <c r="G60" i="1"/>
  <c r="F60" i="1"/>
  <c r="E60" i="1"/>
  <c r="D60" i="1"/>
  <c r="M58" i="1"/>
  <c r="L58" i="1"/>
  <c r="K58" i="1"/>
  <c r="J58" i="1"/>
  <c r="I58" i="1"/>
  <c r="H58" i="1"/>
  <c r="G58" i="1"/>
  <c r="F58" i="1"/>
  <c r="E58" i="1"/>
  <c r="D58" i="1"/>
  <c r="M45" i="1"/>
  <c r="L45" i="1"/>
  <c r="K45" i="1"/>
  <c r="J45" i="1"/>
  <c r="I45" i="1"/>
  <c r="H45" i="1"/>
  <c r="G45" i="1"/>
  <c r="F45" i="1"/>
  <c r="E45" i="1"/>
  <c r="D45" i="1"/>
  <c r="M43" i="1"/>
  <c r="L43" i="1"/>
  <c r="K43" i="1"/>
  <c r="J43" i="1"/>
  <c r="I43" i="1"/>
  <c r="H43" i="1"/>
  <c r="G43" i="1"/>
  <c r="F43" i="1"/>
  <c r="E43" i="1"/>
  <c r="D43" i="1"/>
  <c r="M39" i="1"/>
  <c r="L39" i="1"/>
  <c r="K39" i="1"/>
  <c r="J39" i="1"/>
  <c r="I39" i="1"/>
  <c r="H39" i="1"/>
  <c r="G39" i="1"/>
  <c r="F39" i="1"/>
  <c r="E39" i="1"/>
  <c r="D39" i="1"/>
  <c r="M37" i="1"/>
  <c r="L37" i="1"/>
  <c r="K37" i="1"/>
  <c r="J37" i="1"/>
  <c r="I37" i="1"/>
  <c r="H37" i="1"/>
  <c r="G37" i="1"/>
  <c r="F37" i="1"/>
  <c r="E37" i="1"/>
  <c r="D37" i="1"/>
  <c r="M35" i="1"/>
  <c r="L35" i="1"/>
  <c r="K35" i="1"/>
  <c r="J35" i="1"/>
  <c r="I35" i="1"/>
  <c r="H35" i="1"/>
  <c r="G35" i="1"/>
  <c r="F35" i="1"/>
  <c r="E35" i="1"/>
  <c r="D35" i="1"/>
  <c r="M33" i="1"/>
  <c r="L33" i="1"/>
  <c r="K33" i="1"/>
  <c r="J33" i="1"/>
  <c r="I33" i="1"/>
  <c r="H33" i="1"/>
  <c r="G33" i="1"/>
  <c r="F33" i="1"/>
  <c r="E33" i="1"/>
  <c r="D33" i="1"/>
  <c r="M27" i="1"/>
  <c r="L27" i="1"/>
  <c r="K27" i="1"/>
  <c r="J27" i="1"/>
  <c r="I27" i="1"/>
  <c r="H27" i="1"/>
  <c r="G27" i="1"/>
  <c r="F27" i="1"/>
  <c r="E27" i="1"/>
  <c r="D27" i="1"/>
  <c r="M25" i="1"/>
  <c r="L25" i="1"/>
  <c r="K25" i="1"/>
  <c r="J25" i="1"/>
  <c r="I25" i="1"/>
  <c r="H25" i="1"/>
  <c r="G25" i="1"/>
  <c r="F25" i="1"/>
  <c r="E25" i="1"/>
  <c r="D25" i="1"/>
  <c r="M22" i="1"/>
  <c r="L22" i="1"/>
  <c r="K22" i="1"/>
  <c r="J22" i="1"/>
  <c r="I22" i="1"/>
  <c r="H22" i="1"/>
  <c r="G22" i="1"/>
  <c r="F22" i="1"/>
  <c r="M20" i="1"/>
  <c r="L20" i="1"/>
  <c r="K20" i="1"/>
  <c r="J20" i="1"/>
  <c r="I20" i="1"/>
  <c r="H20" i="1"/>
  <c r="G20" i="1"/>
  <c r="F20" i="1"/>
  <c r="E20" i="1"/>
  <c r="D20" i="1"/>
  <c r="M13" i="1"/>
  <c r="L13" i="1"/>
  <c r="K13" i="1"/>
  <c r="J13" i="1"/>
  <c r="I13" i="1"/>
  <c r="H13" i="1"/>
  <c r="G13" i="1"/>
  <c r="F13" i="1"/>
  <c r="E13" i="1"/>
  <c r="F17" i="1" l="1"/>
  <c r="G17" i="1"/>
  <c r="H17" i="1"/>
  <c r="I17" i="1"/>
  <c r="J17" i="1"/>
  <c r="D17" i="1"/>
  <c r="L17" i="1"/>
  <c r="K17" i="1"/>
  <c r="E17" i="1"/>
  <c r="M17" i="1"/>
  <c r="C72" i="1"/>
  <c r="C33" i="1"/>
  <c r="E56" i="1"/>
  <c r="C20" i="1"/>
  <c r="C43" i="1"/>
  <c r="C60" i="1"/>
  <c r="C64" i="1"/>
  <c r="C74" i="1"/>
  <c r="C80" i="1"/>
  <c r="C22" i="1"/>
  <c r="C27" i="1"/>
  <c r="C35" i="1"/>
  <c r="C39" i="1"/>
  <c r="D56" i="1"/>
  <c r="C58" i="1"/>
  <c r="C78" i="1"/>
  <c r="I56" i="1"/>
  <c r="M56" i="1"/>
  <c r="F70" i="1"/>
  <c r="K70" i="1"/>
  <c r="C25" i="1"/>
  <c r="C37" i="1"/>
  <c r="C45" i="1"/>
  <c r="C62" i="1"/>
  <c r="C66" i="1"/>
  <c r="C13" i="1"/>
  <c r="J56" i="1"/>
  <c r="E70" i="1"/>
  <c r="G56" i="1"/>
  <c r="K56" i="1"/>
  <c r="I70" i="1"/>
  <c r="M70" i="1"/>
  <c r="F56" i="1"/>
  <c r="H70" i="1"/>
  <c r="L70" i="1"/>
  <c r="H56" i="1"/>
  <c r="L56" i="1"/>
  <c r="D70" i="1"/>
  <c r="J70" i="1"/>
  <c r="G70" i="1"/>
  <c r="F176" i="1" l="1"/>
  <c r="E176" i="1"/>
  <c r="C17" i="1"/>
  <c r="C70" i="1"/>
  <c r="I176" i="1"/>
  <c r="M176" i="1"/>
  <c r="J176" i="1"/>
  <c r="C56" i="1"/>
  <c r="L176" i="1"/>
  <c r="H176" i="1"/>
  <c r="G176" i="1"/>
  <c r="K176" i="1"/>
  <c r="D176" i="1"/>
  <c r="F93" i="1"/>
  <c r="G93" i="1"/>
  <c r="H93" i="1"/>
  <c r="I93" i="1"/>
  <c r="J93" i="1"/>
  <c r="K93" i="1"/>
  <c r="L93" i="1"/>
  <c r="M93" i="1"/>
  <c r="D162" i="1" l="1"/>
  <c r="C162" i="1" s="1"/>
  <c r="G153" i="1" l="1"/>
  <c r="H153" i="1"/>
  <c r="I153" i="1"/>
  <c r="J153" i="1"/>
  <c r="K153" i="1"/>
  <c r="L153" i="1"/>
  <c r="M153" i="1"/>
  <c r="H152" i="1" l="1"/>
  <c r="H166" i="1" s="1"/>
  <c r="H167" i="1"/>
  <c r="J152" i="1"/>
  <c r="J166" i="1" s="1"/>
  <c r="J167" i="1"/>
  <c r="M152" i="1"/>
  <c r="M166" i="1" s="1"/>
  <c r="M167" i="1"/>
  <c r="I152" i="1"/>
  <c r="I166" i="1" s="1"/>
  <c r="I167" i="1"/>
  <c r="L152" i="1"/>
  <c r="L166" i="1" s="1"/>
  <c r="L167" i="1"/>
  <c r="K152" i="1"/>
  <c r="K166" i="1" s="1"/>
  <c r="K167" i="1"/>
  <c r="G152" i="1"/>
  <c r="G166" i="1" s="1"/>
  <c r="G167" i="1"/>
  <c r="C153" i="1"/>
  <c r="D93" i="1"/>
  <c r="C169" i="1"/>
  <c r="C155" i="1"/>
  <c r="C167" i="1" l="1"/>
  <c r="E93" i="1"/>
  <c r="C93" i="1" s="1"/>
  <c r="D85" i="1" l="1"/>
  <c r="E89" i="1"/>
  <c r="E172" i="1" s="1"/>
  <c r="G91" i="1"/>
  <c r="G175" i="1" s="1"/>
  <c r="H91" i="1"/>
  <c r="H175" i="1" s="1"/>
  <c r="I91" i="1"/>
  <c r="I175" i="1" s="1"/>
  <c r="J91" i="1"/>
  <c r="J175" i="1" s="1"/>
  <c r="K91" i="1"/>
  <c r="K175" i="1" s="1"/>
  <c r="L91" i="1"/>
  <c r="L175" i="1" s="1"/>
  <c r="M91" i="1"/>
  <c r="M175" i="1" s="1"/>
  <c r="G100" i="1"/>
  <c r="H100" i="1"/>
  <c r="I100" i="1"/>
  <c r="J100" i="1"/>
  <c r="K100" i="1"/>
  <c r="L100" i="1"/>
  <c r="M100" i="1"/>
  <c r="D154" i="1"/>
  <c r="E154" i="1"/>
  <c r="D156" i="1"/>
  <c r="E156" i="1"/>
  <c r="D158" i="1"/>
  <c r="E158" i="1"/>
  <c r="L148" i="1" l="1"/>
  <c r="L171" i="1" s="1"/>
  <c r="H148" i="1"/>
  <c r="H171" i="1" s="1"/>
  <c r="C156" i="1"/>
  <c r="K148" i="1"/>
  <c r="K171" i="1" s="1"/>
  <c r="C91" i="1"/>
  <c r="C175" i="1" s="1"/>
  <c r="G148" i="1"/>
  <c r="C100" i="1"/>
  <c r="J148" i="1"/>
  <c r="J171" i="1" s="1"/>
  <c r="E145" i="1"/>
  <c r="E168" i="1" s="1"/>
  <c r="C158" i="1"/>
  <c r="C154" i="1"/>
  <c r="M148" i="1"/>
  <c r="M171" i="1" s="1"/>
  <c r="I148" i="1"/>
  <c r="I171" i="1" s="1"/>
  <c r="D83" i="1"/>
  <c r="C85" i="1"/>
  <c r="M97" i="1"/>
  <c r="M99" i="1"/>
  <c r="M96" i="1" s="1"/>
  <c r="M180" i="1" s="1"/>
  <c r="L97" i="1"/>
  <c r="L99" i="1"/>
  <c r="L96" i="1" s="1"/>
  <c r="L180" i="1" s="1"/>
  <c r="H97" i="1"/>
  <c r="H99" i="1"/>
  <c r="H96" i="1" s="1"/>
  <c r="H180" i="1" s="1"/>
  <c r="K99" i="1"/>
  <c r="K96" i="1" s="1"/>
  <c r="K180" i="1" s="1"/>
  <c r="K97" i="1"/>
  <c r="G99" i="1"/>
  <c r="G97" i="1"/>
  <c r="I97" i="1"/>
  <c r="I99" i="1"/>
  <c r="I96" i="1" s="1"/>
  <c r="I180" i="1" s="1"/>
  <c r="J97" i="1"/>
  <c r="J99" i="1"/>
  <c r="J96" i="1" s="1"/>
  <c r="J180" i="1" s="1"/>
  <c r="I89" i="1"/>
  <c r="I172" i="1" s="1"/>
  <c r="L89" i="1"/>
  <c r="L172" i="1" s="1"/>
  <c r="H89" i="1"/>
  <c r="H172" i="1" s="1"/>
  <c r="K89" i="1"/>
  <c r="K172" i="1" s="1"/>
  <c r="G89" i="1"/>
  <c r="G172" i="1" s="1"/>
  <c r="M89" i="1"/>
  <c r="M172" i="1" s="1"/>
  <c r="J89" i="1"/>
  <c r="J172" i="1" s="1"/>
  <c r="F89" i="1"/>
  <c r="F172" i="1" s="1"/>
  <c r="D172" i="1" l="1"/>
  <c r="D145" i="1"/>
  <c r="F145" i="1"/>
  <c r="F168" i="1" s="1"/>
  <c r="K145" i="1"/>
  <c r="K168" i="1" s="1"/>
  <c r="G181" i="1"/>
  <c r="G147" i="1"/>
  <c r="C97" i="1"/>
  <c r="C83" i="1"/>
  <c r="J145" i="1"/>
  <c r="J168" i="1" s="1"/>
  <c r="J181" i="1"/>
  <c r="J147" i="1"/>
  <c r="J170" i="1" s="1"/>
  <c r="G96" i="1"/>
  <c r="G145" i="1" s="1"/>
  <c r="G168" i="1" s="1"/>
  <c r="C99" i="1"/>
  <c r="H181" i="1"/>
  <c r="H147" i="1"/>
  <c r="H170" i="1" s="1"/>
  <c r="M181" i="1"/>
  <c r="M147" i="1"/>
  <c r="M170" i="1" s="1"/>
  <c r="C89" i="1"/>
  <c r="L145" i="1"/>
  <c r="L168" i="1" s="1"/>
  <c r="K181" i="1"/>
  <c r="K147" i="1"/>
  <c r="K170" i="1" s="1"/>
  <c r="I181" i="1"/>
  <c r="I147" i="1"/>
  <c r="I170" i="1" s="1"/>
  <c r="L181" i="1"/>
  <c r="L147" i="1"/>
  <c r="L170" i="1" s="1"/>
  <c r="D166" i="1"/>
  <c r="C166" i="1" s="1"/>
  <c r="C152" i="1"/>
  <c r="G171" i="1"/>
  <c r="C148" i="1"/>
  <c r="M145" i="1"/>
  <c r="H145" i="1"/>
  <c r="H168" i="1" s="1"/>
  <c r="I145" i="1"/>
  <c r="C176" i="1"/>
  <c r="C172" i="1" l="1"/>
  <c r="M168" i="1"/>
  <c r="D168" i="1"/>
  <c r="I168" i="1"/>
  <c r="G180" i="1"/>
  <c r="C180" i="1" s="1"/>
  <c r="C96" i="1"/>
  <c r="G170" i="1"/>
  <c r="C170" i="1" s="1"/>
  <c r="C147" i="1"/>
  <c r="C181" i="1"/>
  <c r="C145" i="1"/>
  <c r="C168" i="1" l="1"/>
  <c r="C171" i="1"/>
</calcChain>
</file>

<file path=xl/sharedStrings.xml><?xml version="1.0" encoding="utf-8"?>
<sst xmlns="http://schemas.openxmlformats.org/spreadsheetml/2006/main" count="313" uniqueCount="101">
  <si>
    <t xml:space="preserve">Наименование </t>
  </si>
  <si>
    <t>Источники финансирования</t>
  </si>
  <si>
    <t>Объем финансирования (всего, руб.)</t>
  </si>
  <si>
    <t>ДАиГ</t>
  </si>
  <si>
    <t>ДГХ</t>
  </si>
  <si>
    <t>Подпрограмма "Дорожное хозяйство"</t>
  </si>
  <si>
    <t>х</t>
  </si>
  <si>
    <t>Задача 3.
Строительство автомобильных дорог и улиц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</si>
  <si>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</si>
  <si>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</si>
  <si>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</si>
  <si>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</si>
  <si>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</si>
  <si>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</si>
  <si>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</si>
  <si>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</si>
  <si>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</si>
  <si>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</si>
  <si>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 счет межбюджетных трансфертов из федерального бюджета</t>
  </si>
  <si>
    <t>за счет средств местного бюджета</t>
  </si>
  <si>
    <t>за счет межбюджетных трансфертов из окружного бюджета</t>
  </si>
  <si>
    <t>всего, в том числе</t>
  </si>
  <si>
    <t>Цель подпрограммы: развитие улично-дорожной сети в соответствии с генеральным планом развития города, отвечающей потребностям города в транспортном обслуживании для устойчивого социально-экономического развития города</t>
  </si>
  <si>
    <t>Цель подпрограммы: обеспечение соответствия технического состояния автомобильных дорог нормативным требованиям, создание условий безопасной эксплуатации автомобильных дорог общего пользования местного значения, обеспечение их надлежащего санитарного состояния</t>
  </si>
  <si>
    <t>Ответственный 
(администратор или соадминистратор)</t>
  </si>
  <si>
    <t>Задача 9. 
Капитальный ремонт и ремонт автомобильных дорог</t>
  </si>
  <si>
    <t>Задача 11. 
Обеспечение комплексного содержания автомобильных дорог, искусственных сооружений в соответствии с требованиями к эксплуатационному состоянию, допустимому по условиям обеспечения безопасности дорожного движения</t>
  </si>
  <si>
    <t xml:space="preserve">Задача 8. 
Строительство тротуаров         
  </t>
  </si>
  <si>
    <t>Комплексная цель программы: Развитие транспортной системы города</t>
  </si>
  <si>
    <t>УГОиЧС</t>
  </si>
  <si>
    <t>ДГХ, ДАиГ</t>
  </si>
  <si>
    <t>Подпрограмма "Автомобильный транспорт"</t>
  </si>
  <si>
    <t xml:space="preserve"> Информация о программных мероприятиях, объеме финансирования муниципальной программы "Развитие транспортной системы города Сургута на период до 2030 года"</t>
  </si>
  <si>
    <t xml:space="preserve">             Таблица 3</t>
  </si>
  <si>
    <t>Мероприятие 1.3.1.
Проезд с ул. Киртбая до поликлиники «Нефтяник» на 700 посещений в смену в мкр. 37 г. Сургута</t>
  </si>
  <si>
    <t>Основное мероприятие 8.1.                                                                                                                                                                                                                                                                                            Строительство тротуаров (1)</t>
  </si>
  <si>
    <t>Задача 14. 
Увеличение объема перевозок пассажиров городским пассажирским транспортом</t>
  </si>
  <si>
    <t>Цель подпрограммы: развитие устойчиво функционирующей, привлекательной и доступной для всех слоев населения системы городского пассажирского транспорта</t>
  </si>
  <si>
    <t>Основное мероприятие 1.1.
Выкуп объектов недвижимости для муниципальных нужд (компенсация) для последующего сноса</t>
  </si>
  <si>
    <t>Мероприятие 1.1.1.
Улица Тюменская от ул. Сосновой до ул. Монтажников в г.Сургуте</t>
  </si>
  <si>
    <t xml:space="preserve">Основное мероприятие 1.2.
Строительство (реконструкция) автомобильных дорог общего пользования местного значения </t>
  </si>
  <si>
    <t>Мероприятие 1.2.1. 
Дорога с инженерными сетями ул. Усольцева на участке от ул. Есенина до Тюменского тракта в городе Сургуте</t>
  </si>
  <si>
    <t>Мероприятие 1.2.2. 
Автомобильная дорога от Югорского тракта до ХСТО "Волна" и ПЛГК "Нептун" в пойменной части протоки Кривуля, г. Сургуте</t>
  </si>
  <si>
    <t>Мероприятие 1.2.3. 
Улица Тюменская от ул. Сосновой до ул. Монтажников 
в г. Сургуте</t>
  </si>
  <si>
    <t>Мероприятие 1.2.6. 
Улица 3 "З" на участке от Тюменского тракта до улицы 4 "З" в г. Сургуте</t>
  </si>
  <si>
    <t>Мероприятие 1.2.7. 
Объездная автомобильная дорога к дачным кооперативам "Черемушки", "Север-1", "Север-2" в обход гидротехнических сооружений ГРЭС-1 и ГРЭС-2 (2 этап. Автодорога от Восточной объездной дороги до СНТ № 49 "Черемушки". ПК54+08,16-ПК 70+66,38 (конец трассы))</t>
  </si>
  <si>
    <t>Мероприятие 1.2.8. 
Магистральная дорога на участках: ул. 16 "ЮР" от ул. 3 "ЮР" до примыкания к ул. Никольская; ул. 3 "ЮР" от ул. 16 "ЮР" до ул. 18 "ЮР"; ул. 18 "ЮР" от 3 "ЮР" до примыкания к ул. Энгельса в г. Сургуте</t>
  </si>
  <si>
    <t>Мероприятие 1.2.10. 
Улица 4 "З" от Югорского тракта до автомобильной дороги к п. Белый Яр в г. Сургуте</t>
  </si>
  <si>
    <t>Мероприятие 1.2.11. 
Магистральная улица №1В на участке от 30 лет Победы до ул. Геологическая (вторая очередь)</t>
  </si>
  <si>
    <t>Мероприятие 1.2.12. 
Объездная автомобильная дорога г. Сургута (Восточная объездная дорога 2 очередь). Съезд на Нижневартовское шоссе</t>
  </si>
  <si>
    <t>Мероприятие 1.2.13. 
Проспект Комсомольский на участке от ул. Федорова до ул. Кайдалова в г. Сургуте</t>
  </si>
  <si>
    <t>Мероприятие 1.3.2.
Проезд с ул. Островского вдоль БУ ХМАО-Югры "СКГБ" 
в г. Сургуте</t>
  </si>
  <si>
    <t>Мероприятие 1.3.3.
Инженерные сети и подъездные пути к СОШ в мкр. 30 А
в г. Сургуте</t>
  </si>
  <si>
    <t>Мероприятие 1.3.4.
Подъездные пути и инженерные сети к СОШ в мкр. 38
в г. Сургуте</t>
  </si>
  <si>
    <t>Мероприятие 1.3.5.
Проезд Мунарева на участке от пр. Комсомольский до ул. Мелик-Карамова в г. Сургуте
в г. Сургуте</t>
  </si>
  <si>
    <t>Мероприятие 1.8.1.
Автомобильная парковка БУ ХМАО-Югры "СГКП № 2", 
ул. Федорова, 69, г. Сургут</t>
  </si>
  <si>
    <t xml:space="preserve">Мероприятие 1.8.2.
Автомобильная парковка БУ ХМАО-Югры «СГСП №2», пр.Советов, 3, г. Сургут </t>
  </si>
  <si>
    <t>Мероприятие 1.8.3.
Автомобильная парковка БУ ХМАО-Югры «СГСП №1», ул. Пушкина, 5/1, г.Сургут</t>
  </si>
  <si>
    <t>Мероприятие 1.8.4.
Автомобильная парковка БУ ХМАО-Югры «СГКП №4», пр. Набережный, 41, г.Сургут</t>
  </si>
  <si>
    <t>Мероприятие 1.8.5.
Автомобильная парковка, расположенная на территории Ядра города Сургута</t>
  </si>
  <si>
    <t xml:space="preserve">Мероприятие 8.1.1.                                                                                                                                                                                                                                                                                            Тротуар по Нефтеюганскому шоссе   </t>
  </si>
  <si>
    <t xml:space="preserve">Мероприятие 1.2.4. 
Улица 12 "В" от ул. Профсоюзов до Нефтеюганского шоссе в г. Сургуте
</t>
  </si>
  <si>
    <t>Основное мероприятие 9.1. 
Капитальный ремонт и ремонт автомобильных дорог (2, 7)</t>
  </si>
  <si>
    <t>Основное мероприятие 11.1. 
Обеспечение комплексного содержания автомобильных дорог, искусственных сооружений в соответствии с требованиями к эксплуатационному состоянию, допустимому по условиям обеспечения безопасности дорожного движения (4)</t>
  </si>
  <si>
    <t>Основное мероприятие 11.2.
Обеспечение развития системы видеонаблюдения с целью повышения безопасности дорожного движения и информирования владельцев транспортных средств (8)</t>
  </si>
  <si>
    <t>Мероприятие 11.2.1. 
Приобретение и установка на аварийно-опасных участках автомобильных дорог местного значения систем видеонаблюдения для фиксации нарушений правил дорожного движения</t>
  </si>
  <si>
    <t>Основное мероприятие 12.1. 
"Региональный проект  "Дорожная сеть" (2, 3, 5, 6, 7, 8, 9)</t>
  </si>
  <si>
    <t>Основное мероприятие 13.
Региональный проект "Общесистемные меры развития дорожного хозяйства" (4)</t>
  </si>
  <si>
    <t>Мероприятие 13.1. 
Интеллектуальная транспортная система, предусматривающая автоматизацию процессов управления дорожным движением в Сургутской городской агломерации</t>
  </si>
  <si>
    <t>Основное мероприятие 14.1. 
Организация обеспечения населения услугами по перевозке пассажиров транспортом общего пользования (11)</t>
  </si>
  <si>
    <t xml:space="preserve">Мероприятие 14.1.1. 
Осуществление городских пассажирских  регулярных перевозок </t>
  </si>
  <si>
    <t>Мероприятие 14.1.3. 
Изготовление и размещение маршрутных указателей на остановочных пунктах общественного транспорта</t>
  </si>
  <si>
    <t>Мероприятие 14.1.5. 
Обеспечение санитарно-эпидемиологических условий при оказании услуг по перевозке пассажиров транспортом общего пользования</t>
  </si>
  <si>
    <t>Мероприятие 14.1.7. 
Разработка комплексной схемы организации транспортного обслуживания населения общественным транспортом</t>
  </si>
  <si>
    <t>Всего по подпрограмме "Дорожное хозяйство"</t>
  </si>
  <si>
    <t>Всего по подпрограмме "Автомобильный транспорт"</t>
  </si>
  <si>
    <t>Общий объем финансирования программы – всего, в том числе</t>
  </si>
  <si>
    <t>Объем финансирования администратора – департамента городского хозяйства</t>
  </si>
  <si>
    <t>Объем финансирования соадминистратора – департамента архитектуры и градостроительства</t>
  </si>
  <si>
    <t>Объем финансирования соадминистратора – управление по делам гражданской обороны и чрезвычайным ситуациям</t>
  </si>
  <si>
    <t>В том числе по годам</t>
  </si>
  <si>
    <t>Основное мероприятие 1.8. 
Строительство дополнительных парковочных мест (10)</t>
  </si>
  <si>
    <t>Основное мероприятие 1.3. 
Выполнение работ по строительству внутриквартальных проездов (9)</t>
  </si>
  <si>
    <t>Мероприятие 1.2.9. 
Дорога с инженерными сетями ул. Усольцева на участке от ул. Есенина до ул. Семена Билецкого в г. Сургуте</t>
  </si>
  <si>
    <t>Всего, в том числе:</t>
  </si>
  <si>
    <t>Мероприятие 1.2.5. 
Магистральная улица 1-В на участке от улицы 4-В до улицы 5-В с сетями инженерного обеспечения в г. Сургуте. Реконструкция</t>
  </si>
  <si>
    <t>Мероприятие 1.3.6.
Внутриквартальный проезд с устройством открытой автостоянки в мкр. 37 г. Сургута</t>
  </si>
  <si>
    <t>Приложение 2                                                                      к постановлению
Администрации города
от _____________ № ___________</t>
  </si>
  <si>
    <t>Мероприятие 
Объездная автомобильная дорога г. Сургута
(Объездная автомобильная дорога 1 "З" , VII пусковой комплекс, съезд на улицу Геологическую)</t>
  </si>
  <si>
    <t xml:space="preserve">Мероприятие 12.1.1 
Капитальный ремонт и ремонт автомобильных дорог </t>
  </si>
  <si>
    <t>Мероприятие 12.1.2 
Объездная автомобильная дорога г. Сургута
(Объездная автомобильная дорога 1 "З" , VII пусковой комплекс, съезд на улицу Геологическую)</t>
  </si>
  <si>
    <t>Мероприятие 12.1.3
Улица 5 "З" от Нетеюганского шоссе до ул. 39 "З"</t>
  </si>
  <si>
    <t>Мероприятие "Реализация общественной инициативы "Устройство недостающего тротуара от транспортной развязки на пересечении Нефтеюганского шоссе и ул. Грибоедова до остановки общественного транспорта «ТЦ Аура»" (выполнение проектно-изыскательских работ по капитальному ремонту дороги автомобильной г.Сургут - г.Нижневартовск (км 3 - км 12)" в рамках проекта инициативного бюджетирования "Бюджет Сургута Online" (расходы в рамках муниципальной программы)</t>
  </si>
  <si>
    <t>Основное мероприятие 14 "Реализация общественных инициатив-победителей в рамках проекта "Бюджет Сургута Online" 
(1)</t>
  </si>
  <si>
    <t xml:space="preserve"> объект № 2: ул. Аэрофлотская - поворот на п. Дорожный </t>
  </si>
  <si>
    <t xml:space="preserve"> объект № 3: перекрёсток пр. Мира – ул. Маяковского </t>
  </si>
  <si>
    <t>объект № 1:  перекрёсток ул. Островского - ул. Студенческая –ул. Бажова</t>
  </si>
  <si>
    <t xml:space="preserve">объект № 4: перекрёсток ул.30 лет Победы – ул. Быстринская </t>
  </si>
  <si>
    <t xml:space="preserve">объект № 5: Югорский тракт, в районе д.5 (разворотная площадка) </t>
  </si>
  <si>
    <t>Мероприятие 14.1.6. 
Изготовление (приобретение), замена, установка, размещение, демонтаж и утилизация маршрутных указателей (информационных аппликаций) на остановочных пунктах общественного транспорта</t>
  </si>
  <si>
    <t>Мероприятие 14.1.8.
Разработка экономической модели регулярных перевозок пассажиров и багажа автомобильным транспортом" (расходы в рамках муниципальной программы)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</si>
</sst>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27" x14ac:knownFonts="1"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sz val="2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family val="2"/>
      <charset val="204"/>
    </font>
    <font>
      <sz val="20"/>
      <name val="Times New Roman"/>
      <family val="1"/>
      <charset val="204"/>
    </font>
    <font>
      <sz val="20"/>
      <name val="Arial Cyr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5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1" fillId="14" borderId="8" applyNumberFormat="0" applyAlignment="0" applyProtection="0"/>
    <xf numFmtId="0" fontId="14" fillId="0" borderId="9" applyNumberFormat="0" applyFill="0" applyAlignment="0" applyProtection="0"/>
    <xf numFmtId="4" fontId="15" fillId="15" borderId="10" applyProtection="0">
      <alignment horizontal="center" vertical="center"/>
    </xf>
    <xf numFmtId="0" fontId="16" fillId="0" borderId="0" applyNumberFormat="0" applyFill="0" applyBorder="0" applyAlignment="0" applyProtection="0"/>
    <xf numFmtId="0" fontId="17" fillId="3" borderId="0" applyNumberFormat="0" applyBorder="0" applyAlignment="0" applyProtection="0"/>
  </cellStyleXfs>
  <cellXfs count="125">
    <xf numFmtId="0" fontId="0" fillId="0" borderId="0" xfId="0"/>
    <xf numFmtId="4" fontId="19" fillId="16" borderId="16" xfId="0" applyNumberFormat="1" applyFont="1" applyFill="1" applyBorder="1" applyAlignment="1">
      <alignment horizontal="right" vertical="top"/>
    </xf>
    <xf numFmtId="4" fontId="19" fillId="16" borderId="11" xfId="0" applyNumberFormat="1" applyFont="1" applyFill="1" applyBorder="1" applyAlignment="1">
      <alignment horizontal="center" vertical="center"/>
    </xf>
    <xf numFmtId="0" fontId="15" fillId="16" borderId="0" xfId="0" applyFont="1" applyFill="1"/>
    <xf numFmtId="0" fontId="23" fillId="16" borderId="0" xfId="0" applyFont="1" applyFill="1" applyAlignment="1">
      <alignment vertical="center" wrapText="1"/>
    </xf>
    <xf numFmtId="0" fontId="0" fillId="16" borderId="0" xfId="0" applyFont="1" applyFill="1"/>
    <xf numFmtId="0" fontId="19" fillId="16" borderId="0" xfId="0" applyFont="1" applyFill="1"/>
    <xf numFmtId="0" fontId="22" fillId="16" borderId="0" xfId="0" applyFont="1" applyFill="1" applyAlignment="1">
      <alignment horizontal="left" vertical="center" wrapText="1"/>
    </xf>
    <xf numFmtId="0" fontId="0" fillId="16" borderId="0" xfId="0" applyFont="1" applyFill="1" applyBorder="1"/>
    <xf numFmtId="0" fontId="22" fillId="16" borderId="0" xfId="0" applyFont="1" applyFill="1" applyBorder="1" applyAlignment="1">
      <alignment horizontal="center" vertical="center" wrapText="1"/>
    </xf>
    <xf numFmtId="0" fontId="19" fillId="16" borderId="0" xfId="0" applyFont="1" applyFill="1" applyBorder="1" applyAlignment="1">
      <alignment horizontal="center" vertical="center" wrapText="1"/>
    </xf>
    <xf numFmtId="0" fontId="23" fillId="16" borderId="15" xfId="0" applyFont="1" applyFill="1" applyBorder="1" applyAlignment="1">
      <alignment horizontal="right" vertical="center" wrapText="1"/>
    </xf>
    <xf numFmtId="0" fontId="24" fillId="16" borderId="0" xfId="0" applyFont="1" applyFill="1" applyBorder="1" applyAlignment="1">
      <alignment horizontal="right" vertical="center" wrapText="1"/>
    </xf>
    <xf numFmtId="0" fontId="0" fillId="16" borderId="0" xfId="0" applyFont="1" applyFill="1" applyBorder="1" applyAlignment="1">
      <alignment horizontal="left"/>
    </xf>
    <xf numFmtId="0" fontId="20" fillId="16" borderId="0" xfId="0" applyFont="1" applyFill="1" applyBorder="1"/>
    <xf numFmtId="3" fontId="19" fillId="16" borderId="16" xfId="0" applyNumberFormat="1" applyFont="1" applyFill="1" applyBorder="1" applyAlignment="1">
      <alignment horizontal="left" vertical="top" wrapText="1"/>
    </xf>
    <xf numFmtId="49" fontId="19" fillId="16" borderId="10" xfId="0" applyNumberFormat="1" applyFont="1" applyFill="1" applyBorder="1" applyAlignment="1">
      <alignment horizontal="left" vertical="top" wrapText="1"/>
    </xf>
    <xf numFmtId="4" fontId="19" fillId="16" borderId="18" xfId="0" applyNumberFormat="1" applyFont="1" applyFill="1" applyBorder="1" applyAlignment="1">
      <alignment horizontal="right" vertical="top"/>
    </xf>
    <xf numFmtId="4" fontId="19" fillId="16" borderId="10" xfId="0" applyNumberFormat="1" applyFont="1" applyFill="1" applyBorder="1" applyAlignment="1">
      <alignment horizontal="right" vertical="top"/>
    </xf>
    <xf numFmtId="4" fontId="19" fillId="16" borderId="17" xfId="0" applyNumberFormat="1" applyFont="1" applyFill="1" applyBorder="1" applyAlignment="1">
      <alignment horizontal="right" vertical="top"/>
    </xf>
    <xf numFmtId="4" fontId="19" fillId="16" borderId="11" xfId="0" applyNumberFormat="1" applyFont="1" applyFill="1" applyBorder="1" applyAlignment="1">
      <alignment horizontal="right" vertical="top"/>
    </xf>
    <xf numFmtId="3" fontId="19" fillId="16" borderId="10" xfId="0" applyNumberFormat="1" applyFont="1" applyFill="1" applyBorder="1" applyAlignment="1">
      <alignment horizontal="left" vertical="top" wrapText="1"/>
    </xf>
    <xf numFmtId="0" fontId="19" fillId="16" borderId="0" xfId="0" applyFont="1" applyFill="1" applyBorder="1" applyAlignment="1">
      <alignment horizontal="center" vertical="top" wrapText="1"/>
    </xf>
    <xf numFmtId="4" fontId="19" fillId="16" borderId="20" xfId="0" applyNumberFormat="1" applyFont="1" applyFill="1" applyBorder="1" applyAlignment="1">
      <alignment horizontal="right" vertical="top"/>
    </xf>
    <xf numFmtId="4" fontId="19" fillId="16" borderId="11" xfId="0" applyNumberFormat="1" applyFont="1" applyFill="1" applyBorder="1" applyAlignment="1">
      <alignment horizontal="right" vertical="top" wrapText="1"/>
    </xf>
    <xf numFmtId="4" fontId="19" fillId="16" borderId="19" xfId="0" applyNumberFormat="1" applyFont="1" applyFill="1" applyBorder="1" applyAlignment="1">
      <alignment horizontal="center" vertical="top" wrapText="1"/>
    </xf>
    <xf numFmtId="4" fontId="19" fillId="16" borderId="10" xfId="0" applyNumberFormat="1" applyFont="1" applyFill="1" applyBorder="1" applyAlignment="1">
      <alignment vertical="top"/>
    </xf>
    <xf numFmtId="4" fontId="19" fillId="16" borderId="11" xfId="0" applyNumberFormat="1" applyFont="1" applyFill="1" applyBorder="1" applyAlignment="1">
      <alignment vertical="top"/>
    </xf>
    <xf numFmtId="4" fontId="19" fillId="16" borderId="10" xfId="0" applyNumberFormat="1" applyFont="1" applyFill="1" applyBorder="1" applyAlignment="1">
      <alignment horizontal="center" vertical="top"/>
    </xf>
    <xf numFmtId="3" fontId="19" fillId="16" borderId="11" xfId="0" applyNumberFormat="1" applyFont="1" applyFill="1" applyBorder="1" applyAlignment="1">
      <alignment horizontal="left" vertical="top" wrapText="1"/>
    </xf>
    <xf numFmtId="4" fontId="19" fillId="16" borderId="11" xfId="0" applyNumberFormat="1" applyFont="1" applyFill="1" applyBorder="1" applyAlignment="1">
      <alignment horizontal="center" vertical="top"/>
    </xf>
    <xf numFmtId="4" fontId="19" fillId="16" borderId="11" xfId="0" applyNumberFormat="1" applyFont="1" applyFill="1" applyBorder="1" applyAlignment="1">
      <alignment horizontal="left" vertical="top" wrapText="1"/>
    </xf>
    <xf numFmtId="4" fontId="19" fillId="16" borderId="27" xfId="0" applyNumberFormat="1" applyFont="1" applyFill="1" applyBorder="1" applyAlignment="1">
      <alignment horizontal="left" vertical="top" wrapText="1"/>
    </xf>
    <xf numFmtId="4" fontId="19" fillId="16" borderId="12" xfId="0" applyNumberFormat="1" applyFont="1" applyFill="1" applyBorder="1" applyAlignment="1">
      <alignment horizontal="right" vertical="top"/>
    </xf>
    <xf numFmtId="4" fontId="19" fillId="16" borderId="27" xfId="0" applyNumberFormat="1" applyFont="1" applyFill="1" applyBorder="1" applyAlignment="1">
      <alignment horizontal="right" vertical="top"/>
    </xf>
    <xf numFmtId="4" fontId="19" fillId="16" borderId="13" xfId="0" applyNumberFormat="1" applyFont="1" applyFill="1" applyBorder="1" applyAlignment="1">
      <alignment horizontal="right" vertical="top"/>
    </xf>
    <xf numFmtId="4" fontId="19" fillId="16" borderId="28" xfId="0" applyNumberFormat="1" applyFont="1" applyFill="1" applyBorder="1" applyAlignment="1">
      <alignment horizontal="right" vertical="top"/>
    </xf>
    <xf numFmtId="3" fontId="19" fillId="16" borderId="11" xfId="0" applyNumberFormat="1" applyFont="1" applyFill="1" applyBorder="1" applyAlignment="1">
      <alignment horizontal="left" vertical="center" wrapText="1"/>
    </xf>
    <xf numFmtId="3" fontId="19" fillId="16" borderId="11" xfId="0" applyNumberFormat="1" applyFont="1" applyFill="1" applyBorder="1" applyAlignment="1">
      <alignment horizontal="center" vertical="top" wrapText="1"/>
    </xf>
    <xf numFmtId="3" fontId="19" fillId="16" borderId="11" xfId="0" applyNumberFormat="1" applyFont="1" applyFill="1" applyBorder="1" applyAlignment="1">
      <alignment horizontal="center" vertical="top"/>
    </xf>
    <xf numFmtId="4" fontId="0" fillId="16" borderId="0" xfId="0" applyNumberFormat="1" applyFont="1" applyFill="1" applyBorder="1"/>
    <xf numFmtId="49" fontId="19" fillId="16" borderId="22" xfId="0" applyNumberFormat="1" applyFont="1" applyFill="1" applyBorder="1" applyAlignment="1">
      <alignment horizontal="left" vertical="top" wrapText="1"/>
    </xf>
    <xf numFmtId="4" fontId="19" fillId="16" borderId="29" xfId="0" applyNumberFormat="1" applyFont="1" applyFill="1" applyBorder="1" applyAlignment="1">
      <alignment horizontal="right" vertical="top"/>
    </xf>
    <xf numFmtId="3" fontId="19" fillId="16" borderId="14" xfId="0" applyNumberFormat="1" applyFont="1" applyFill="1" applyBorder="1" applyAlignment="1">
      <alignment horizontal="left" vertical="top" wrapText="1"/>
    </xf>
    <xf numFmtId="4" fontId="19" fillId="16" borderId="10" xfId="0" applyNumberFormat="1" applyFont="1" applyFill="1" applyBorder="1" applyAlignment="1">
      <alignment horizontal="left" vertical="top" wrapText="1"/>
    </xf>
    <xf numFmtId="49" fontId="19" fillId="16" borderId="14" xfId="0" applyNumberFormat="1" applyFont="1" applyFill="1" applyBorder="1" applyAlignment="1">
      <alignment horizontal="left" vertical="top" wrapText="1"/>
    </xf>
    <xf numFmtId="0" fontId="19" fillId="16" borderId="12" xfId="0" applyFont="1" applyFill="1" applyBorder="1" applyAlignment="1">
      <alignment horizontal="center" vertical="top" wrapText="1"/>
    </xf>
    <xf numFmtId="0" fontId="19" fillId="16" borderId="14" xfId="0" applyFont="1" applyFill="1" applyBorder="1" applyAlignment="1">
      <alignment horizontal="center" vertical="top" wrapText="1"/>
    </xf>
    <xf numFmtId="4" fontId="19" fillId="16" borderId="11" xfId="0" applyNumberFormat="1" applyFont="1" applyFill="1" applyBorder="1" applyAlignment="1">
      <alignment horizontal="center" vertical="top" wrapText="1"/>
    </xf>
    <xf numFmtId="0" fontId="19" fillId="16" borderId="11" xfId="0" applyFont="1" applyFill="1" applyBorder="1" applyAlignment="1">
      <alignment horizontal="center" vertical="top" wrapText="1"/>
    </xf>
    <xf numFmtId="4" fontId="19" fillId="16" borderId="14" xfId="0" applyNumberFormat="1" applyFont="1" applyFill="1" applyBorder="1" applyAlignment="1">
      <alignment horizontal="center" vertical="top" wrapText="1"/>
    </xf>
    <xf numFmtId="0" fontId="19" fillId="16" borderId="19" xfId="0" applyFont="1" applyFill="1" applyBorder="1" applyAlignment="1">
      <alignment horizontal="left" vertical="top" wrapText="1"/>
    </xf>
    <xf numFmtId="49" fontId="19" fillId="16" borderId="11" xfId="0" applyNumberFormat="1" applyFont="1" applyFill="1" applyBorder="1" applyAlignment="1">
      <alignment horizontal="left" vertical="top" wrapText="1"/>
    </xf>
    <xf numFmtId="4" fontId="19" fillId="16" borderId="17" xfId="0" applyNumberFormat="1" applyFont="1" applyFill="1" applyBorder="1" applyAlignment="1">
      <alignment horizontal="left" vertical="top" wrapText="1"/>
    </xf>
    <xf numFmtId="0" fontId="25" fillId="16" borderId="0" xfId="0" applyFont="1" applyFill="1" applyBorder="1" applyAlignment="1">
      <alignment horizontal="center" vertical="center" wrapText="1"/>
    </xf>
    <xf numFmtId="4" fontId="19" fillId="16" borderId="0" xfId="0" applyNumberFormat="1" applyFont="1" applyFill="1" applyBorder="1" applyAlignment="1">
      <alignment horizontal="center" vertical="top" wrapText="1"/>
    </xf>
    <xf numFmtId="4" fontId="19" fillId="16" borderId="11" xfId="0" applyNumberFormat="1" applyFont="1" applyFill="1" applyBorder="1" applyAlignment="1">
      <alignment horizontal="right" vertical="center"/>
    </xf>
    <xf numFmtId="4" fontId="19" fillId="16" borderId="11" xfId="0" applyNumberFormat="1" applyFont="1" applyFill="1" applyBorder="1" applyAlignment="1">
      <alignment horizontal="center" vertical="top" wrapText="1"/>
    </xf>
    <xf numFmtId="0" fontId="19" fillId="16" borderId="11" xfId="0" applyFont="1" applyFill="1" applyBorder="1" applyAlignment="1">
      <alignment horizontal="center" vertical="top" wrapText="1"/>
    </xf>
    <xf numFmtId="49" fontId="19" fillId="16" borderId="11" xfId="0" applyNumberFormat="1" applyFont="1" applyFill="1" applyBorder="1" applyAlignment="1">
      <alignment horizontal="left" vertical="top" wrapText="1"/>
    </xf>
    <xf numFmtId="4" fontId="19" fillId="0" borderId="11" xfId="0" applyNumberFormat="1" applyFont="1" applyFill="1" applyBorder="1" applyAlignment="1">
      <alignment horizontal="right" vertical="top"/>
    </xf>
    <xf numFmtId="49" fontId="19" fillId="16" borderId="16" xfId="0" applyNumberFormat="1" applyFont="1" applyFill="1" applyBorder="1" applyAlignment="1">
      <alignment horizontal="left" vertical="top" wrapText="1"/>
    </xf>
    <xf numFmtId="4" fontId="19" fillId="0" borderId="16" xfId="0" applyNumberFormat="1" applyFont="1" applyFill="1" applyBorder="1" applyAlignment="1">
      <alignment horizontal="right" vertical="top"/>
    </xf>
    <xf numFmtId="4" fontId="19" fillId="0" borderId="11" xfId="0" applyNumberFormat="1" applyFont="1" applyFill="1" applyBorder="1" applyAlignment="1">
      <alignment horizontal="right" vertical="top" wrapText="1"/>
    </xf>
    <xf numFmtId="4" fontId="19" fillId="0" borderId="17" xfId="0" applyNumberFormat="1" applyFont="1" applyFill="1" applyBorder="1" applyAlignment="1">
      <alignment vertical="top"/>
    </xf>
    <xf numFmtId="4" fontId="19" fillId="0" borderId="11" xfId="0" applyNumberFormat="1" applyFont="1" applyFill="1" applyBorder="1" applyAlignment="1">
      <alignment vertical="top"/>
    </xf>
    <xf numFmtId="4" fontId="19" fillId="0" borderId="12" xfId="0" applyNumberFormat="1" applyFont="1" applyFill="1" applyBorder="1" applyAlignment="1">
      <alignment horizontal="right" vertical="top"/>
    </xf>
    <xf numFmtId="4" fontId="19" fillId="0" borderId="27" xfId="0" applyNumberFormat="1" applyFont="1" applyFill="1" applyBorder="1" applyAlignment="1">
      <alignment horizontal="right" vertical="top"/>
    </xf>
    <xf numFmtId="4" fontId="19" fillId="0" borderId="13" xfId="0" applyNumberFormat="1" applyFont="1" applyFill="1" applyBorder="1" applyAlignment="1">
      <alignment horizontal="right" vertical="top"/>
    </xf>
    <xf numFmtId="4" fontId="19" fillId="16" borderId="31" xfId="0" applyNumberFormat="1" applyFont="1" applyFill="1" applyBorder="1" applyAlignment="1" applyProtection="1">
      <alignment horizontal="right" vertical="top" wrapText="1"/>
    </xf>
    <xf numFmtId="4" fontId="19" fillId="0" borderId="32" xfId="0" applyNumberFormat="1" applyFont="1" applyBorder="1" applyAlignment="1" applyProtection="1">
      <alignment horizontal="center" vertical="top" wrapText="1"/>
    </xf>
    <xf numFmtId="4" fontId="19" fillId="16" borderId="12" xfId="0" applyNumberFormat="1" applyFont="1" applyFill="1" applyBorder="1" applyAlignment="1">
      <alignment horizontal="justify" vertical="top" wrapText="1"/>
    </xf>
    <xf numFmtId="4" fontId="19" fillId="16" borderId="13" xfId="0" applyNumberFormat="1" applyFont="1" applyFill="1" applyBorder="1" applyAlignment="1">
      <alignment horizontal="justify" vertical="top" wrapText="1"/>
    </xf>
    <xf numFmtId="4" fontId="19" fillId="16" borderId="14" xfId="0" applyNumberFormat="1" applyFont="1" applyFill="1" applyBorder="1" applyAlignment="1">
      <alignment horizontal="justify" vertical="top" wrapText="1"/>
    </xf>
    <xf numFmtId="49" fontId="19" fillId="16" borderId="11" xfId="0" applyNumberFormat="1" applyFont="1" applyFill="1" applyBorder="1" applyAlignment="1">
      <alignment horizontal="left" vertical="top" wrapText="1"/>
    </xf>
    <xf numFmtId="0" fontId="19" fillId="16" borderId="12" xfId="0" applyFont="1" applyFill="1" applyBorder="1" applyAlignment="1">
      <alignment horizontal="center" vertical="top" wrapText="1"/>
    </xf>
    <xf numFmtId="0" fontId="19" fillId="16" borderId="14" xfId="0" applyFont="1" applyFill="1" applyBorder="1" applyAlignment="1">
      <alignment horizontal="center" vertical="top" wrapText="1"/>
    </xf>
    <xf numFmtId="0" fontId="19" fillId="16" borderId="12" xfId="0" applyFont="1" applyFill="1" applyBorder="1" applyAlignment="1">
      <alignment horizontal="left" vertical="center" wrapText="1"/>
    </xf>
    <xf numFmtId="0" fontId="0" fillId="16" borderId="13" xfId="0" applyFill="1" applyBorder="1" applyAlignment="1">
      <alignment horizontal="left" vertical="center" wrapText="1"/>
    </xf>
    <xf numFmtId="0" fontId="0" fillId="16" borderId="14" xfId="0" applyFill="1" applyBorder="1" applyAlignment="1">
      <alignment horizontal="left" vertical="center" wrapText="1"/>
    </xf>
    <xf numFmtId="4" fontId="19" fillId="16" borderId="10" xfId="0" applyNumberFormat="1" applyFont="1" applyFill="1" applyBorder="1" applyAlignment="1">
      <alignment horizontal="left" vertical="top" wrapText="1"/>
    </xf>
    <xf numFmtId="49" fontId="19" fillId="16" borderId="12" xfId="0" applyNumberFormat="1" applyFont="1" applyFill="1" applyBorder="1" applyAlignment="1">
      <alignment horizontal="left" vertical="top" wrapText="1"/>
    </xf>
    <xf numFmtId="49" fontId="19" fillId="16" borderId="14" xfId="0" applyNumberFormat="1" applyFont="1" applyFill="1" applyBorder="1" applyAlignment="1">
      <alignment horizontal="left" vertical="top" wrapText="1"/>
    </xf>
    <xf numFmtId="4" fontId="19" fillId="16" borderId="11" xfId="0" applyNumberFormat="1" applyFont="1" applyFill="1" applyBorder="1" applyAlignment="1">
      <alignment horizontal="center" vertical="top" wrapText="1"/>
    </xf>
    <xf numFmtId="0" fontId="19" fillId="16" borderId="20" xfId="0" applyFont="1" applyFill="1" applyBorder="1" applyAlignment="1">
      <alignment horizontal="left" vertical="top" wrapText="1"/>
    </xf>
    <xf numFmtId="0" fontId="19" fillId="16" borderId="21" xfId="0" applyFont="1" applyFill="1" applyBorder="1" applyAlignment="1">
      <alignment horizontal="left" vertical="top" wrapText="1"/>
    </xf>
    <xf numFmtId="0" fontId="19" fillId="16" borderId="19" xfId="0" applyFont="1" applyFill="1" applyBorder="1" applyAlignment="1">
      <alignment horizontal="left" vertical="top" wrapText="1"/>
    </xf>
    <xf numFmtId="49" fontId="19" fillId="16" borderId="13" xfId="0" applyNumberFormat="1" applyFont="1" applyFill="1" applyBorder="1" applyAlignment="1">
      <alignment horizontal="left" vertical="top" wrapText="1"/>
    </xf>
    <xf numFmtId="0" fontId="19" fillId="16" borderId="13" xfId="0" applyFont="1" applyFill="1" applyBorder="1" applyAlignment="1">
      <alignment horizontal="center" vertical="top" wrapText="1"/>
    </xf>
    <xf numFmtId="0" fontId="19" fillId="16" borderId="11" xfId="0" applyFont="1" applyFill="1" applyBorder="1" applyAlignment="1">
      <alignment horizontal="center" vertical="top" wrapText="1"/>
    </xf>
    <xf numFmtId="0" fontId="19" fillId="16" borderId="10" xfId="0" applyFont="1" applyFill="1" applyBorder="1" applyAlignment="1">
      <alignment horizontal="left" vertical="top" wrapText="1"/>
    </xf>
    <xf numFmtId="0" fontId="19" fillId="16" borderId="22" xfId="0" applyFont="1" applyFill="1" applyBorder="1" applyAlignment="1">
      <alignment horizontal="left" vertical="top" wrapText="1"/>
    </xf>
    <xf numFmtId="0" fontId="19" fillId="16" borderId="29" xfId="0" applyFont="1" applyFill="1" applyBorder="1" applyAlignment="1">
      <alignment horizontal="left" vertical="top" wrapText="1"/>
    </xf>
    <xf numFmtId="0" fontId="19" fillId="16" borderId="16" xfId="0" applyFont="1" applyFill="1" applyBorder="1" applyAlignment="1">
      <alignment horizontal="left" vertical="top" wrapText="1"/>
    </xf>
    <xf numFmtId="0" fontId="19" fillId="16" borderId="30" xfId="0" applyFont="1" applyFill="1" applyBorder="1" applyAlignment="1">
      <alignment horizontal="left" vertical="top" wrapText="1"/>
    </xf>
    <xf numFmtId="0" fontId="19" fillId="16" borderId="25" xfId="0" applyFont="1" applyFill="1" applyBorder="1" applyAlignment="1">
      <alignment horizontal="justify" vertical="top" wrapText="1"/>
    </xf>
    <xf numFmtId="0" fontId="19" fillId="16" borderId="27" xfId="0" applyFont="1" applyFill="1" applyBorder="1" applyAlignment="1">
      <alignment horizontal="justify" vertical="top" wrapText="1"/>
    </xf>
    <xf numFmtId="0" fontId="19" fillId="16" borderId="18" xfId="0" applyFont="1" applyFill="1" applyBorder="1" applyAlignment="1">
      <alignment horizontal="justify" vertical="top" wrapText="1"/>
    </xf>
    <xf numFmtId="0" fontId="0" fillId="16" borderId="11" xfId="0" applyFill="1" applyBorder="1" applyAlignment="1">
      <alignment horizontal="center" vertical="top" wrapText="1"/>
    </xf>
    <xf numFmtId="4" fontId="19" fillId="16" borderId="11" xfId="0" applyNumberFormat="1" applyFont="1" applyFill="1" applyBorder="1" applyAlignment="1">
      <alignment horizontal="left" vertical="top" wrapText="1"/>
    </xf>
    <xf numFmtId="0" fontId="0" fillId="16" borderId="13" xfId="0" applyFill="1" applyBorder="1" applyAlignment="1">
      <alignment horizontal="center" vertical="top" wrapText="1"/>
    </xf>
    <xf numFmtId="0" fontId="0" fillId="16" borderId="14" xfId="0" applyFill="1" applyBorder="1" applyAlignment="1">
      <alignment horizontal="center" vertical="top" wrapText="1"/>
    </xf>
    <xf numFmtId="49" fontId="19" fillId="16" borderId="12" xfId="0" applyNumberFormat="1" applyFont="1" applyFill="1" applyBorder="1" applyAlignment="1">
      <alignment horizontal="left" vertical="center" wrapText="1"/>
    </xf>
    <xf numFmtId="0" fontId="19" fillId="16" borderId="13" xfId="0" applyFont="1" applyFill="1" applyBorder="1" applyAlignment="1">
      <alignment horizontal="left" vertical="center" wrapText="1"/>
    </xf>
    <xf numFmtId="0" fontId="19" fillId="16" borderId="14" xfId="0" applyFont="1" applyFill="1" applyBorder="1" applyAlignment="1">
      <alignment horizontal="left" vertical="center" wrapText="1"/>
    </xf>
    <xf numFmtId="4" fontId="19" fillId="16" borderId="17" xfId="0" applyNumberFormat="1" applyFont="1" applyFill="1" applyBorder="1" applyAlignment="1">
      <alignment horizontal="left" vertical="top" wrapText="1"/>
    </xf>
    <xf numFmtId="4" fontId="19" fillId="16" borderId="25" xfId="0" applyNumberFormat="1" applyFont="1" applyFill="1" applyBorder="1" applyAlignment="1">
      <alignment horizontal="left" vertical="top" wrapText="1"/>
    </xf>
    <xf numFmtId="4" fontId="19" fillId="16" borderId="22" xfId="0" applyNumberFormat="1" applyFont="1" applyFill="1" applyBorder="1" applyAlignment="1">
      <alignment horizontal="left" vertical="top" wrapText="1"/>
    </xf>
    <xf numFmtId="0" fontId="0" fillId="16" borderId="14" xfId="0" applyFont="1" applyFill="1" applyBorder="1" applyAlignment="1">
      <alignment horizontal="left" vertical="top" wrapText="1"/>
    </xf>
    <xf numFmtId="4" fontId="19" fillId="16" borderId="23" xfId="0" applyNumberFormat="1" applyFont="1" applyFill="1" applyBorder="1" applyAlignment="1">
      <alignment horizontal="center" vertical="top" wrapText="1"/>
    </xf>
    <xf numFmtId="4" fontId="19" fillId="16" borderId="24" xfId="0" applyNumberFormat="1" applyFont="1" applyFill="1" applyBorder="1" applyAlignment="1">
      <alignment horizontal="center" vertical="top" wrapText="1"/>
    </xf>
    <xf numFmtId="4" fontId="19" fillId="16" borderId="26" xfId="0" applyNumberFormat="1" applyFont="1" applyFill="1" applyBorder="1" applyAlignment="1">
      <alignment horizontal="center" vertical="top" wrapText="1"/>
    </xf>
    <xf numFmtId="164" fontId="19" fillId="16" borderId="23" xfId="0" applyNumberFormat="1" applyFont="1" applyFill="1" applyBorder="1" applyAlignment="1">
      <alignment horizontal="center" vertical="top" wrapText="1"/>
    </xf>
    <xf numFmtId="164" fontId="19" fillId="16" borderId="24" xfId="0" applyNumberFormat="1" applyFont="1" applyFill="1" applyBorder="1" applyAlignment="1">
      <alignment horizontal="center" vertical="top" wrapText="1"/>
    </xf>
    <xf numFmtId="164" fontId="19" fillId="16" borderId="26" xfId="0" applyNumberFormat="1" applyFont="1" applyFill="1" applyBorder="1" applyAlignment="1">
      <alignment horizontal="center" vertical="top" wrapText="1"/>
    </xf>
    <xf numFmtId="0" fontId="25" fillId="16" borderId="0" xfId="0" applyFont="1" applyFill="1" applyAlignment="1">
      <alignment horizontal="left" vertical="center" wrapText="1"/>
    </xf>
    <xf numFmtId="0" fontId="25" fillId="16" borderId="0" xfId="0" applyFont="1" applyFill="1" applyBorder="1" applyAlignment="1">
      <alignment horizontal="center" vertical="center" wrapText="1"/>
    </xf>
    <xf numFmtId="0" fontId="19" fillId="16" borderId="11" xfId="0" applyFont="1" applyFill="1" applyBorder="1" applyAlignment="1">
      <alignment horizontal="center" vertical="center" wrapText="1"/>
    </xf>
    <xf numFmtId="0" fontId="19" fillId="16" borderId="11" xfId="0" applyFont="1" applyFill="1" applyBorder="1" applyAlignment="1">
      <alignment horizontal="left" vertical="top" wrapText="1"/>
    </xf>
    <xf numFmtId="0" fontId="19" fillId="16" borderId="11" xfId="0" applyFont="1" applyFill="1" applyBorder="1" applyAlignment="1">
      <alignment horizontal="left" vertical="center" wrapText="1"/>
    </xf>
    <xf numFmtId="0" fontId="25" fillId="16" borderId="0" xfId="0" applyFont="1" applyFill="1" applyBorder="1" applyAlignment="1">
      <alignment horizontal="right" vertical="center" wrapText="1"/>
    </xf>
    <xf numFmtId="0" fontId="26" fillId="16" borderId="0" xfId="0" applyFont="1" applyFill="1" applyBorder="1" applyAlignment="1">
      <alignment horizontal="right" vertical="center" wrapText="1"/>
    </xf>
    <xf numFmtId="4" fontId="19" fillId="16" borderId="12" xfId="0" applyNumberFormat="1" applyFont="1" applyFill="1" applyBorder="1" applyAlignment="1">
      <alignment horizontal="center" vertical="top" wrapText="1"/>
    </xf>
    <xf numFmtId="4" fontId="19" fillId="16" borderId="16" xfId="0" applyNumberFormat="1" applyFont="1" applyFill="1" applyBorder="1" applyAlignment="1">
      <alignment horizontal="left" vertical="top" wrapText="1"/>
    </xf>
    <xf numFmtId="4" fontId="19" fillId="16" borderId="14" xfId="0" applyNumberFormat="1" applyFont="1" applyFill="1" applyBorder="1" applyAlignment="1">
      <alignment horizontal="center" vertical="top" wrapText="1"/>
    </xf>
  </cellXfs>
  <cellStyles count="25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Стиль 1" xfId="22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93"/>
  <sheetViews>
    <sheetView showZeros="0" tabSelected="1" view="pageBreakPreview" topLeftCell="A140" zoomScale="77" zoomScaleNormal="77" zoomScaleSheetLayoutView="77" workbookViewId="0">
      <selection activeCell="N158" sqref="N158"/>
    </sheetView>
  </sheetViews>
  <sheetFormatPr defaultColWidth="9.140625" defaultRowHeight="12.75" x14ac:dyDescent="0.2"/>
  <cols>
    <col min="1" max="1" width="63.7109375" style="5" customWidth="1"/>
    <col min="2" max="2" width="25" style="5" customWidth="1"/>
    <col min="3" max="3" width="20.140625" style="5" customWidth="1"/>
    <col min="4" max="4" width="19" style="5" customWidth="1"/>
    <col min="5" max="10" width="17.7109375" style="5" customWidth="1"/>
    <col min="11" max="11" width="17.28515625" style="5" customWidth="1"/>
    <col min="12" max="12" width="17.7109375" style="5" customWidth="1"/>
    <col min="13" max="13" width="18.85546875" style="5" customWidth="1"/>
    <col min="14" max="14" width="23.140625" style="5" customWidth="1"/>
    <col min="15" max="15" width="9.140625" style="5"/>
    <col min="16" max="16" width="14" style="5" bestFit="1" customWidth="1"/>
    <col min="17" max="16384" width="9.140625" style="5"/>
  </cols>
  <sheetData>
    <row r="1" spans="1:17" ht="111" customHeight="1" x14ac:dyDescent="0.2">
      <c r="A1" s="3"/>
      <c r="B1" s="3"/>
      <c r="C1" s="3"/>
      <c r="D1" s="3"/>
      <c r="E1" s="3"/>
      <c r="F1" s="3"/>
      <c r="G1" s="3"/>
      <c r="H1" s="3"/>
      <c r="I1" s="3"/>
      <c r="J1" s="4"/>
      <c r="K1" s="4"/>
      <c r="L1" s="115" t="s">
        <v>87</v>
      </c>
      <c r="M1" s="115"/>
      <c r="N1" s="115"/>
    </row>
    <row r="2" spans="1:17" s="8" customFormat="1" ht="18.7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7"/>
      <c r="L2" s="7"/>
      <c r="M2" s="7"/>
      <c r="N2" s="7"/>
    </row>
    <row r="3" spans="1:17" s="8" customFormat="1" ht="26.25" customHeight="1" x14ac:dyDescent="0.2">
      <c r="A3" s="116" t="s">
        <v>32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</row>
    <row r="4" spans="1:17" s="8" customFormat="1" ht="24.75" customHeight="1" x14ac:dyDescent="0.2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120" t="s">
        <v>33</v>
      </c>
      <c r="N4" s="121"/>
      <c r="O4" s="9"/>
      <c r="P4" s="9"/>
      <c r="Q4" s="9"/>
    </row>
    <row r="5" spans="1:17" s="8" customFormat="1" ht="11.25" customHeigh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9"/>
      <c r="M5" s="11"/>
      <c r="N5" s="12"/>
      <c r="O5" s="9"/>
      <c r="P5" s="9"/>
      <c r="Q5" s="9"/>
    </row>
    <row r="6" spans="1:17" s="8" customFormat="1" ht="12.75" customHeight="1" x14ac:dyDescent="0.2">
      <c r="A6" s="89" t="s">
        <v>0</v>
      </c>
      <c r="B6" s="89" t="s">
        <v>1</v>
      </c>
      <c r="C6" s="89" t="s">
        <v>2</v>
      </c>
      <c r="D6" s="117" t="s">
        <v>80</v>
      </c>
      <c r="E6" s="117"/>
      <c r="F6" s="117"/>
      <c r="G6" s="117"/>
      <c r="H6" s="117"/>
      <c r="I6" s="117"/>
      <c r="J6" s="117"/>
      <c r="K6" s="117"/>
      <c r="L6" s="117"/>
      <c r="M6" s="117"/>
      <c r="N6" s="75" t="s">
        <v>24</v>
      </c>
    </row>
    <row r="7" spans="1:17" s="8" customFormat="1" ht="12.75" customHeight="1" x14ac:dyDescent="0.2">
      <c r="A7" s="89"/>
      <c r="B7" s="89"/>
      <c r="C7" s="89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88"/>
    </row>
    <row r="8" spans="1:17" s="8" customFormat="1" ht="24.75" customHeight="1" x14ac:dyDescent="0.2">
      <c r="A8" s="89"/>
      <c r="B8" s="89"/>
      <c r="C8" s="89"/>
      <c r="D8" s="49" t="s">
        <v>8</v>
      </c>
      <c r="E8" s="49" t="s">
        <v>9</v>
      </c>
      <c r="F8" s="49" t="s">
        <v>10</v>
      </c>
      <c r="G8" s="49" t="s">
        <v>11</v>
      </c>
      <c r="H8" s="49" t="s">
        <v>12</v>
      </c>
      <c r="I8" s="49" t="s">
        <v>13</v>
      </c>
      <c r="J8" s="49" t="s">
        <v>14</v>
      </c>
      <c r="K8" s="49" t="s">
        <v>15</v>
      </c>
      <c r="L8" s="49" t="s">
        <v>16</v>
      </c>
      <c r="M8" s="49" t="s">
        <v>17</v>
      </c>
      <c r="N8" s="76"/>
    </row>
    <row r="9" spans="1:17" s="8" customFormat="1" ht="23.25" customHeight="1" x14ac:dyDescent="0.2">
      <c r="A9" s="119" t="s">
        <v>28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17" s="13" customFormat="1" ht="23.25" customHeight="1" x14ac:dyDescent="0.2">
      <c r="A10" s="118" t="s">
        <v>5</v>
      </c>
      <c r="B10" s="118"/>
      <c r="C10" s="118"/>
      <c r="D10" s="118"/>
      <c r="E10" s="118"/>
      <c r="F10" s="118"/>
      <c r="G10" s="118"/>
      <c r="H10" s="118"/>
      <c r="I10" s="118"/>
      <c r="J10" s="118"/>
      <c r="K10" s="118"/>
      <c r="L10" s="118"/>
      <c r="M10" s="118"/>
      <c r="N10" s="118"/>
    </row>
    <row r="11" spans="1:17" s="13" customFormat="1" ht="23.25" customHeight="1" x14ac:dyDescent="0.2">
      <c r="A11" s="118" t="s">
        <v>22</v>
      </c>
      <c r="B11" s="118"/>
      <c r="C11" s="118"/>
      <c r="D11" s="118"/>
      <c r="E11" s="118"/>
      <c r="F11" s="118"/>
      <c r="G11" s="118"/>
      <c r="H11" s="118"/>
      <c r="I11" s="118"/>
      <c r="J11" s="118"/>
      <c r="K11" s="118"/>
      <c r="L11" s="118"/>
      <c r="M11" s="118"/>
      <c r="N11" s="118"/>
    </row>
    <row r="12" spans="1:17" s="14" customFormat="1" ht="36" customHeight="1" x14ac:dyDescent="0.2">
      <c r="A12" s="118" t="s">
        <v>7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  <c r="N12" s="118"/>
    </row>
    <row r="13" spans="1:17" ht="17.25" customHeight="1" x14ac:dyDescent="0.2">
      <c r="A13" s="93" t="s">
        <v>38</v>
      </c>
      <c r="B13" s="15" t="s">
        <v>21</v>
      </c>
      <c r="C13" s="1">
        <f>SUM(D13:M13)</f>
        <v>20386500</v>
      </c>
      <c r="D13" s="1">
        <f>D15</f>
        <v>20386500</v>
      </c>
      <c r="E13" s="1">
        <f t="shared" ref="E13:M13" si="0">E15</f>
        <v>0</v>
      </c>
      <c r="F13" s="1">
        <f t="shared" si="0"/>
        <v>0</v>
      </c>
      <c r="G13" s="1">
        <f t="shared" si="0"/>
        <v>0</v>
      </c>
      <c r="H13" s="1">
        <f t="shared" si="0"/>
        <v>0</v>
      </c>
      <c r="I13" s="1">
        <f t="shared" si="0"/>
        <v>0</v>
      </c>
      <c r="J13" s="1">
        <f t="shared" si="0"/>
        <v>0</v>
      </c>
      <c r="K13" s="1">
        <f t="shared" si="0"/>
        <v>0</v>
      </c>
      <c r="L13" s="1">
        <f t="shared" si="0"/>
        <v>0</v>
      </c>
      <c r="M13" s="1">
        <f t="shared" si="0"/>
        <v>0</v>
      </c>
      <c r="N13" s="76" t="s">
        <v>3</v>
      </c>
    </row>
    <row r="14" spans="1:17" ht="36" customHeight="1" x14ac:dyDescent="0.2">
      <c r="A14" s="90"/>
      <c r="B14" s="16" t="s">
        <v>19</v>
      </c>
      <c r="C14" s="1">
        <f t="shared" ref="C14:C84" si="1">SUM(D14:M14)</f>
        <v>20386500</v>
      </c>
      <c r="D14" s="1">
        <f>D16</f>
        <v>20386500</v>
      </c>
      <c r="E14" s="1">
        <f t="shared" ref="E14:M14" si="2">E16</f>
        <v>0</v>
      </c>
      <c r="F14" s="1">
        <f t="shared" si="2"/>
        <v>0</v>
      </c>
      <c r="G14" s="1">
        <f t="shared" si="2"/>
        <v>0</v>
      </c>
      <c r="H14" s="1">
        <f t="shared" si="2"/>
        <v>0</v>
      </c>
      <c r="I14" s="1">
        <f t="shared" si="2"/>
        <v>0</v>
      </c>
      <c r="J14" s="1">
        <f t="shared" si="2"/>
        <v>0</v>
      </c>
      <c r="K14" s="1">
        <f t="shared" si="2"/>
        <v>0</v>
      </c>
      <c r="L14" s="1">
        <f t="shared" si="2"/>
        <v>0</v>
      </c>
      <c r="M14" s="1">
        <f t="shared" si="2"/>
        <v>0</v>
      </c>
      <c r="N14" s="89"/>
    </row>
    <row r="15" spans="1:17" ht="21" customHeight="1" x14ac:dyDescent="0.2">
      <c r="A15" s="93" t="s">
        <v>39</v>
      </c>
      <c r="B15" s="15" t="s">
        <v>84</v>
      </c>
      <c r="C15" s="1">
        <f>C16</f>
        <v>20386500</v>
      </c>
      <c r="D15" s="1">
        <f t="shared" ref="D15:M15" si="3">D16</f>
        <v>20386500</v>
      </c>
      <c r="E15" s="1">
        <f t="shared" si="3"/>
        <v>0</v>
      </c>
      <c r="F15" s="1">
        <f t="shared" si="3"/>
        <v>0</v>
      </c>
      <c r="G15" s="1">
        <f t="shared" si="3"/>
        <v>0</v>
      </c>
      <c r="H15" s="1">
        <f t="shared" si="3"/>
        <v>0</v>
      </c>
      <c r="I15" s="1">
        <f t="shared" si="3"/>
        <v>0</v>
      </c>
      <c r="J15" s="1">
        <f t="shared" si="3"/>
        <v>0</v>
      </c>
      <c r="K15" s="1">
        <f t="shared" si="3"/>
        <v>0</v>
      </c>
      <c r="L15" s="1">
        <f t="shared" si="3"/>
        <v>0</v>
      </c>
      <c r="M15" s="17">
        <f t="shared" si="3"/>
        <v>0</v>
      </c>
      <c r="N15" s="76" t="s">
        <v>3</v>
      </c>
      <c r="O15" s="51"/>
    </row>
    <row r="16" spans="1:17" ht="36" customHeight="1" x14ac:dyDescent="0.2">
      <c r="A16" s="90"/>
      <c r="B16" s="16" t="s">
        <v>19</v>
      </c>
      <c r="C16" s="18">
        <f>SUM(D16:M16)</f>
        <v>20386500</v>
      </c>
      <c r="D16" s="1">
        <f>23014000-2627500</f>
        <v>20386500</v>
      </c>
      <c r="E16" s="1"/>
      <c r="F16" s="1"/>
      <c r="G16" s="1"/>
      <c r="H16" s="1"/>
      <c r="I16" s="1"/>
      <c r="J16" s="1"/>
      <c r="K16" s="1"/>
      <c r="L16" s="1"/>
      <c r="M16" s="17"/>
      <c r="N16" s="89"/>
      <c r="O16" s="51"/>
    </row>
    <row r="17" spans="1:15" ht="17.25" customHeight="1" x14ac:dyDescent="0.2">
      <c r="A17" s="95" t="s">
        <v>40</v>
      </c>
      <c r="B17" s="15" t="s">
        <v>21</v>
      </c>
      <c r="C17" s="18">
        <f t="shared" ref="C17:M17" si="4">C20+C22+C25+C27+C29+C31+C33+C35+C37+C39+C41+C43+C45+C47+C49+C51+C53</f>
        <v>987971192.96999991</v>
      </c>
      <c r="D17" s="18">
        <f t="shared" si="4"/>
        <v>59072243.029999994</v>
      </c>
      <c r="E17" s="18">
        <f t="shared" si="4"/>
        <v>343882003.49000001</v>
      </c>
      <c r="F17" s="18">
        <f t="shared" si="4"/>
        <v>585016946.45000005</v>
      </c>
      <c r="G17" s="18">
        <f t="shared" si="4"/>
        <v>0</v>
      </c>
      <c r="H17" s="18">
        <f t="shared" si="4"/>
        <v>0</v>
      </c>
      <c r="I17" s="18">
        <f t="shared" si="4"/>
        <v>0</v>
      </c>
      <c r="J17" s="18">
        <f t="shared" si="4"/>
        <v>0</v>
      </c>
      <c r="K17" s="18">
        <f t="shared" si="4"/>
        <v>0</v>
      </c>
      <c r="L17" s="18">
        <f t="shared" si="4"/>
        <v>0</v>
      </c>
      <c r="M17" s="18">
        <f t="shared" si="4"/>
        <v>0</v>
      </c>
      <c r="N17" s="89" t="s">
        <v>3</v>
      </c>
    </row>
    <row r="18" spans="1:15" ht="34.5" customHeight="1" x14ac:dyDescent="0.2">
      <c r="A18" s="96"/>
      <c r="B18" s="16" t="s">
        <v>19</v>
      </c>
      <c r="C18" s="1">
        <f t="shared" si="1"/>
        <v>968452787.66000009</v>
      </c>
      <c r="D18" s="18">
        <f t="shared" ref="D18:M18" si="5">D21+D23+D26+D28+D30+D32+D34+D36+D38+D40+D42+D44+D46+D48+D50+D52+D55</f>
        <v>55281448.839999996</v>
      </c>
      <c r="E18" s="18">
        <f t="shared" si="5"/>
        <v>328154392.37</v>
      </c>
      <c r="F18" s="18">
        <f t="shared" si="5"/>
        <v>585016946.45000005</v>
      </c>
      <c r="G18" s="18">
        <f t="shared" si="5"/>
        <v>0</v>
      </c>
      <c r="H18" s="18">
        <f t="shared" si="5"/>
        <v>0</v>
      </c>
      <c r="I18" s="18">
        <f t="shared" si="5"/>
        <v>0</v>
      </c>
      <c r="J18" s="18">
        <f t="shared" si="5"/>
        <v>0</v>
      </c>
      <c r="K18" s="18">
        <f t="shared" si="5"/>
        <v>0</v>
      </c>
      <c r="L18" s="18">
        <f t="shared" si="5"/>
        <v>0</v>
      </c>
      <c r="M18" s="18">
        <f t="shared" si="5"/>
        <v>0</v>
      </c>
      <c r="N18" s="89"/>
    </row>
    <row r="19" spans="1:15" ht="48" customHeight="1" x14ac:dyDescent="0.2">
      <c r="A19" s="97"/>
      <c r="B19" s="31" t="s">
        <v>20</v>
      </c>
      <c r="C19" s="1"/>
      <c r="D19" s="18">
        <f t="shared" ref="D19:M19" si="6">D54</f>
        <v>0</v>
      </c>
      <c r="E19" s="18">
        <f t="shared" si="6"/>
        <v>0</v>
      </c>
      <c r="F19" s="18">
        <f t="shared" si="6"/>
        <v>0</v>
      </c>
      <c r="G19" s="18">
        <f t="shared" si="6"/>
        <v>0</v>
      </c>
      <c r="H19" s="18">
        <f t="shared" si="6"/>
        <v>0</v>
      </c>
      <c r="I19" s="18">
        <f t="shared" si="6"/>
        <v>0</v>
      </c>
      <c r="J19" s="18">
        <f t="shared" si="6"/>
        <v>0</v>
      </c>
      <c r="K19" s="18">
        <f t="shared" si="6"/>
        <v>0</v>
      </c>
      <c r="L19" s="18">
        <f t="shared" si="6"/>
        <v>0</v>
      </c>
      <c r="M19" s="18">
        <f t="shared" si="6"/>
        <v>0</v>
      </c>
      <c r="N19" s="49"/>
    </row>
    <row r="20" spans="1:15" ht="17.25" customHeight="1" x14ac:dyDescent="0.2">
      <c r="A20" s="90" t="s">
        <v>41</v>
      </c>
      <c r="B20" s="15" t="s">
        <v>21</v>
      </c>
      <c r="C20" s="1">
        <f t="shared" si="1"/>
        <v>409072340</v>
      </c>
      <c r="D20" s="18">
        <f t="shared" ref="D20:M20" si="7">D21</f>
        <v>36513106</v>
      </c>
      <c r="E20" s="18">
        <f t="shared" si="7"/>
        <v>57862714</v>
      </c>
      <c r="F20" s="18">
        <f t="shared" si="7"/>
        <v>314696520</v>
      </c>
      <c r="G20" s="18">
        <f t="shared" si="7"/>
        <v>0</v>
      </c>
      <c r="H20" s="18">
        <f t="shared" si="7"/>
        <v>0</v>
      </c>
      <c r="I20" s="18">
        <f t="shared" si="7"/>
        <v>0</v>
      </c>
      <c r="J20" s="18">
        <f t="shared" si="7"/>
        <v>0</v>
      </c>
      <c r="K20" s="18">
        <f t="shared" si="7"/>
        <v>0</v>
      </c>
      <c r="L20" s="18">
        <f t="shared" si="7"/>
        <v>0</v>
      </c>
      <c r="M20" s="19">
        <f t="shared" si="7"/>
        <v>0</v>
      </c>
      <c r="N20" s="89" t="s">
        <v>3</v>
      </c>
    </row>
    <row r="21" spans="1:15" ht="34.5" customHeight="1" x14ac:dyDescent="0.2">
      <c r="A21" s="90"/>
      <c r="B21" s="16" t="s">
        <v>19</v>
      </c>
      <c r="C21" s="1">
        <f t="shared" si="1"/>
        <v>409072340</v>
      </c>
      <c r="D21" s="60">
        <f>21075766+15437340</f>
        <v>36513106</v>
      </c>
      <c r="E21" s="60">
        <v>57862714</v>
      </c>
      <c r="F21" s="60">
        <v>314696520</v>
      </c>
      <c r="G21" s="1"/>
      <c r="H21" s="1"/>
      <c r="I21" s="1"/>
      <c r="J21" s="1"/>
      <c r="K21" s="1"/>
      <c r="L21" s="1"/>
      <c r="M21" s="17"/>
      <c r="N21" s="89"/>
    </row>
    <row r="22" spans="1:15" ht="17.25" customHeight="1" x14ac:dyDescent="0.2">
      <c r="A22" s="91" t="s">
        <v>42</v>
      </c>
      <c r="B22" s="15" t="s">
        <v>21</v>
      </c>
      <c r="C22" s="1">
        <f t="shared" si="1"/>
        <v>161066905.31</v>
      </c>
      <c r="D22" s="18">
        <f>D23+D24</f>
        <v>3790794.19</v>
      </c>
      <c r="E22" s="18">
        <f>E23+E24</f>
        <v>157276111.12</v>
      </c>
      <c r="F22" s="18">
        <f t="shared" ref="F22:M22" si="8">F23</f>
        <v>0</v>
      </c>
      <c r="G22" s="18">
        <f t="shared" si="8"/>
        <v>0</v>
      </c>
      <c r="H22" s="18">
        <f t="shared" si="8"/>
        <v>0</v>
      </c>
      <c r="I22" s="18">
        <f t="shared" si="8"/>
        <v>0</v>
      </c>
      <c r="J22" s="18">
        <f t="shared" si="8"/>
        <v>0</v>
      </c>
      <c r="K22" s="18">
        <f t="shared" si="8"/>
        <v>0</v>
      </c>
      <c r="L22" s="18">
        <f t="shared" si="8"/>
        <v>0</v>
      </c>
      <c r="M22" s="19">
        <f t="shared" si="8"/>
        <v>0</v>
      </c>
      <c r="N22" s="89" t="s">
        <v>3</v>
      </c>
    </row>
    <row r="23" spans="1:15" ht="42.75" customHeight="1" x14ac:dyDescent="0.2">
      <c r="A23" s="92"/>
      <c r="B23" s="16" t="s">
        <v>19</v>
      </c>
      <c r="C23" s="1">
        <f t="shared" si="1"/>
        <v>141548500</v>
      </c>
      <c r="D23" s="62"/>
      <c r="E23" s="62">
        <v>141548500</v>
      </c>
      <c r="F23" s="1"/>
      <c r="G23" s="1"/>
      <c r="H23" s="1"/>
      <c r="I23" s="1"/>
      <c r="J23" s="1"/>
      <c r="K23" s="1"/>
      <c r="L23" s="1"/>
      <c r="M23" s="17"/>
      <c r="N23" s="89"/>
    </row>
    <row r="24" spans="1:15" ht="33" customHeight="1" x14ac:dyDescent="0.2">
      <c r="A24" s="93"/>
      <c r="B24" s="61" t="s">
        <v>19</v>
      </c>
      <c r="C24" s="1">
        <f t="shared" si="1"/>
        <v>19518405.309999999</v>
      </c>
      <c r="D24" s="62">
        <v>3790794.19</v>
      </c>
      <c r="E24" s="62">
        <v>15727611.119999999</v>
      </c>
      <c r="F24" s="1"/>
      <c r="G24" s="1"/>
      <c r="H24" s="1"/>
      <c r="I24" s="1"/>
      <c r="J24" s="1"/>
      <c r="K24" s="1"/>
      <c r="L24" s="1"/>
      <c r="M24" s="17"/>
      <c r="N24" s="58"/>
    </row>
    <row r="25" spans="1:15" ht="17.25" customHeight="1" x14ac:dyDescent="0.2">
      <c r="A25" s="90" t="s">
        <v>43</v>
      </c>
      <c r="B25" s="15" t="s">
        <v>21</v>
      </c>
      <c r="C25" s="1">
        <f t="shared" si="1"/>
        <v>111622772.96000001</v>
      </c>
      <c r="D25" s="18">
        <f t="shared" ref="D25:M27" si="9">D26</f>
        <v>6232378.4000000004</v>
      </c>
      <c r="E25" s="18">
        <f t="shared" si="9"/>
        <v>75783065.849999994</v>
      </c>
      <c r="F25" s="18">
        <f t="shared" si="9"/>
        <v>29607328.710000001</v>
      </c>
      <c r="G25" s="18">
        <f t="shared" si="9"/>
        <v>0</v>
      </c>
      <c r="H25" s="18">
        <f t="shared" si="9"/>
        <v>0</v>
      </c>
      <c r="I25" s="18">
        <f t="shared" si="9"/>
        <v>0</v>
      </c>
      <c r="J25" s="18">
        <f t="shared" si="9"/>
        <v>0</v>
      </c>
      <c r="K25" s="18">
        <f t="shared" si="9"/>
        <v>0</v>
      </c>
      <c r="L25" s="18">
        <f t="shared" si="9"/>
        <v>0</v>
      </c>
      <c r="M25" s="19">
        <f t="shared" si="9"/>
        <v>0</v>
      </c>
      <c r="N25" s="89" t="s">
        <v>3</v>
      </c>
    </row>
    <row r="26" spans="1:15" ht="36" customHeight="1" x14ac:dyDescent="0.2">
      <c r="A26" s="90"/>
      <c r="B26" s="16" t="s">
        <v>19</v>
      </c>
      <c r="C26" s="1">
        <f t="shared" si="1"/>
        <v>111622772.96000001</v>
      </c>
      <c r="D26" s="62">
        <f>24800000-2942622.96-17057377.04+1432378.4</f>
        <v>6232378.4000000004</v>
      </c>
      <c r="E26" s="60">
        <f>103880150+2942622.96-29607328.71-1432378.4</f>
        <v>75783065.849999994</v>
      </c>
      <c r="F26" s="62">
        <v>29607328.710000001</v>
      </c>
      <c r="G26" s="1"/>
      <c r="H26" s="1"/>
      <c r="I26" s="1"/>
      <c r="J26" s="1"/>
      <c r="K26" s="1"/>
      <c r="L26" s="1"/>
      <c r="M26" s="17"/>
      <c r="N26" s="89"/>
    </row>
    <row r="27" spans="1:15" ht="17.25" customHeight="1" x14ac:dyDescent="0.2">
      <c r="A27" s="90" t="s">
        <v>61</v>
      </c>
      <c r="B27" s="15" t="s">
        <v>21</v>
      </c>
      <c r="C27" s="1">
        <f t="shared" si="1"/>
        <v>161944958.55000001</v>
      </c>
      <c r="D27" s="18">
        <f t="shared" si="9"/>
        <v>1000000</v>
      </c>
      <c r="E27" s="18">
        <f t="shared" si="9"/>
        <v>3874277.55</v>
      </c>
      <c r="F27" s="18">
        <f t="shared" si="9"/>
        <v>157070681</v>
      </c>
      <c r="G27" s="18">
        <f t="shared" si="9"/>
        <v>0</v>
      </c>
      <c r="H27" s="18">
        <f t="shared" si="9"/>
        <v>0</v>
      </c>
      <c r="I27" s="18">
        <f t="shared" si="9"/>
        <v>0</v>
      </c>
      <c r="J27" s="18">
        <f t="shared" si="9"/>
        <v>0</v>
      </c>
      <c r="K27" s="18">
        <f t="shared" si="9"/>
        <v>0</v>
      </c>
      <c r="L27" s="18">
        <f t="shared" si="9"/>
        <v>0</v>
      </c>
      <c r="M27" s="19">
        <f t="shared" si="9"/>
        <v>0</v>
      </c>
      <c r="N27" s="89" t="s">
        <v>3</v>
      </c>
    </row>
    <row r="28" spans="1:15" ht="36" customHeight="1" x14ac:dyDescent="0.2">
      <c r="A28" s="90"/>
      <c r="B28" s="16" t="s">
        <v>19</v>
      </c>
      <c r="C28" s="1">
        <f t="shared" si="1"/>
        <v>161944958.55000001</v>
      </c>
      <c r="D28" s="1">
        <v>1000000</v>
      </c>
      <c r="E28" s="1">
        <v>3874277.55</v>
      </c>
      <c r="F28" s="1">
        <v>157070681</v>
      </c>
      <c r="G28" s="1"/>
      <c r="H28" s="1"/>
      <c r="I28" s="1"/>
      <c r="J28" s="1"/>
      <c r="K28" s="1"/>
      <c r="L28" s="1"/>
      <c r="M28" s="17"/>
      <c r="N28" s="89"/>
    </row>
    <row r="29" spans="1:15" ht="23.25" customHeight="1" x14ac:dyDescent="0.2">
      <c r="A29" s="90" t="s">
        <v>85</v>
      </c>
      <c r="B29" s="21" t="s">
        <v>84</v>
      </c>
      <c r="C29" s="18">
        <f t="shared" ref="C29:M29" si="10">C30</f>
        <v>17350000</v>
      </c>
      <c r="D29" s="18">
        <f t="shared" si="10"/>
        <v>3033904</v>
      </c>
      <c r="E29" s="18">
        <f t="shared" si="10"/>
        <v>14316096</v>
      </c>
      <c r="F29" s="18">
        <f t="shared" si="10"/>
        <v>0</v>
      </c>
      <c r="G29" s="18">
        <f t="shared" si="10"/>
        <v>0</v>
      </c>
      <c r="H29" s="18">
        <f t="shared" si="10"/>
        <v>0</v>
      </c>
      <c r="I29" s="18">
        <f t="shared" si="10"/>
        <v>0</v>
      </c>
      <c r="J29" s="18">
        <f t="shared" si="10"/>
        <v>0</v>
      </c>
      <c r="K29" s="18">
        <f t="shared" si="10"/>
        <v>0</v>
      </c>
      <c r="L29" s="18">
        <f t="shared" si="10"/>
        <v>0</v>
      </c>
      <c r="M29" s="19">
        <f t="shared" si="10"/>
        <v>0</v>
      </c>
      <c r="N29" s="89" t="s">
        <v>3</v>
      </c>
      <c r="O29" s="22"/>
    </row>
    <row r="30" spans="1:15" ht="35.25" customHeight="1" x14ac:dyDescent="0.2">
      <c r="A30" s="90"/>
      <c r="B30" s="16" t="s">
        <v>19</v>
      </c>
      <c r="C30" s="18">
        <f>SUM(D30:M30)</f>
        <v>17350000</v>
      </c>
      <c r="D30" s="20">
        <f>3800937.11-767033.11</f>
        <v>3033904</v>
      </c>
      <c r="E30" s="20">
        <f>14316096.23-0.23</f>
        <v>14316096</v>
      </c>
      <c r="F30" s="1"/>
      <c r="G30" s="1"/>
      <c r="H30" s="1"/>
      <c r="I30" s="1"/>
      <c r="J30" s="1"/>
      <c r="K30" s="1"/>
      <c r="L30" s="1"/>
      <c r="M30" s="17"/>
      <c r="N30" s="89"/>
      <c r="O30" s="22"/>
    </row>
    <row r="31" spans="1:15" ht="23.25" customHeight="1" x14ac:dyDescent="0.2">
      <c r="A31" s="90" t="s">
        <v>44</v>
      </c>
      <c r="B31" s="21" t="s">
        <v>84</v>
      </c>
      <c r="C31" s="18">
        <f t="shared" ref="C31:M31" si="11">C32</f>
        <v>5062961.87</v>
      </c>
      <c r="D31" s="18">
        <f t="shared" si="11"/>
        <v>4699274.79</v>
      </c>
      <c r="E31" s="18">
        <f t="shared" si="11"/>
        <v>363687.08000000007</v>
      </c>
      <c r="F31" s="18">
        <f t="shared" si="11"/>
        <v>0</v>
      </c>
      <c r="G31" s="18">
        <f t="shared" si="11"/>
        <v>0</v>
      </c>
      <c r="H31" s="18">
        <f t="shared" si="11"/>
        <v>0</v>
      </c>
      <c r="I31" s="18">
        <f t="shared" si="11"/>
        <v>0</v>
      </c>
      <c r="J31" s="18">
        <f t="shared" si="11"/>
        <v>0</v>
      </c>
      <c r="K31" s="18">
        <f t="shared" si="11"/>
        <v>0</v>
      </c>
      <c r="L31" s="18">
        <f t="shared" si="11"/>
        <v>0</v>
      </c>
      <c r="M31" s="19">
        <f t="shared" si="11"/>
        <v>0</v>
      </c>
      <c r="N31" s="89" t="s">
        <v>3</v>
      </c>
      <c r="O31" s="22"/>
    </row>
    <row r="32" spans="1:15" ht="36" customHeight="1" x14ac:dyDescent="0.2">
      <c r="A32" s="90"/>
      <c r="B32" s="16" t="s">
        <v>19</v>
      </c>
      <c r="C32" s="18">
        <f>SUM(D32:M32)</f>
        <v>5062961.87</v>
      </c>
      <c r="D32" s="20">
        <f>12456096.93-7756822.14</f>
        <v>4699274.79</v>
      </c>
      <c r="E32" s="20">
        <f>4143778.06-3780090.98</f>
        <v>363687.08000000007</v>
      </c>
      <c r="F32" s="1"/>
      <c r="G32" s="1"/>
      <c r="H32" s="1"/>
      <c r="I32" s="1"/>
      <c r="J32" s="1"/>
      <c r="K32" s="1"/>
      <c r="L32" s="1"/>
      <c r="M32" s="17"/>
      <c r="N32" s="89"/>
      <c r="O32" s="22"/>
    </row>
    <row r="33" spans="1:15" ht="17.25" customHeight="1" x14ac:dyDescent="0.2">
      <c r="A33" s="90" t="s">
        <v>45</v>
      </c>
      <c r="B33" s="15" t="s">
        <v>21</v>
      </c>
      <c r="C33" s="1">
        <f t="shared" si="1"/>
        <v>4548554.6099999994</v>
      </c>
      <c r="D33" s="18">
        <f t="shared" ref="D33:M33" si="12">D34</f>
        <v>3802785.65</v>
      </c>
      <c r="E33" s="18">
        <f t="shared" si="12"/>
        <v>745768.95999999996</v>
      </c>
      <c r="F33" s="18">
        <f t="shared" si="12"/>
        <v>0</v>
      </c>
      <c r="G33" s="18">
        <f t="shared" si="12"/>
        <v>0</v>
      </c>
      <c r="H33" s="18">
        <f t="shared" si="12"/>
        <v>0</v>
      </c>
      <c r="I33" s="18">
        <f t="shared" si="12"/>
        <v>0</v>
      </c>
      <c r="J33" s="18">
        <f t="shared" si="12"/>
        <v>0</v>
      </c>
      <c r="K33" s="18">
        <f t="shared" si="12"/>
        <v>0</v>
      </c>
      <c r="L33" s="18">
        <f t="shared" si="12"/>
        <v>0</v>
      </c>
      <c r="M33" s="19">
        <f t="shared" si="12"/>
        <v>0</v>
      </c>
      <c r="N33" s="89" t="s">
        <v>3</v>
      </c>
    </row>
    <row r="34" spans="1:15" ht="82.5" customHeight="1" x14ac:dyDescent="0.2">
      <c r="A34" s="90"/>
      <c r="B34" s="16" t="s">
        <v>19</v>
      </c>
      <c r="C34" s="1">
        <f t="shared" si="1"/>
        <v>4548554.6099999994</v>
      </c>
      <c r="D34" s="20">
        <v>3802785.65</v>
      </c>
      <c r="E34" s="20">
        <v>745768.95999999996</v>
      </c>
      <c r="F34" s="1"/>
      <c r="G34" s="1"/>
      <c r="H34" s="1"/>
      <c r="I34" s="1"/>
      <c r="J34" s="1"/>
      <c r="K34" s="1"/>
      <c r="L34" s="1"/>
      <c r="M34" s="17"/>
      <c r="N34" s="89"/>
    </row>
    <row r="35" spans="1:15" ht="17.25" customHeight="1" x14ac:dyDescent="0.2">
      <c r="A35" s="90" t="s">
        <v>46</v>
      </c>
      <c r="B35" s="15" t="s">
        <v>21</v>
      </c>
      <c r="C35" s="1">
        <f t="shared" si="1"/>
        <v>12375000</v>
      </c>
      <c r="D35" s="18">
        <f t="shared" ref="D35:M35" si="13">D36</f>
        <v>0</v>
      </c>
      <c r="E35" s="18">
        <f t="shared" si="13"/>
        <v>12375000</v>
      </c>
      <c r="F35" s="18">
        <f t="shared" si="13"/>
        <v>0</v>
      </c>
      <c r="G35" s="18">
        <f t="shared" si="13"/>
        <v>0</v>
      </c>
      <c r="H35" s="18">
        <f t="shared" si="13"/>
        <v>0</v>
      </c>
      <c r="I35" s="18">
        <f t="shared" si="13"/>
        <v>0</v>
      </c>
      <c r="J35" s="18">
        <f t="shared" si="13"/>
        <v>0</v>
      </c>
      <c r="K35" s="18">
        <f t="shared" si="13"/>
        <v>0</v>
      </c>
      <c r="L35" s="18">
        <f t="shared" si="13"/>
        <v>0</v>
      </c>
      <c r="M35" s="19">
        <f t="shared" si="13"/>
        <v>0</v>
      </c>
      <c r="N35" s="89" t="s">
        <v>3</v>
      </c>
    </row>
    <row r="36" spans="1:15" ht="67.5" customHeight="1" x14ac:dyDescent="0.2">
      <c r="A36" s="90"/>
      <c r="B36" s="16" t="s">
        <v>19</v>
      </c>
      <c r="C36" s="1">
        <f t="shared" si="1"/>
        <v>12375000</v>
      </c>
      <c r="D36" s="1"/>
      <c r="E36" s="60">
        <f>11250000+1125000</f>
        <v>12375000</v>
      </c>
      <c r="F36" s="1"/>
      <c r="G36" s="1"/>
      <c r="H36" s="1"/>
      <c r="I36" s="1"/>
      <c r="J36" s="1"/>
      <c r="K36" s="1"/>
      <c r="L36" s="1"/>
      <c r="M36" s="17"/>
      <c r="N36" s="89"/>
    </row>
    <row r="37" spans="1:15" ht="17.25" customHeight="1" x14ac:dyDescent="0.2">
      <c r="A37" s="90" t="s">
        <v>83</v>
      </c>
      <c r="B37" s="15" t="s">
        <v>21</v>
      </c>
      <c r="C37" s="1">
        <f t="shared" si="1"/>
        <v>57360757.379999995</v>
      </c>
      <c r="D37" s="18">
        <f t="shared" ref="D37:M37" si="14">D38</f>
        <v>0</v>
      </c>
      <c r="E37" s="18">
        <f t="shared" si="14"/>
        <v>226864.23999999464</v>
      </c>
      <c r="F37" s="18">
        <f t="shared" si="14"/>
        <v>57133893.140000001</v>
      </c>
      <c r="G37" s="18">
        <f t="shared" si="14"/>
        <v>0</v>
      </c>
      <c r="H37" s="18">
        <f t="shared" si="14"/>
        <v>0</v>
      </c>
      <c r="I37" s="18">
        <f t="shared" si="14"/>
        <v>0</v>
      </c>
      <c r="J37" s="18">
        <f t="shared" si="14"/>
        <v>0</v>
      </c>
      <c r="K37" s="18">
        <f t="shared" si="14"/>
        <v>0</v>
      </c>
      <c r="L37" s="18">
        <f t="shared" si="14"/>
        <v>0</v>
      </c>
      <c r="M37" s="19">
        <f t="shared" si="14"/>
        <v>0</v>
      </c>
      <c r="N37" s="89" t="s">
        <v>3</v>
      </c>
    </row>
    <row r="38" spans="1:15" ht="35.25" customHeight="1" x14ac:dyDescent="0.2">
      <c r="A38" s="90"/>
      <c r="B38" s="16" t="s">
        <v>19</v>
      </c>
      <c r="C38" s="1">
        <f t="shared" si="1"/>
        <v>57360757.379999995</v>
      </c>
      <c r="D38" s="62"/>
      <c r="E38" s="62">
        <f>108971005.96-108744141.72</f>
        <v>226864.23999999464</v>
      </c>
      <c r="F38" s="60">
        <v>57133893.140000001</v>
      </c>
      <c r="G38" s="1"/>
      <c r="H38" s="1"/>
      <c r="I38" s="1"/>
      <c r="J38" s="1"/>
      <c r="K38" s="1"/>
      <c r="L38" s="1"/>
      <c r="M38" s="17"/>
      <c r="N38" s="89"/>
    </row>
    <row r="39" spans="1:15" ht="17.25" customHeight="1" x14ac:dyDescent="0.2">
      <c r="A39" s="90" t="s">
        <v>47</v>
      </c>
      <c r="B39" s="15" t="s">
        <v>21</v>
      </c>
      <c r="C39" s="1">
        <f t="shared" si="1"/>
        <v>8523.6</v>
      </c>
      <c r="D39" s="18">
        <f t="shared" ref="D39:M39" si="15">D40</f>
        <v>0</v>
      </c>
      <c r="E39" s="18">
        <f t="shared" si="15"/>
        <v>0</v>
      </c>
      <c r="F39" s="18">
        <f t="shared" si="15"/>
        <v>8523.6</v>
      </c>
      <c r="G39" s="18">
        <f t="shared" si="15"/>
        <v>0</v>
      </c>
      <c r="H39" s="18">
        <f t="shared" si="15"/>
        <v>0</v>
      </c>
      <c r="I39" s="18">
        <f t="shared" si="15"/>
        <v>0</v>
      </c>
      <c r="J39" s="18">
        <f t="shared" si="15"/>
        <v>0</v>
      </c>
      <c r="K39" s="18">
        <f t="shared" si="15"/>
        <v>0</v>
      </c>
      <c r="L39" s="18">
        <f t="shared" si="15"/>
        <v>0</v>
      </c>
      <c r="M39" s="19">
        <f t="shared" si="15"/>
        <v>0</v>
      </c>
      <c r="N39" s="89" t="s">
        <v>3</v>
      </c>
    </row>
    <row r="40" spans="1:15" ht="36" customHeight="1" x14ac:dyDescent="0.2">
      <c r="A40" s="90"/>
      <c r="B40" s="16" t="s">
        <v>19</v>
      </c>
      <c r="C40" s="1">
        <f t="shared" si="1"/>
        <v>8523.6</v>
      </c>
      <c r="D40" s="62"/>
      <c r="E40" s="62"/>
      <c r="F40" s="60">
        <v>8523.6</v>
      </c>
      <c r="G40" s="1"/>
      <c r="H40" s="1"/>
      <c r="I40" s="1"/>
      <c r="J40" s="1"/>
      <c r="K40" s="1"/>
      <c r="L40" s="1"/>
      <c r="M40" s="17"/>
      <c r="N40" s="89"/>
    </row>
    <row r="41" spans="1:15" ht="24" customHeight="1" x14ac:dyDescent="0.2">
      <c r="A41" s="90" t="s">
        <v>48</v>
      </c>
      <c r="B41" s="21" t="s">
        <v>84</v>
      </c>
      <c r="C41" s="18">
        <f>C42</f>
        <v>11249724.9</v>
      </c>
      <c r="D41" s="18">
        <f t="shared" ref="D41:M41" si="16">D42</f>
        <v>0</v>
      </c>
      <c r="E41" s="18">
        <f t="shared" si="16"/>
        <v>11249724.9</v>
      </c>
      <c r="F41" s="18">
        <f t="shared" si="16"/>
        <v>0</v>
      </c>
      <c r="G41" s="18">
        <f t="shared" si="16"/>
        <v>0</v>
      </c>
      <c r="H41" s="18">
        <f t="shared" si="16"/>
        <v>0</v>
      </c>
      <c r="I41" s="18">
        <f t="shared" si="16"/>
        <v>0</v>
      </c>
      <c r="J41" s="18">
        <f t="shared" si="16"/>
        <v>0</v>
      </c>
      <c r="K41" s="18">
        <f t="shared" si="16"/>
        <v>0</v>
      </c>
      <c r="L41" s="18">
        <f t="shared" si="16"/>
        <v>0</v>
      </c>
      <c r="M41" s="19">
        <f t="shared" si="16"/>
        <v>0</v>
      </c>
      <c r="N41" s="89" t="s">
        <v>3</v>
      </c>
      <c r="O41" s="22"/>
    </row>
    <row r="42" spans="1:15" ht="41.25" customHeight="1" x14ac:dyDescent="0.2">
      <c r="A42" s="90"/>
      <c r="B42" s="16" t="s">
        <v>19</v>
      </c>
      <c r="C42" s="18">
        <f>SUM(D42:M42)</f>
        <v>11249724.9</v>
      </c>
      <c r="D42" s="60"/>
      <c r="E42" s="60">
        <v>11249724.9</v>
      </c>
      <c r="F42" s="20"/>
      <c r="G42" s="1"/>
      <c r="H42" s="1"/>
      <c r="I42" s="1"/>
      <c r="J42" s="1"/>
      <c r="K42" s="1"/>
      <c r="L42" s="1"/>
      <c r="M42" s="17"/>
      <c r="N42" s="89"/>
      <c r="O42" s="22"/>
    </row>
    <row r="43" spans="1:15" ht="17.25" customHeight="1" x14ac:dyDescent="0.2">
      <c r="A43" s="90" t="s">
        <v>49</v>
      </c>
      <c r="B43" s="15" t="s">
        <v>21</v>
      </c>
      <c r="C43" s="1">
        <f t="shared" si="1"/>
        <v>9808693.7899999991</v>
      </c>
      <c r="D43" s="18">
        <f t="shared" ref="D43:M43" si="17">D44</f>
        <v>0</v>
      </c>
      <c r="E43" s="18">
        <f t="shared" si="17"/>
        <v>9808693.7899999991</v>
      </c>
      <c r="F43" s="18">
        <f t="shared" si="17"/>
        <v>0</v>
      </c>
      <c r="G43" s="18">
        <f t="shared" si="17"/>
        <v>0</v>
      </c>
      <c r="H43" s="18">
        <f t="shared" si="17"/>
        <v>0</v>
      </c>
      <c r="I43" s="18">
        <f t="shared" si="17"/>
        <v>0</v>
      </c>
      <c r="J43" s="18">
        <f t="shared" si="17"/>
        <v>0</v>
      </c>
      <c r="K43" s="18">
        <f t="shared" si="17"/>
        <v>0</v>
      </c>
      <c r="L43" s="18">
        <f t="shared" si="17"/>
        <v>0</v>
      </c>
      <c r="M43" s="19">
        <f t="shared" si="17"/>
        <v>0</v>
      </c>
      <c r="N43" s="89" t="s">
        <v>3</v>
      </c>
    </row>
    <row r="44" spans="1:15" ht="48" customHeight="1" x14ac:dyDescent="0.2">
      <c r="A44" s="90"/>
      <c r="B44" s="16" t="s">
        <v>19</v>
      </c>
      <c r="C44" s="1">
        <f t="shared" si="1"/>
        <v>9808693.7899999991</v>
      </c>
      <c r="D44" s="62"/>
      <c r="E44" s="60">
        <v>9808693.7899999991</v>
      </c>
      <c r="F44" s="62"/>
      <c r="G44" s="1"/>
      <c r="H44" s="1"/>
      <c r="I44" s="1"/>
      <c r="J44" s="1"/>
      <c r="K44" s="1"/>
      <c r="L44" s="1"/>
      <c r="M44" s="17"/>
      <c r="N44" s="89"/>
    </row>
    <row r="45" spans="1:15" ht="17.25" customHeight="1" x14ac:dyDescent="0.2">
      <c r="A45" s="90" t="s">
        <v>50</v>
      </c>
      <c r="B45" s="15" t="s">
        <v>21</v>
      </c>
      <c r="C45" s="1">
        <f t="shared" si="1"/>
        <v>26500000</v>
      </c>
      <c r="D45" s="18">
        <f t="shared" ref="D45:M45" si="18">D46</f>
        <v>0</v>
      </c>
      <c r="E45" s="18">
        <f t="shared" si="18"/>
        <v>0</v>
      </c>
      <c r="F45" s="18">
        <f t="shared" si="18"/>
        <v>26500000</v>
      </c>
      <c r="G45" s="18">
        <f t="shared" si="18"/>
        <v>0</v>
      </c>
      <c r="H45" s="18">
        <f t="shared" si="18"/>
        <v>0</v>
      </c>
      <c r="I45" s="18">
        <f t="shared" si="18"/>
        <v>0</v>
      </c>
      <c r="J45" s="18">
        <f t="shared" si="18"/>
        <v>0</v>
      </c>
      <c r="K45" s="18">
        <f t="shared" si="18"/>
        <v>0</v>
      </c>
      <c r="L45" s="18">
        <f t="shared" si="18"/>
        <v>0</v>
      </c>
      <c r="M45" s="19">
        <f t="shared" si="18"/>
        <v>0</v>
      </c>
      <c r="N45" s="89" t="s">
        <v>3</v>
      </c>
    </row>
    <row r="46" spans="1:15" ht="36" customHeight="1" x14ac:dyDescent="0.2">
      <c r="A46" s="90"/>
      <c r="B46" s="16" t="s">
        <v>19</v>
      </c>
      <c r="C46" s="1">
        <f t="shared" si="1"/>
        <v>26500000</v>
      </c>
      <c r="D46" s="62"/>
      <c r="E46" s="60"/>
      <c r="F46" s="62">
        <v>26500000</v>
      </c>
      <c r="G46" s="1"/>
      <c r="H46" s="1"/>
      <c r="I46" s="1"/>
      <c r="J46" s="1"/>
      <c r="K46" s="1"/>
      <c r="L46" s="1"/>
      <c r="M46" s="17"/>
      <c r="N46" s="89"/>
    </row>
    <row r="47" spans="1:15" ht="17.25" hidden="1" customHeight="1" x14ac:dyDescent="0.2">
      <c r="A47" s="91"/>
      <c r="B47" s="15"/>
      <c r="C47" s="1"/>
      <c r="D47" s="18"/>
      <c r="E47" s="18"/>
      <c r="F47" s="18"/>
      <c r="G47" s="18"/>
      <c r="H47" s="18"/>
      <c r="I47" s="18"/>
      <c r="J47" s="18"/>
      <c r="K47" s="18"/>
      <c r="L47" s="18"/>
      <c r="M47" s="19"/>
      <c r="N47" s="75"/>
    </row>
    <row r="48" spans="1:15" ht="36" hidden="1" customHeight="1" x14ac:dyDescent="0.2">
      <c r="A48" s="93"/>
      <c r="B48" s="16"/>
      <c r="C48" s="1"/>
      <c r="D48" s="20"/>
      <c r="E48" s="20"/>
      <c r="F48" s="20"/>
      <c r="G48" s="1"/>
      <c r="H48" s="1"/>
      <c r="I48" s="1"/>
      <c r="J48" s="1"/>
      <c r="K48" s="1"/>
      <c r="L48" s="1"/>
      <c r="M48" s="17"/>
      <c r="N48" s="76"/>
    </row>
    <row r="49" spans="1:15" ht="17.25" hidden="1" customHeight="1" x14ac:dyDescent="0.2">
      <c r="A49" s="91"/>
      <c r="B49" s="15"/>
      <c r="C49" s="1"/>
      <c r="D49" s="18"/>
      <c r="E49" s="18"/>
      <c r="F49" s="18"/>
      <c r="G49" s="18"/>
      <c r="H49" s="18"/>
      <c r="I49" s="18"/>
      <c r="J49" s="18"/>
      <c r="K49" s="18"/>
      <c r="L49" s="18"/>
      <c r="M49" s="19"/>
      <c r="N49" s="75"/>
    </row>
    <row r="50" spans="1:15" ht="31.5" hidden="1" customHeight="1" x14ac:dyDescent="0.2">
      <c r="A50" s="93"/>
      <c r="B50" s="16"/>
      <c r="C50" s="1"/>
      <c r="D50" s="20"/>
      <c r="E50" s="20"/>
      <c r="F50" s="20"/>
      <c r="G50" s="1"/>
      <c r="H50" s="1"/>
      <c r="I50" s="1"/>
      <c r="J50" s="1"/>
      <c r="K50" s="1"/>
      <c r="L50" s="1"/>
      <c r="M50" s="17"/>
      <c r="N50" s="76"/>
    </row>
    <row r="51" spans="1:15" ht="17.25" hidden="1" customHeight="1" x14ac:dyDescent="0.2">
      <c r="A51" s="91"/>
      <c r="B51" s="15"/>
      <c r="C51" s="1"/>
      <c r="D51" s="18"/>
      <c r="E51" s="18"/>
      <c r="F51" s="1"/>
      <c r="G51" s="18"/>
      <c r="H51" s="18"/>
      <c r="I51" s="18"/>
      <c r="J51" s="18"/>
      <c r="K51" s="18"/>
      <c r="L51" s="18"/>
      <c r="M51" s="19"/>
      <c r="N51" s="75"/>
    </row>
    <row r="52" spans="1:15" ht="36" hidden="1" customHeight="1" x14ac:dyDescent="0.2">
      <c r="A52" s="94"/>
      <c r="B52" s="41"/>
      <c r="C52" s="42"/>
      <c r="D52" s="42"/>
      <c r="E52" s="33"/>
      <c r="F52" s="42"/>
      <c r="G52" s="42"/>
      <c r="H52" s="42"/>
      <c r="I52" s="42"/>
      <c r="J52" s="42"/>
      <c r="K52" s="42"/>
      <c r="L52" s="42"/>
      <c r="M52" s="34"/>
      <c r="N52" s="76"/>
    </row>
    <row r="53" spans="1:15" ht="25.5" hidden="1" customHeight="1" x14ac:dyDescent="0.2">
      <c r="A53" s="71"/>
      <c r="B53" s="31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75"/>
      <c r="O53" s="55"/>
    </row>
    <row r="54" spans="1:15" ht="49.5" hidden="1" customHeight="1" x14ac:dyDescent="0.2">
      <c r="A54" s="72"/>
      <c r="B54" s="31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88"/>
      <c r="O54" s="55"/>
    </row>
    <row r="55" spans="1:15" ht="37.5" hidden="1" customHeight="1" x14ac:dyDescent="0.2">
      <c r="A55" s="73"/>
      <c r="B55" s="31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76"/>
      <c r="O55" s="55"/>
    </row>
    <row r="56" spans="1:15" ht="17.25" customHeight="1" x14ac:dyDescent="0.2">
      <c r="A56" s="123" t="s">
        <v>82</v>
      </c>
      <c r="B56" s="15" t="s">
        <v>21</v>
      </c>
      <c r="C56" s="1">
        <f t="shared" si="1"/>
        <v>140126512.62</v>
      </c>
      <c r="D56" s="1">
        <f>D58+D60+D62+D64+D66+D68</f>
        <v>71745684.219999999</v>
      </c>
      <c r="E56" s="1">
        <f>E58+E60+E62+E64+E66+E68</f>
        <v>68380828.400000006</v>
      </c>
      <c r="F56" s="1">
        <f t="shared" ref="F56:M56" si="19">F58+F60+F62+F64+F66</f>
        <v>0</v>
      </c>
      <c r="G56" s="1">
        <f t="shared" si="19"/>
        <v>0</v>
      </c>
      <c r="H56" s="1">
        <f t="shared" si="19"/>
        <v>0</v>
      </c>
      <c r="I56" s="1">
        <f t="shared" si="19"/>
        <v>0</v>
      </c>
      <c r="J56" s="1">
        <f t="shared" si="19"/>
        <v>0</v>
      </c>
      <c r="K56" s="1">
        <f t="shared" si="19"/>
        <v>0</v>
      </c>
      <c r="L56" s="1">
        <f t="shared" si="19"/>
        <v>0</v>
      </c>
      <c r="M56" s="1">
        <f t="shared" si="19"/>
        <v>0</v>
      </c>
      <c r="N56" s="124" t="s">
        <v>3</v>
      </c>
    </row>
    <row r="57" spans="1:15" ht="33.75" customHeight="1" x14ac:dyDescent="0.2">
      <c r="A57" s="80"/>
      <c r="B57" s="16" t="s">
        <v>19</v>
      </c>
      <c r="C57" s="1">
        <f t="shared" si="1"/>
        <v>140126512.62</v>
      </c>
      <c r="D57" s="18">
        <f>D59+D61+D63+D65+D67+D69</f>
        <v>71745684.219999999</v>
      </c>
      <c r="E57" s="18">
        <f>E59+E61+E63+E65+E67+E69</f>
        <v>68380828.400000006</v>
      </c>
      <c r="F57" s="18">
        <f t="shared" ref="F57:M57" si="20">F59+F61+F63+F65+F67</f>
        <v>0</v>
      </c>
      <c r="G57" s="18">
        <f t="shared" si="20"/>
        <v>0</v>
      </c>
      <c r="H57" s="18">
        <f t="shared" si="20"/>
        <v>0</v>
      </c>
      <c r="I57" s="18">
        <f t="shared" si="20"/>
        <v>0</v>
      </c>
      <c r="J57" s="18">
        <f t="shared" si="20"/>
        <v>0</v>
      </c>
      <c r="K57" s="18">
        <f t="shared" si="20"/>
        <v>0</v>
      </c>
      <c r="L57" s="18">
        <f t="shared" si="20"/>
        <v>0</v>
      </c>
      <c r="M57" s="18">
        <f t="shared" si="20"/>
        <v>0</v>
      </c>
      <c r="N57" s="83"/>
    </row>
    <row r="58" spans="1:15" ht="17.25" customHeight="1" x14ac:dyDescent="0.2">
      <c r="A58" s="80" t="s">
        <v>34</v>
      </c>
      <c r="B58" s="15" t="s">
        <v>21</v>
      </c>
      <c r="C58" s="1">
        <f t="shared" si="1"/>
        <v>36877448.399999999</v>
      </c>
      <c r="D58" s="18">
        <f t="shared" ref="D58:M58" si="21">D59</f>
        <v>0</v>
      </c>
      <c r="E58" s="18">
        <f t="shared" si="21"/>
        <v>36877448.399999999</v>
      </c>
      <c r="F58" s="18">
        <f t="shared" si="21"/>
        <v>0</v>
      </c>
      <c r="G58" s="18">
        <f t="shared" si="21"/>
        <v>0</v>
      </c>
      <c r="H58" s="18">
        <f t="shared" si="21"/>
        <v>0</v>
      </c>
      <c r="I58" s="18">
        <f t="shared" si="21"/>
        <v>0</v>
      </c>
      <c r="J58" s="18">
        <f t="shared" si="21"/>
        <v>0</v>
      </c>
      <c r="K58" s="18">
        <f t="shared" si="21"/>
        <v>0</v>
      </c>
      <c r="L58" s="18">
        <f t="shared" si="21"/>
        <v>0</v>
      </c>
      <c r="M58" s="19">
        <f t="shared" si="21"/>
        <v>0</v>
      </c>
      <c r="N58" s="83" t="s">
        <v>3</v>
      </c>
    </row>
    <row r="59" spans="1:15" ht="37.5" customHeight="1" x14ac:dyDescent="0.2">
      <c r="A59" s="80"/>
      <c r="B59" s="16" t="s">
        <v>19</v>
      </c>
      <c r="C59" s="1">
        <f t="shared" si="1"/>
        <v>36877448.399999999</v>
      </c>
      <c r="D59" s="60"/>
      <c r="E59" s="60">
        <v>36877448.399999999</v>
      </c>
      <c r="F59" s="60"/>
      <c r="G59" s="20"/>
      <c r="H59" s="20"/>
      <c r="I59" s="20"/>
      <c r="J59" s="20"/>
      <c r="K59" s="20"/>
      <c r="L59" s="23"/>
      <c r="M59" s="23"/>
      <c r="N59" s="83"/>
    </row>
    <row r="60" spans="1:15" ht="17.25" customHeight="1" x14ac:dyDescent="0.2">
      <c r="A60" s="80" t="s">
        <v>51</v>
      </c>
      <c r="B60" s="15" t="s">
        <v>21</v>
      </c>
      <c r="C60" s="1">
        <f t="shared" si="1"/>
        <v>23685393.530000001</v>
      </c>
      <c r="D60" s="18">
        <f t="shared" ref="D60:M66" si="22">D61</f>
        <v>1379563.53</v>
      </c>
      <c r="E60" s="18">
        <f t="shared" si="22"/>
        <v>22305830</v>
      </c>
      <c r="F60" s="18">
        <f t="shared" si="22"/>
        <v>0</v>
      </c>
      <c r="G60" s="18">
        <f t="shared" si="22"/>
        <v>0</v>
      </c>
      <c r="H60" s="18">
        <f t="shared" si="22"/>
        <v>0</v>
      </c>
      <c r="I60" s="18">
        <f t="shared" si="22"/>
        <v>0</v>
      </c>
      <c r="J60" s="18">
        <f t="shared" si="22"/>
        <v>0</v>
      </c>
      <c r="K60" s="18">
        <f t="shared" si="22"/>
        <v>0</v>
      </c>
      <c r="L60" s="18">
        <f t="shared" si="22"/>
        <v>0</v>
      </c>
      <c r="M60" s="19">
        <f t="shared" si="22"/>
        <v>0</v>
      </c>
      <c r="N60" s="83" t="s">
        <v>3</v>
      </c>
    </row>
    <row r="61" spans="1:15" ht="37.5" customHeight="1" x14ac:dyDescent="0.2">
      <c r="A61" s="80"/>
      <c r="B61" s="16" t="s">
        <v>19</v>
      </c>
      <c r="C61" s="1">
        <f t="shared" si="1"/>
        <v>23685393.530000001</v>
      </c>
      <c r="D61" s="60">
        <v>1379563.53</v>
      </c>
      <c r="E61" s="60">
        <v>22305830</v>
      </c>
      <c r="F61" s="60"/>
      <c r="G61" s="20"/>
      <c r="H61" s="20"/>
      <c r="I61" s="20"/>
      <c r="J61" s="20"/>
      <c r="K61" s="20"/>
      <c r="L61" s="23"/>
      <c r="M61" s="23"/>
      <c r="N61" s="83"/>
    </row>
    <row r="62" spans="1:15" ht="17.25" customHeight="1" x14ac:dyDescent="0.2">
      <c r="A62" s="80" t="s">
        <v>52</v>
      </c>
      <c r="B62" s="15" t="s">
        <v>21</v>
      </c>
      <c r="C62" s="1">
        <f t="shared" si="1"/>
        <v>24136484.199999999</v>
      </c>
      <c r="D62" s="18">
        <f t="shared" si="22"/>
        <v>24136484.199999999</v>
      </c>
      <c r="E62" s="18">
        <f t="shared" si="22"/>
        <v>0</v>
      </c>
      <c r="F62" s="18">
        <f t="shared" si="22"/>
        <v>0</v>
      </c>
      <c r="G62" s="18">
        <f t="shared" si="22"/>
        <v>0</v>
      </c>
      <c r="H62" s="18">
        <f t="shared" si="22"/>
        <v>0</v>
      </c>
      <c r="I62" s="18">
        <f t="shared" si="22"/>
        <v>0</v>
      </c>
      <c r="J62" s="18">
        <f t="shared" si="22"/>
        <v>0</v>
      </c>
      <c r="K62" s="18">
        <f t="shared" si="22"/>
        <v>0</v>
      </c>
      <c r="L62" s="18">
        <f t="shared" si="22"/>
        <v>0</v>
      </c>
      <c r="M62" s="19">
        <f t="shared" si="22"/>
        <v>0</v>
      </c>
      <c r="N62" s="83" t="s">
        <v>3</v>
      </c>
    </row>
    <row r="63" spans="1:15" ht="33" customHeight="1" x14ac:dyDescent="0.2">
      <c r="A63" s="80"/>
      <c r="B63" s="16" t="s">
        <v>19</v>
      </c>
      <c r="C63" s="1">
        <f t="shared" si="1"/>
        <v>24136484.199999999</v>
      </c>
      <c r="D63" s="60">
        <v>24136484.199999999</v>
      </c>
      <c r="E63" s="63"/>
      <c r="F63" s="60"/>
      <c r="G63" s="20"/>
      <c r="H63" s="20"/>
      <c r="I63" s="20"/>
      <c r="J63" s="20"/>
      <c r="K63" s="20"/>
      <c r="L63" s="23"/>
      <c r="M63" s="23"/>
      <c r="N63" s="83"/>
    </row>
    <row r="64" spans="1:15" ht="17.25" customHeight="1" x14ac:dyDescent="0.2">
      <c r="A64" s="80" t="s">
        <v>53</v>
      </c>
      <c r="B64" s="15" t="s">
        <v>21</v>
      </c>
      <c r="C64" s="1">
        <f t="shared" si="1"/>
        <v>46229636.490000002</v>
      </c>
      <c r="D64" s="18">
        <f t="shared" si="22"/>
        <v>46229636.490000002</v>
      </c>
      <c r="E64" s="18">
        <f t="shared" si="22"/>
        <v>0</v>
      </c>
      <c r="F64" s="18">
        <f t="shared" si="22"/>
        <v>0</v>
      </c>
      <c r="G64" s="18">
        <f t="shared" si="22"/>
        <v>0</v>
      </c>
      <c r="H64" s="18">
        <f t="shared" si="22"/>
        <v>0</v>
      </c>
      <c r="I64" s="18">
        <f t="shared" si="22"/>
        <v>0</v>
      </c>
      <c r="J64" s="18">
        <f t="shared" si="22"/>
        <v>0</v>
      </c>
      <c r="K64" s="18">
        <f t="shared" si="22"/>
        <v>0</v>
      </c>
      <c r="L64" s="18">
        <f t="shared" si="22"/>
        <v>0</v>
      </c>
      <c r="M64" s="19">
        <f t="shared" si="22"/>
        <v>0</v>
      </c>
      <c r="N64" s="83" t="s">
        <v>3</v>
      </c>
    </row>
    <row r="65" spans="1:15" ht="33.75" customHeight="1" x14ac:dyDescent="0.2">
      <c r="A65" s="80"/>
      <c r="B65" s="16" t="s">
        <v>19</v>
      </c>
      <c r="C65" s="1">
        <f t="shared" si="1"/>
        <v>46229636.490000002</v>
      </c>
      <c r="D65" s="20">
        <v>46229636.490000002</v>
      </c>
      <c r="E65" s="24"/>
      <c r="F65" s="20"/>
      <c r="G65" s="20"/>
      <c r="H65" s="20"/>
      <c r="I65" s="20"/>
      <c r="J65" s="20"/>
      <c r="K65" s="20"/>
      <c r="L65" s="23"/>
      <c r="M65" s="23"/>
      <c r="N65" s="83"/>
    </row>
    <row r="66" spans="1:15" ht="17.25" customHeight="1" x14ac:dyDescent="0.2">
      <c r="A66" s="80" t="s">
        <v>54</v>
      </c>
      <c r="B66" s="15" t="s">
        <v>21</v>
      </c>
      <c r="C66" s="1">
        <f t="shared" si="1"/>
        <v>6702690</v>
      </c>
      <c r="D66" s="18">
        <f t="shared" si="22"/>
        <v>0</v>
      </c>
      <c r="E66" s="18">
        <f t="shared" si="22"/>
        <v>6702690</v>
      </c>
      <c r="F66" s="18">
        <f t="shared" si="22"/>
        <v>0</v>
      </c>
      <c r="G66" s="18">
        <f t="shared" si="22"/>
        <v>0</v>
      </c>
      <c r="H66" s="18">
        <f t="shared" si="22"/>
        <v>0</v>
      </c>
      <c r="I66" s="18">
        <f t="shared" si="22"/>
        <v>0</v>
      </c>
      <c r="J66" s="18">
        <f t="shared" si="22"/>
        <v>0</v>
      </c>
      <c r="K66" s="18">
        <f t="shared" si="22"/>
        <v>0</v>
      </c>
      <c r="L66" s="18">
        <f t="shared" si="22"/>
        <v>0</v>
      </c>
      <c r="M66" s="19">
        <f t="shared" si="22"/>
        <v>0</v>
      </c>
      <c r="N66" s="83" t="s">
        <v>3</v>
      </c>
    </row>
    <row r="67" spans="1:15" ht="31.5" customHeight="1" x14ac:dyDescent="0.2">
      <c r="A67" s="80"/>
      <c r="B67" s="16" t="s">
        <v>19</v>
      </c>
      <c r="C67" s="1">
        <f t="shared" si="1"/>
        <v>6702690</v>
      </c>
      <c r="D67" s="20"/>
      <c r="E67" s="24">
        <v>6702690</v>
      </c>
      <c r="F67" s="20"/>
      <c r="G67" s="20"/>
      <c r="H67" s="20"/>
      <c r="I67" s="20"/>
      <c r="J67" s="20"/>
      <c r="K67" s="20"/>
      <c r="L67" s="23"/>
      <c r="M67" s="23"/>
      <c r="N67" s="83"/>
    </row>
    <row r="68" spans="1:15" ht="24" customHeight="1" x14ac:dyDescent="0.2">
      <c r="A68" s="80" t="s">
        <v>86</v>
      </c>
      <c r="B68" s="44" t="s">
        <v>84</v>
      </c>
      <c r="C68" s="18">
        <f t="shared" ref="C68:M68" si="23">C69</f>
        <v>2494860</v>
      </c>
      <c r="D68" s="18">
        <f t="shared" si="23"/>
        <v>0</v>
      </c>
      <c r="E68" s="18">
        <f t="shared" si="23"/>
        <v>2494860</v>
      </c>
      <c r="F68" s="18">
        <f t="shared" si="23"/>
        <v>0</v>
      </c>
      <c r="G68" s="18">
        <f t="shared" si="23"/>
        <v>0</v>
      </c>
      <c r="H68" s="18">
        <f t="shared" si="23"/>
        <v>0</v>
      </c>
      <c r="I68" s="18">
        <f t="shared" si="23"/>
        <v>0</v>
      </c>
      <c r="J68" s="18">
        <f t="shared" si="23"/>
        <v>0</v>
      </c>
      <c r="K68" s="18">
        <f t="shared" si="23"/>
        <v>0</v>
      </c>
      <c r="L68" s="18">
        <f t="shared" si="23"/>
        <v>0</v>
      </c>
      <c r="M68" s="19">
        <f t="shared" si="23"/>
        <v>0</v>
      </c>
      <c r="N68" s="83" t="s">
        <v>3</v>
      </c>
      <c r="O68" s="25"/>
    </row>
    <row r="69" spans="1:15" ht="36.75" customHeight="1" x14ac:dyDescent="0.2">
      <c r="A69" s="80"/>
      <c r="B69" s="44" t="s">
        <v>19</v>
      </c>
      <c r="C69" s="18">
        <f>SUM(D69:M69)</f>
        <v>2494860</v>
      </c>
      <c r="D69" s="60"/>
      <c r="E69" s="63">
        <f>1694860+800000</f>
        <v>2494860</v>
      </c>
      <c r="F69" s="60"/>
      <c r="G69" s="20"/>
      <c r="H69" s="20"/>
      <c r="I69" s="20"/>
      <c r="J69" s="20"/>
      <c r="K69" s="20"/>
      <c r="L69" s="23"/>
      <c r="M69" s="23"/>
      <c r="N69" s="83"/>
      <c r="O69" s="25"/>
    </row>
    <row r="70" spans="1:15" ht="17.25" customHeight="1" x14ac:dyDescent="0.2">
      <c r="A70" s="80" t="s">
        <v>81</v>
      </c>
      <c r="B70" s="15" t="s">
        <v>21</v>
      </c>
      <c r="C70" s="1">
        <f t="shared" si="1"/>
        <v>17446228.780000001</v>
      </c>
      <c r="D70" s="20">
        <f>D72+D74+D76+D78+D80</f>
        <v>7198808.7800000003</v>
      </c>
      <c r="E70" s="20">
        <f t="shared" ref="E70:M70" si="24">E72+E74+E76+E78+E80</f>
        <v>10247420</v>
      </c>
      <c r="F70" s="20">
        <f t="shared" si="24"/>
        <v>0</v>
      </c>
      <c r="G70" s="20">
        <f t="shared" si="24"/>
        <v>0</v>
      </c>
      <c r="H70" s="20">
        <f t="shared" si="24"/>
        <v>0</v>
      </c>
      <c r="I70" s="20">
        <f t="shared" si="24"/>
        <v>0</v>
      </c>
      <c r="J70" s="20">
        <f t="shared" si="24"/>
        <v>0</v>
      </c>
      <c r="K70" s="20">
        <f t="shared" si="24"/>
        <v>0</v>
      </c>
      <c r="L70" s="20">
        <f t="shared" si="24"/>
        <v>0</v>
      </c>
      <c r="M70" s="20">
        <f t="shared" si="24"/>
        <v>0</v>
      </c>
      <c r="N70" s="83" t="s">
        <v>3</v>
      </c>
    </row>
    <row r="71" spans="1:15" ht="34.5" customHeight="1" x14ac:dyDescent="0.2">
      <c r="A71" s="80"/>
      <c r="B71" s="16" t="s">
        <v>19</v>
      </c>
      <c r="C71" s="1">
        <f t="shared" si="1"/>
        <v>17446228.780000001</v>
      </c>
      <c r="D71" s="20">
        <f>D73+D75+D77+D79+D81</f>
        <v>7198808.7800000003</v>
      </c>
      <c r="E71" s="20">
        <f t="shared" ref="E71:M71" si="25">E73+E75+E77+E79+E81</f>
        <v>10247420</v>
      </c>
      <c r="F71" s="20">
        <f t="shared" si="25"/>
        <v>0</v>
      </c>
      <c r="G71" s="20">
        <f t="shared" si="25"/>
        <v>0</v>
      </c>
      <c r="H71" s="20">
        <f t="shared" si="25"/>
        <v>0</v>
      </c>
      <c r="I71" s="20">
        <f t="shared" si="25"/>
        <v>0</v>
      </c>
      <c r="J71" s="20">
        <f t="shared" si="25"/>
        <v>0</v>
      </c>
      <c r="K71" s="20">
        <f t="shared" si="25"/>
        <v>0</v>
      </c>
      <c r="L71" s="20">
        <f t="shared" si="25"/>
        <v>0</v>
      </c>
      <c r="M71" s="20">
        <f t="shared" si="25"/>
        <v>0</v>
      </c>
      <c r="N71" s="83"/>
    </row>
    <row r="72" spans="1:15" ht="17.25" customHeight="1" x14ac:dyDescent="0.2">
      <c r="A72" s="80" t="s">
        <v>55</v>
      </c>
      <c r="B72" s="15" t="s">
        <v>21</v>
      </c>
      <c r="C72" s="1">
        <f t="shared" si="1"/>
        <v>1098565.1499999999</v>
      </c>
      <c r="D72" s="26">
        <f t="shared" ref="D72:M72" si="26">D73</f>
        <v>1098565.1499999999</v>
      </c>
      <c r="E72" s="18"/>
      <c r="F72" s="18">
        <f t="shared" si="26"/>
        <v>0</v>
      </c>
      <c r="G72" s="18"/>
      <c r="H72" s="18">
        <f t="shared" si="26"/>
        <v>0</v>
      </c>
      <c r="I72" s="18">
        <f t="shared" si="26"/>
        <v>0</v>
      </c>
      <c r="J72" s="18">
        <f t="shared" si="26"/>
        <v>0</v>
      </c>
      <c r="K72" s="18">
        <f t="shared" si="26"/>
        <v>0</v>
      </c>
      <c r="L72" s="18">
        <f t="shared" si="26"/>
        <v>0</v>
      </c>
      <c r="M72" s="19">
        <f t="shared" si="26"/>
        <v>0</v>
      </c>
      <c r="N72" s="83" t="s">
        <v>3</v>
      </c>
    </row>
    <row r="73" spans="1:15" ht="32.25" customHeight="1" x14ac:dyDescent="0.2">
      <c r="A73" s="80"/>
      <c r="B73" s="16" t="s">
        <v>19</v>
      </c>
      <c r="C73" s="1">
        <f t="shared" si="1"/>
        <v>1098565.1499999999</v>
      </c>
      <c r="D73" s="27">
        <v>1098565.1499999999</v>
      </c>
      <c r="E73" s="19"/>
      <c r="F73" s="20"/>
      <c r="G73" s="19"/>
      <c r="H73" s="20"/>
      <c r="I73" s="20"/>
      <c r="J73" s="20"/>
      <c r="K73" s="20"/>
      <c r="L73" s="23"/>
      <c r="M73" s="23"/>
      <c r="N73" s="83"/>
    </row>
    <row r="74" spans="1:15" ht="17.25" customHeight="1" x14ac:dyDescent="0.2">
      <c r="A74" s="80" t="s">
        <v>56</v>
      </c>
      <c r="B74" s="15" t="s">
        <v>21</v>
      </c>
      <c r="C74" s="1">
        <f t="shared" si="1"/>
        <v>2083462.6300000001</v>
      </c>
      <c r="D74" s="26">
        <f t="shared" ref="D74:M74" si="27">D75</f>
        <v>2083462.6300000001</v>
      </c>
      <c r="E74" s="18">
        <f t="shared" si="27"/>
        <v>0</v>
      </c>
      <c r="F74" s="18">
        <f t="shared" si="27"/>
        <v>0</v>
      </c>
      <c r="G74" s="18">
        <f t="shared" si="27"/>
        <v>0</v>
      </c>
      <c r="H74" s="18">
        <f t="shared" si="27"/>
        <v>0</v>
      </c>
      <c r="I74" s="18">
        <f t="shared" si="27"/>
        <v>0</v>
      </c>
      <c r="J74" s="18">
        <f t="shared" si="27"/>
        <v>0</v>
      </c>
      <c r="K74" s="18">
        <f t="shared" si="27"/>
        <v>0</v>
      </c>
      <c r="L74" s="18">
        <f t="shared" si="27"/>
        <v>0</v>
      </c>
      <c r="M74" s="19">
        <f t="shared" si="27"/>
        <v>0</v>
      </c>
      <c r="N74" s="83" t="s">
        <v>3</v>
      </c>
    </row>
    <row r="75" spans="1:15" ht="31.5" customHeight="1" x14ac:dyDescent="0.2">
      <c r="A75" s="80"/>
      <c r="B75" s="16" t="s">
        <v>19</v>
      </c>
      <c r="C75" s="1">
        <f t="shared" si="1"/>
        <v>2083462.6300000001</v>
      </c>
      <c r="D75" s="64">
        <f>1768124.6+315338.03</f>
        <v>2083462.6300000001</v>
      </c>
      <c r="E75" s="60"/>
      <c r="F75" s="60"/>
      <c r="G75" s="18"/>
      <c r="H75" s="19"/>
      <c r="I75" s="19"/>
      <c r="J75" s="20"/>
      <c r="K75" s="20"/>
      <c r="L75" s="20"/>
      <c r="M75" s="23"/>
      <c r="N75" s="83"/>
    </row>
    <row r="76" spans="1:15" ht="25.5" customHeight="1" x14ac:dyDescent="0.2">
      <c r="A76" s="80" t="s">
        <v>57</v>
      </c>
      <c r="B76" s="44" t="s">
        <v>84</v>
      </c>
      <c r="C76" s="18">
        <f>C77</f>
        <v>1067251.19</v>
      </c>
      <c r="D76" s="26">
        <f t="shared" ref="D76:M76" si="28">D77</f>
        <v>1067251.19</v>
      </c>
      <c r="E76" s="18">
        <f t="shared" si="28"/>
        <v>0</v>
      </c>
      <c r="F76" s="18">
        <f t="shared" si="28"/>
        <v>0</v>
      </c>
      <c r="G76" s="18">
        <f t="shared" si="28"/>
        <v>0</v>
      </c>
      <c r="H76" s="18">
        <f t="shared" si="28"/>
        <v>0</v>
      </c>
      <c r="I76" s="18">
        <f t="shared" si="28"/>
        <v>0</v>
      </c>
      <c r="J76" s="18">
        <f t="shared" si="28"/>
        <v>0</v>
      </c>
      <c r="K76" s="18">
        <f t="shared" si="28"/>
        <v>0</v>
      </c>
      <c r="L76" s="18">
        <f t="shared" si="28"/>
        <v>0</v>
      </c>
      <c r="M76" s="19">
        <f t="shared" si="28"/>
        <v>0</v>
      </c>
      <c r="N76" s="83" t="s">
        <v>3</v>
      </c>
      <c r="O76" s="25"/>
    </row>
    <row r="77" spans="1:15" ht="32.25" customHeight="1" x14ac:dyDescent="0.2">
      <c r="A77" s="80"/>
      <c r="B77" s="44" t="s">
        <v>19</v>
      </c>
      <c r="C77" s="18">
        <f>SUM(D77:M77)</f>
        <v>1067251.19</v>
      </c>
      <c r="D77" s="27">
        <f>1736690-229438.81-440000</f>
        <v>1067251.19</v>
      </c>
      <c r="E77" s="2"/>
      <c r="F77" s="20"/>
      <c r="G77" s="20"/>
      <c r="H77" s="20"/>
      <c r="I77" s="20"/>
      <c r="J77" s="20"/>
      <c r="K77" s="20"/>
      <c r="L77" s="20"/>
      <c r="M77" s="23"/>
      <c r="N77" s="83"/>
      <c r="O77" s="25"/>
    </row>
    <row r="78" spans="1:15" ht="17.25" customHeight="1" x14ac:dyDescent="0.2">
      <c r="A78" s="80" t="s">
        <v>58</v>
      </c>
      <c r="B78" s="15" t="s">
        <v>21</v>
      </c>
      <c r="C78" s="1">
        <f t="shared" si="1"/>
        <v>10996910.140000001</v>
      </c>
      <c r="D78" s="26">
        <f t="shared" ref="D78:M78" si="29">D79</f>
        <v>749490.14</v>
      </c>
      <c r="E78" s="18">
        <f t="shared" si="29"/>
        <v>10247420</v>
      </c>
      <c r="F78" s="18">
        <f t="shared" si="29"/>
        <v>0</v>
      </c>
      <c r="G78" s="18">
        <f t="shared" si="29"/>
        <v>0</v>
      </c>
      <c r="H78" s="18">
        <f t="shared" si="29"/>
        <v>0</v>
      </c>
      <c r="I78" s="18">
        <f t="shared" si="29"/>
        <v>0</v>
      </c>
      <c r="J78" s="18">
        <f t="shared" si="29"/>
        <v>0</v>
      </c>
      <c r="K78" s="18">
        <f t="shared" si="29"/>
        <v>0</v>
      </c>
      <c r="L78" s="18">
        <f t="shared" si="29"/>
        <v>0</v>
      </c>
      <c r="M78" s="19">
        <f t="shared" si="29"/>
        <v>0</v>
      </c>
      <c r="N78" s="83" t="s">
        <v>3</v>
      </c>
    </row>
    <row r="79" spans="1:15" ht="33.75" customHeight="1" x14ac:dyDescent="0.2">
      <c r="A79" s="80"/>
      <c r="B79" s="16" t="s">
        <v>19</v>
      </c>
      <c r="C79" s="1">
        <f t="shared" si="1"/>
        <v>10996910.140000001</v>
      </c>
      <c r="D79" s="20">
        <v>749490.14</v>
      </c>
      <c r="E79" s="20">
        <v>10247420</v>
      </c>
      <c r="F79" s="20"/>
      <c r="G79" s="20"/>
      <c r="H79" s="20"/>
      <c r="I79" s="20"/>
      <c r="J79" s="20"/>
      <c r="K79" s="20"/>
      <c r="L79" s="20"/>
      <c r="M79" s="23"/>
      <c r="N79" s="83"/>
    </row>
    <row r="80" spans="1:15" ht="17.25" customHeight="1" x14ac:dyDescent="0.2">
      <c r="A80" s="80" t="s">
        <v>59</v>
      </c>
      <c r="B80" s="15" t="s">
        <v>21</v>
      </c>
      <c r="C80" s="1">
        <f t="shared" si="1"/>
        <v>2200039.67</v>
      </c>
      <c r="D80" s="26">
        <f t="shared" ref="D80:M80" si="30">D81</f>
        <v>2200039.67</v>
      </c>
      <c r="E80" s="18">
        <f t="shared" si="30"/>
        <v>0</v>
      </c>
      <c r="F80" s="18">
        <f t="shared" si="30"/>
        <v>0</v>
      </c>
      <c r="G80" s="18">
        <f t="shared" si="30"/>
        <v>0</v>
      </c>
      <c r="H80" s="18">
        <f t="shared" si="30"/>
        <v>0</v>
      </c>
      <c r="I80" s="18">
        <f t="shared" si="30"/>
        <v>0</v>
      </c>
      <c r="J80" s="18">
        <f t="shared" si="30"/>
        <v>0</v>
      </c>
      <c r="K80" s="18">
        <f t="shared" si="30"/>
        <v>0</v>
      </c>
      <c r="L80" s="18">
        <f t="shared" si="30"/>
        <v>0</v>
      </c>
      <c r="M80" s="19">
        <f t="shared" si="30"/>
        <v>0</v>
      </c>
      <c r="N80" s="83" t="s">
        <v>3</v>
      </c>
    </row>
    <row r="81" spans="1:14" ht="34.5" customHeight="1" x14ac:dyDescent="0.2">
      <c r="A81" s="80"/>
      <c r="B81" s="16" t="s">
        <v>19</v>
      </c>
      <c r="C81" s="1">
        <f t="shared" si="1"/>
        <v>2200039.67</v>
      </c>
      <c r="D81" s="65">
        <f>2312940-112900.33</f>
        <v>2200039.67</v>
      </c>
      <c r="E81" s="60"/>
      <c r="F81" s="60"/>
      <c r="G81" s="20"/>
      <c r="H81" s="20"/>
      <c r="I81" s="20"/>
      <c r="J81" s="20"/>
      <c r="K81" s="20"/>
      <c r="L81" s="20"/>
      <c r="M81" s="23"/>
      <c r="N81" s="83"/>
    </row>
    <row r="82" spans="1:14" s="8" customFormat="1" ht="33.75" customHeight="1" x14ac:dyDescent="0.2">
      <c r="A82" s="84" t="s">
        <v>27</v>
      </c>
      <c r="B82" s="85"/>
      <c r="C82" s="85"/>
      <c r="D82" s="85"/>
      <c r="E82" s="85"/>
      <c r="F82" s="85"/>
      <c r="G82" s="85"/>
      <c r="H82" s="85"/>
      <c r="I82" s="85"/>
      <c r="J82" s="85"/>
      <c r="K82" s="85"/>
      <c r="L82" s="85"/>
      <c r="M82" s="85"/>
      <c r="N82" s="86"/>
    </row>
    <row r="83" spans="1:14" s="8" customFormat="1" ht="15.75" customHeight="1" x14ac:dyDescent="0.2">
      <c r="A83" s="81" t="s">
        <v>35</v>
      </c>
      <c r="B83" s="15" t="s">
        <v>21</v>
      </c>
      <c r="C83" s="1">
        <f t="shared" si="1"/>
        <v>72331646.120000005</v>
      </c>
      <c r="D83" s="28">
        <f>D85</f>
        <v>72331646.120000005</v>
      </c>
      <c r="E83" s="28">
        <f t="shared" ref="E83:M83" si="31">E85</f>
        <v>0</v>
      </c>
      <c r="F83" s="28">
        <f t="shared" si="31"/>
        <v>0</v>
      </c>
      <c r="G83" s="28">
        <f t="shared" si="31"/>
        <v>0</v>
      </c>
      <c r="H83" s="28">
        <f t="shared" si="31"/>
        <v>0</v>
      </c>
      <c r="I83" s="28">
        <f t="shared" si="31"/>
        <v>0</v>
      </c>
      <c r="J83" s="28">
        <f t="shared" si="31"/>
        <v>0</v>
      </c>
      <c r="K83" s="28">
        <f t="shared" si="31"/>
        <v>0</v>
      </c>
      <c r="L83" s="28">
        <f t="shared" si="31"/>
        <v>0</v>
      </c>
      <c r="M83" s="28">
        <f t="shared" si="31"/>
        <v>0</v>
      </c>
      <c r="N83" s="75" t="s">
        <v>4</v>
      </c>
    </row>
    <row r="84" spans="1:14" s="8" customFormat="1" ht="32.25" customHeight="1" x14ac:dyDescent="0.2">
      <c r="A84" s="82"/>
      <c r="B84" s="52" t="s">
        <v>19</v>
      </c>
      <c r="C84" s="1">
        <f t="shared" si="1"/>
        <v>72331646.120000005</v>
      </c>
      <c r="D84" s="28">
        <f>D86</f>
        <v>72331646.120000005</v>
      </c>
      <c r="E84" s="28">
        <f t="shared" ref="E84:M84" si="32">E86</f>
        <v>0</v>
      </c>
      <c r="F84" s="28">
        <f t="shared" si="32"/>
        <v>0</v>
      </c>
      <c r="G84" s="28">
        <f t="shared" si="32"/>
        <v>0</v>
      </c>
      <c r="H84" s="28">
        <f t="shared" si="32"/>
        <v>0</v>
      </c>
      <c r="I84" s="28">
        <f t="shared" si="32"/>
        <v>0</v>
      </c>
      <c r="J84" s="28">
        <f t="shared" si="32"/>
        <v>0</v>
      </c>
      <c r="K84" s="28">
        <f t="shared" si="32"/>
        <v>0</v>
      </c>
      <c r="L84" s="28">
        <f t="shared" si="32"/>
        <v>0</v>
      </c>
      <c r="M84" s="28">
        <f t="shared" si="32"/>
        <v>0</v>
      </c>
      <c r="N84" s="76"/>
    </row>
    <row r="85" spans="1:14" s="8" customFormat="1" ht="17.25" customHeight="1" x14ac:dyDescent="0.2">
      <c r="A85" s="81" t="s">
        <v>60</v>
      </c>
      <c r="B85" s="29" t="s">
        <v>21</v>
      </c>
      <c r="C85" s="1">
        <f>SUM(D85:M85)</f>
        <v>72331646.120000005</v>
      </c>
      <c r="D85" s="30">
        <f>D86</f>
        <v>72331646.120000005</v>
      </c>
      <c r="E85" s="2"/>
      <c r="F85" s="2"/>
      <c r="G85" s="2"/>
      <c r="H85" s="2"/>
      <c r="I85" s="2"/>
      <c r="J85" s="2"/>
      <c r="K85" s="2"/>
      <c r="L85" s="2"/>
      <c r="M85" s="2"/>
      <c r="N85" s="75" t="s">
        <v>4</v>
      </c>
    </row>
    <row r="86" spans="1:14" s="8" customFormat="1" ht="32.25" customHeight="1" x14ac:dyDescent="0.2">
      <c r="A86" s="82"/>
      <c r="B86" s="52" t="s">
        <v>19</v>
      </c>
      <c r="C86" s="1">
        <f>SUM(D86:M86)</f>
        <v>72331646.120000005</v>
      </c>
      <c r="D86" s="30">
        <v>72331646.120000005</v>
      </c>
      <c r="E86" s="2"/>
      <c r="F86" s="2"/>
      <c r="G86" s="2"/>
      <c r="H86" s="2"/>
      <c r="I86" s="2"/>
      <c r="J86" s="2"/>
      <c r="K86" s="2"/>
      <c r="L86" s="2"/>
      <c r="M86" s="2"/>
      <c r="N86" s="76"/>
    </row>
    <row r="87" spans="1:14" s="8" customFormat="1" ht="20.25" customHeight="1" x14ac:dyDescent="0.2">
      <c r="A87" s="84" t="s">
        <v>23</v>
      </c>
      <c r="B87" s="85"/>
      <c r="C87" s="85"/>
      <c r="D87" s="85"/>
      <c r="E87" s="85"/>
      <c r="F87" s="85"/>
      <c r="G87" s="85"/>
      <c r="H87" s="85"/>
      <c r="I87" s="85"/>
      <c r="J87" s="85"/>
      <c r="K87" s="85"/>
      <c r="L87" s="85"/>
      <c r="M87" s="85"/>
      <c r="N87" s="86"/>
    </row>
    <row r="88" spans="1:14" s="8" customFormat="1" ht="35.25" customHeight="1" x14ac:dyDescent="0.2">
      <c r="A88" s="84" t="s">
        <v>25</v>
      </c>
      <c r="B88" s="85"/>
      <c r="C88" s="85"/>
      <c r="D88" s="85"/>
      <c r="E88" s="85"/>
      <c r="F88" s="85"/>
      <c r="G88" s="85"/>
      <c r="H88" s="85"/>
      <c r="I88" s="85"/>
      <c r="J88" s="85"/>
      <c r="K88" s="85"/>
      <c r="L88" s="85"/>
      <c r="M88" s="85"/>
      <c r="N88" s="86"/>
    </row>
    <row r="89" spans="1:14" s="8" customFormat="1" ht="15.75" customHeight="1" x14ac:dyDescent="0.2">
      <c r="A89" s="81" t="s">
        <v>62</v>
      </c>
      <c r="B89" s="52" t="s">
        <v>21</v>
      </c>
      <c r="C89" s="1">
        <f>SUM(D89:M89)</f>
        <v>5051599225.1300001</v>
      </c>
      <c r="D89" s="48">
        <f>D91</f>
        <v>83136798.280000001</v>
      </c>
      <c r="E89" s="48">
        <f t="shared" ref="E89:M89" si="33">E91</f>
        <v>44205513.299999997</v>
      </c>
      <c r="F89" s="48">
        <f t="shared" si="33"/>
        <v>63796913.549999997</v>
      </c>
      <c r="G89" s="48">
        <f t="shared" si="33"/>
        <v>429020000</v>
      </c>
      <c r="H89" s="48">
        <f t="shared" si="33"/>
        <v>589720000</v>
      </c>
      <c r="I89" s="48">
        <f t="shared" si="33"/>
        <v>690200000</v>
      </c>
      <c r="J89" s="48">
        <f t="shared" si="33"/>
        <v>690810000</v>
      </c>
      <c r="K89" s="48">
        <f t="shared" si="33"/>
        <v>891200000</v>
      </c>
      <c r="L89" s="48">
        <f t="shared" si="33"/>
        <v>791750000</v>
      </c>
      <c r="M89" s="48">
        <f t="shared" si="33"/>
        <v>777760000</v>
      </c>
      <c r="N89" s="75" t="s">
        <v>4</v>
      </c>
    </row>
    <row r="90" spans="1:14" s="8" customFormat="1" ht="49.5" customHeight="1" x14ac:dyDescent="0.2">
      <c r="A90" s="87"/>
      <c r="B90" s="52" t="s">
        <v>20</v>
      </c>
      <c r="C90" s="1">
        <f>SUM(D90:M90)</f>
        <v>0</v>
      </c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88"/>
    </row>
    <row r="91" spans="1:14" s="8" customFormat="1" ht="36" customHeight="1" x14ac:dyDescent="0.2">
      <c r="A91" s="82"/>
      <c r="B91" s="52" t="s">
        <v>19</v>
      </c>
      <c r="C91" s="1">
        <f>SUM(D91:M91)</f>
        <v>5051599225.1300001</v>
      </c>
      <c r="D91" s="57">
        <v>83136798.280000001</v>
      </c>
      <c r="E91" s="48">
        <v>44205513.299999997</v>
      </c>
      <c r="F91" s="48">
        <v>63796913.549999997</v>
      </c>
      <c r="G91" s="48">
        <f>600000000-170980000</f>
        <v>429020000</v>
      </c>
      <c r="H91" s="48">
        <f>700000000-110280000</f>
        <v>589720000</v>
      </c>
      <c r="I91" s="48">
        <f>700000000-9800000</f>
        <v>690200000</v>
      </c>
      <c r="J91" s="48">
        <f>700000000-9190000</f>
        <v>690810000</v>
      </c>
      <c r="K91" s="48">
        <f>900000000-8800000</f>
        <v>891200000</v>
      </c>
      <c r="L91" s="48">
        <f>800000000-8250000</f>
        <v>791750000</v>
      </c>
      <c r="M91" s="48">
        <f>800000000-22240000</f>
        <v>777760000</v>
      </c>
      <c r="N91" s="76"/>
    </row>
    <row r="92" spans="1:14" s="8" customFormat="1" ht="31.5" customHeight="1" x14ac:dyDescent="0.2">
      <c r="A92" s="84" t="s">
        <v>26</v>
      </c>
      <c r="B92" s="85"/>
      <c r="C92" s="85"/>
      <c r="D92" s="85"/>
      <c r="E92" s="85"/>
      <c r="F92" s="85"/>
      <c r="G92" s="85"/>
      <c r="H92" s="85"/>
      <c r="I92" s="85"/>
      <c r="J92" s="85"/>
      <c r="K92" s="85"/>
      <c r="L92" s="85"/>
      <c r="M92" s="85"/>
      <c r="N92" s="86"/>
    </row>
    <row r="93" spans="1:14" s="8" customFormat="1" ht="18.75" customHeight="1" x14ac:dyDescent="0.2">
      <c r="A93" s="81" t="s">
        <v>63</v>
      </c>
      <c r="B93" s="52" t="s">
        <v>21</v>
      </c>
      <c r="C93" s="1">
        <f t="shared" ref="C93:C101" si="34">SUM(D93:M93)</f>
        <v>19895032165.449997</v>
      </c>
      <c r="D93" s="48">
        <f t="shared" ref="D93:M93" si="35">D95+D94</f>
        <v>1210221497.52</v>
      </c>
      <c r="E93" s="48">
        <f t="shared" si="35"/>
        <v>1131824208.1800001</v>
      </c>
      <c r="F93" s="48">
        <f t="shared" si="35"/>
        <v>1109017721.6800001</v>
      </c>
      <c r="G93" s="48">
        <f t="shared" si="35"/>
        <v>1810020694.26</v>
      </c>
      <c r="H93" s="48">
        <f t="shared" si="35"/>
        <v>1846326469.04</v>
      </c>
      <c r="I93" s="48">
        <f t="shared" si="35"/>
        <v>2527027294.3800001</v>
      </c>
      <c r="J93" s="48">
        <f t="shared" si="35"/>
        <v>3130282571.8899999</v>
      </c>
      <c r="K93" s="48">
        <f t="shared" si="35"/>
        <v>3203908481.5599999</v>
      </c>
      <c r="L93" s="48">
        <f t="shared" si="35"/>
        <v>2084905280.3599999</v>
      </c>
      <c r="M93" s="48">
        <f t="shared" si="35"/>
        <v>1841497946.5799999</v>
      </c>
      <c r="N93" s="75" t="s">
        <v>30</v>
      </c>
    </row>
    <row r="94" spans="1:14" s="8" customFormat="1" ht="51" customHeight="1" x14ac:dyDescent="0.2">
      <c r="A94" s="87"/>
      <c r="B94" s="52" t="s">
        <v>20</v>
      </c>
      <c r="C94" s="1">
        <f t="shared" si="34"/>
        <v>0</v>
      </c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88"/>
    </row>
    <row r="95" spans="1:14" s="8" customFormat="1" ht="33.75" customHeight="1" x14ac:dyDescent="0.2">
      <c r="A95" s="82"/>
      <c r="B95" s="52" t="s">
        <v>19</v>
      </c>
      <c r="C95" s="1">
        <f t="shared" si="34"/>
        <v>19895032165.449997</v>
      </c>
      <c r="D95" s="69">
        <v>1210221497.52</v>
      </c>
      <c r="E95" s="69">
        <v>1131824208.1800001</v>
      </c>
      <c r="F95" s="69">
        <v>1109017721.6800001</v>
      </c>
      <c r="G95" s="48">
        <v>1810020694.26</v>
      </c>
      <c r="H95" s="48">
        <v>1846326469.04</v>
      </c>
      <c r="I95" s="48">
        <v>2527027294.3800001</v>
      </c>
      <c r="J95" s="48">
        <v>3130282571.8899999</v>
      </c>
      <c r="K95" s="48">
        <v>3203908481.5599999</v>
      </c>
      <c r="L95" s="48">
        <v>2084905280.3599999</v>
      </c>
      <c r="M95" s="48">
        <v>1841497946.5799999</v>
      </c>
      <c r="N95" s="76"/>
    </row>
    <row r="96" spans="1:14" s="8" customFormat="1" ht="21.75" customHeight="1" x14ac:dyDescent="0.2">
      <c r="A96" s="81" t="s">
        <v>64</v>
      </c>
      <c r="B96" s="52" t="s">
        <v>21</v>
      </c>
      <c r="C96" s="1">
        <f t="shared" si="34"/>
        <v>418372800</v>
      </c>
      <c r="D96" s="48">
        <f>D99</f>
        <v>86715200</v>
      </c>
      <c r="E96" s="48">
        <f t="shared" ref="E96:M96" si="36">E99</f>
        <v>65308800</v>
      </c>
      <c r="F96" s="48">
        <f t="shared" si="36"/>
        <v>65308800</v>
      </c>
      <c r="G96" s="48">
        <f t="shared" si="36"/>
        <v>28720000</v>
      </c>
      <c r="H96" s="48">
        <f t="shared" si="36"/>
        <v>28720000</v>
      </c>
      <c r="I96" s="48">
        <f t="shared" si="36"/>
        <v>28720000</v>
      </c>
      <c r="J96" s="48">
        <f t="shared" si="36"/>
        <v>28720000</v>
      </c>
      <c r="K96" s="48">
        <f t="shared" si="36"/>
        <v>28720000</v>
      </c>
      <c r="L96" s="48">
        <f t="shared" si="36"/>
        <v>28720000</v>
      </c>
      <c r="M96" s="48">
        <f t="shared" si="36"/>
        <v>28720000</v>
      </c>
      <c r="N96" s="75" t="s">
        <v>29</v>
      </c>
    </row>
    <row r="97" spans="1:16" s="8" customFormat="1" ht="53.25" customHeight="1" x14ac:dyDescent="0.2">
      <c r="A97" s="87"/>
      <c r="B97" s="52" t="s">
        <v>20</v>
      </c>
      <c r="C97" s="1">
        <f t="shared" si="34"/>
        <v>209186400</v>
      </c>
      <c r="D97" s="48">
        <v>43357600</v>
      </c>
      <c r="E97" s="48">
        <f t="shared" ref="E97:M97" si="37">E100</f>
        <v>32654400</v>
      </c>
      <c r="F97" s="48">
        <f t="shared" si="37"/>
        <v>32654400</v>
      </c>
      <c r="G97" s="48">
        <f t="shared" si="37"/>
        <v>14360000</v>
      </c>
      <c r="H97" s="48">
        <f t="shared" si="37"/>
        <v>14360000</v>
      </c>
      <c r="I97" s="48">
        <f t="shared" si="37"/>
        <v>14360000</v>
      </c>
      <c r="J97" s="48">
        <f t="shared" si="37"/>
        <v>14360000</v>
      </c>
      <c r="K97" s="48">
        <f t="shared" si="37"/>
        <v>14360000</v>
      </c>
      <c r="L97" s="48">
        <f t="shared" si="37"/>
        <v>14360000</v>
      </c>
      <c r="M97" s="48">
        <f t="shared" si="37"/>
        <v>14360000</v>
      </c>
      <c r="N97" s="88"/>
    </row>
    <row r="98" spans="1:16" s="8" customFormat="1" ht="36" customHeight="1" x14ac:dyDescent="0.2">
      <c r="A98" s="82"/>
      <c r="B98" s="52" t="s">
        <v>19</v>
      </c>
      <c r="C98" s="1">
        <f t="shared" si="34"/>
        <v>209186400</v>
      </c>
      <c r="D98" s="48">
        <v>43357600</v>
      </c>
      <c r="E98" s="48">
        <f t="shared" ref="E98:M98" si="38">E101</f>
        <v>32654400</v>
      </c>
      <c r="F98" s="48">
        <f t="shared" si="38"/>
        <v>32654400</v>
      </c>
      <c r="G98" s="48">
        <f t="shared" si="38"/>
        <v>14360000</v>
      </c>
      <c r="H98" s="48">
        <f t="shared" si="38"/>
        <v>14360000</v>
      </c>
      <c r="I98" s="48">
        <f t="shared" si="38"/>
        <v>14360000</v>
      </c>
      <c r="J98" s="48">
        <f t="shared" si="38"/>
        <v>14360000</v>
      </c>
      <c r="K98" s="48">
        <f t="shared" si="38"/>
        <v>14360000</v>
      </c>
      <c r="L98" s="48">
        <f t="shared" si="38"/>
        <v>14360000</v>
      </c>
      <c r="M98" s="48">
        <f t="shared" si="38"/>
        <v>14360000</v>
      </c>
      <c r="N98" s="76"/>
    </row>
    <row r="99" spans="1:16" s="8" customFormat="1" ht="21.75" customHeight="1" x14ac:dyDescent="0.2">
      <c r="A99" s="81" t="s">
        <v>65</v>
      </c>
      <c r="B99" s="52" t="s">
        <v>21</v>
      </c>
      <c r="C99" s="1">
        <f t="shared" si="34"/>
        <v>418372800</v>
      </c>
      <c r="D99" s="48">
        <f t="shared" ref="D99:M99" si="39">SUM(D100:D101)</f>
        <v>86715200</v>
      </c>
      <c r="E99" s="48">
        <f t="shared" si="39"/>
        <v>65308800</v>
      </c>
      <c r="F99" s="48">
        <f t="shared" si="39"/>
        <v>65308800</v>
      </c>
      <c r="G99" s="48">
        <f t="shared" si="39"/>
        <v>28720000</v>
      </c>
      <c r="H99" s="48">
        <f t="shared" si="39"/>
        <v>28720000</v>
      </c>
      <c r="I99" s="48">
        <f t="shared" si="39"/>
        <v>28720000</v>
      </c>
      <c r="J99" s="48">
        <f t="shared" si="39"/>
        <v>28720000</v>
      </c>
      <c r="K99" s="48">
        <f t="shared" si="39"/>
        <v>28720000</v>
      </c>
      <c r="L99" s="48">
        <f t="shared" si="39"/>
        <v>28720000</v>
      </c>
      <c r="M99" s="48">
        <f t="shared" si="39"/>
        <v>28720000</v>
      </c>
      <c r="N99" s="75" t="s">
        <v>29</v>
      </c>
    </row>
    <row r="100" spans="1:16" s="8" customFormat="1" ht="51" customHeight="1" x14ac:dyDescent="0.2">
      <c r="A100" s="87"/>
      <c r="B100" s="52" t="s">
        <v>20</v>
      </c>
      <c r="C100" s="1">
        <f t="shared" si="34"/>
        <v>209186400</v>
      </c>
      <c r="D100" s="48">
        <f>D103+D106+D109+D112+D115</f>
        <v>43357600</v>
      </c>
      <c r="E100" s="48">
        <v>32654400</v>
      </c>
      <c r="F100" s="48">
        <v>32654400</v>
      </c>
      <c r="G100" s="48">
        <f t="shared" ref="G100:M100" si="40">G101</f>
        <v>14360000</v>
      </c>
      <c r="H100" s="48">
        <f t="shared" si="40"/>
        <v>14360000</v>
      </c>
      <c r="I100" s="48">
        <f t="shared" si="40"/>
        <v>14360000</v>
      </c>
      <c r="J100" s="48">
        <f t="shared" si="40"/>
        <v>14360000</v>
      </c>
      <c r="K100" s="48">
        <f t="shared" si="40"/>
        <v>14360000</v>
      </c>
      <c r="L100" s="48">
        <f t="shared" si="40"/>
        <v>14360000</v>
      </c>
      <c r="M100" s="48">
        <f t="shared" si="40"/>
        <v>14360000</v>
      </c>
      <c r="N100" s="88"/>
    </row>
    <row r="101" spans="1:16" s="8" customFormat="1" ht="33" customHeight="1" x14ac:dyDescent="0.2">
      <c r="A101" s="82"/>
      <c r="B101" s="52" t="s">
        <v>19</v>
      </c>
      <c r="C101" s="1">
        <f t="shared" si="34"/>
        <v>209186400</v>
      </c>
      <c r="D101" s="48">
        <f>D104+D107+D110+D113+D116</f>
        <v>43357600</v>
      </c>
      <c r="E101" s="48">
        <v>32654400</v>
      </c>
      <c r="F101" s="48">
        <v>32654400</v>
      </c>
      <c r="G101" s="48">
        <v>14360000</v>
      </c>
      <c r="H101" s="48">
        <v>14360000</v>
      </c>
      <c r="I101" s="48">
        <v>14360000</v>
      </c>
      <c r="J101" s="48">
        <v>14360000</v>
      </c>
      <c r="K101" s="48">
        <v>14360000</v>
      </c>
      <c r="L101" s="48">
        <v>14360000</v>
      </c>
      <c r="M101" s="48">
        <v>14360000</v>
      </c>
      <c r="N101" s="76"/>
    </row>
    <row r="102" spans="1:16" s="8" customFormat="1" ht="18.75" customHeight="1" x14ac:dyDescent="0.2">
      <c r="A102" s="102" t="s">
        <v>96</v>
      </c>
      <c r="B102" s="52" t="s">
        <v>21</v>
      </c>
      <c r="C102" s="1">
        <f>D102+E102+F102+G102+H102+I102+J102+K102+L102+M102</f>
        <v>15993280</v>
      </c>
      <c r="D102" s="48">
        <f>D103+D104</f>
        <v>15993280</v>
      </c>
      <c r="E102" s="48"/>
      <c r="F102" s="48"/>
      <c r="G102" s="48"/>
      <c r="H102" s="48"/>
      <c r="I102" s="48"/>
      <c r="J102" s="48"/>
      <c r="K102" s="48"/>
      <c r="L102" s="48"/>
      <c r="M102" s="48"/>
      <c r="N102" s="47"/>
      <c r="P102" s="40"/>
    </row>
    <row r="103" spans="1:16" s="8" customFormat="1" ht="45.75" customHeight="1" x14ac:dyDescent="0.2">
      <c r="A103" s="78"/>
      <c r="B103" s="52" t="s">
        <v>20</v>
      </c>
      <c r="C103" s="1">
        <f t="shared" ref="C103:C116" si="41">D103+E103+F103+G103+H103+I103+J103+K103+L103+M103</f>
        <v>7996640</v>
      </c>
      <c r="D103" s="48">
        <v>7996640</v>
      </c>
      <c r="E103" s="48"/>
      <c r="F103" s="48"/>
      <c r="G103" s="48"/>
      <c r="H103" s="48"/>
      <c r="I103" s="48"/>
      <c r="J103" s="48"/>
      <c r="K103" s="48"/>
      <c r="L103" s="48"/>
      <c r="M103" s="48"/>
      <c r="N103" s="47"/>
    </row>
    <row r="104" spans="1:16" s="8" customFormat="1" ht="33" customHeight="1" x14ac:dyDescent="0.2">
      <c r="A104" s="79"/>
      <c r="B104" s="52" t="s">
        <v>19</v>
      </c>
      <c r="C104" s="1">
        <f t="shared" si="41"/>
        <v>7996640</v>
      </c>
      <c r="D104" s="48">
        <v>7996640</v>
      </c>
      <c r="E104" s="48"/>
      <c r="F104" s="48"/>
      <c r="G104" s="48"/>
      <c r="H104" s="48"/>
      <c r="I104" s="48"/>
      <c r="J104" s="48"/>
      <c r="K104" s="48"/>
      <c r="L104" s="48"/>
      <c r="M104" s="48"/>
      <c r="N104" s="47"/>
    </row>
    <row r="105" spans="1:16" s="8" customFormat="1" ht="19.5" customHeight="1" x14ac:dyDescent="0.2">
      <c r="A105" s="77" t="s">
        <v>94</v>
      </c>
      <c r="B105" s="52" t="s">
        <v>21</v>
      </c>
      <c r="C105" s="1">
        <f t="shared" si="41"/>
        <v>16276546</v>
      </c>
      <c r="D105" s="48">
        <f>D106+D107</f>
        <v>16276546</v>
      </c>
      <c r="E105" s="48"/>
      <c r="F105" s="48"/>
      <c r="G105" s="48"/>
      <c r="H105" s="48"/>
      <c r="I105" s="48"/>
      <c r="J105" s="48"/>
      <c r="K105" s="48"/>
      <c r="L105" s="48"/>
      <c r="M105" s="48"/>
      <c r="N105" s="47"/>
    </row>
    <row r="106" spans="1:16" s="8" customFormat="1" ht="45.75" customHeight="1" x14ac:dyDescent="0.2">
      <c r="A106" s="103"/>
      <c r="B106" s="52" t="s">
        <v>20</v>
      </c>
      <c r="C106" s="1">
        <f t="shared" si="41"/>
        <v>8138273</v>
      </c>
      <c r="D106" s="48">
        <v>8138273</v>
      </c>
      <c r="E106" s="48"/>
      <c r="F106" s="48"/>
      <c r="G106" s="48"/>
      <c r="H106" s="48"/>
      <c r="I106" s="48"/>
      <c r="J106" s="48"/>
      <c r="K106" s="48"/>
      <c r="L106" s="48"/>
      <c r="M106" s="48"/>
      <c r="N106" s="47"/>
    </row>
    <row r="107" spans="1:16" s="8" customFormat="1" ht="33" customHeight="1" x14ac:dyDescent="0.2">
      <c r="A107" s="104"/>
      <c r="B107" s="52" t="s">
        <v>19</v>
      </c>
      <c r="C107" s="1">
        <f t="shared" si="41"/>
        <v>8138273</v>
      </c>
      <c r="D107" s="48">
        <v>8138273</v>
      </c>
      <c r="E107" s="48"/>
      <c r="F107" s="48"/>
      <c r="G107" s="48"/>
      <c r="H107" s="48"/>
      <c r="I107" s="48"/>
      <c r="J107" s="48"/>
      <c r="K107" s="48"/>
      <c r="L107" s="48"/>
      <c r="M107" s="48"/>
      <c r="N107" s="47"/>
    </row>
    <row r="108" spans="1:16" s="8" customFormat="1" ht="20.25" customHeight="1" x14ac:dyDescent="0.2">
      <c r="A108" s="77" t="s">
        <v>95</v>
      </c>
      <c r="B108" s="52" t="s">
        <v>21</v>
      </c>
      <c r="C108" s="1">
        <f t="shared" si="41"/>
        <v>23045820</v>
      </c>
      <c r="D108" s="48">
        <f>D109+D110</f>
        <v>23045820</v>
      </c>
      <c r="E108" s="48"/>
      <c r="F108" s="48"/>
      <c r="G108" s="48"/>
      <c r="H108" s="48"/>
      <c r="I108" s="48"/>
      <c r="J108" s="48"/>
      <c r="K108" s="48"/>
      <c r="L108" s="48"/>
      <c r="M108" s="48"/>
      <c r="N108" s="47"/>
    </row>
    <row r="109" spans="1:16" s="8" customFormat="1" ht="50.25" customHeight="1" x14ac:dyDescent="0.2">
      <c r="A109" s="78"/>
      <c r="B109" s="52" t="s">
        <v>20</v>
      </c>
      <c r="C109" s="1">
        <f t="shared" si="41"/>
        <v>11522910</v>
      </c>
      <c r="D109" s="48">
        <v>11522910</v>
      </c>
      <c r="E109" s="48"/>
      <c r="F109" s="48"/>
      <c r="G109" s="48"/>
      <c r="H109" s="48"/>
      <c r="I109" s="48"/>
      <c r="J109" s="48"/>
      <c r="K109" s="48"/>
      <c r="L109" s="48"/>
      <c r="M109" s="48"/>
      <c r="N109" s="47"/>
    </row>
    <row r="110" spans="1:16" s="8" customFormat="1" ht="33" customHeight="1" x14ac:dyDescent="0.2">
      <c r="A110" s="79"/>
      <c r="B110" s="52" t="s">
        <v>19</v>
      </c>
      <c r="C110" s="1">
        <f t="shared" si="41"/>
        <v>11522910</v>
      </c>
      <c r="D110" s="48">
        <v>11522910</v>
      </c>
      <c r="E110" s="48"/>
      <c r="F110" s="48"/>
      <c r="G110" s="48"/>
      <c r="H110" s="48"/>
      <c r="I110" s="48"/>
      <c r="J110" s="48"/>
      <c r="K110" s="48"/>
      <c r="L110" s="48"/>
      <c r="M110" s="48"/>
      <c r="N110" s="47"/>
    </row>
    <row r="111" spans="1:16" s="8" customFormat="1" ht="14.25" customHeight="1" x14ac:dyDescent="0.2">
      <c r="A111" s="77" t="s">
        <v>97</v>
      </c>
      <c r="B111" s="52" t="s">
        <v>21</v>
      </c>
      <c r="C111" s="1">
        <f t="shared" si="41"/>
        <v>24163049</v>
      </c>
      <c r="D111" s="48">
        <f>D112+D112</f>
        <v>24163049</v>
      </c>
      <c r="E111" s="48"/>
      <c r="F111" s="48"/>
      <c r="G111" s="48"/>
      <c r="H111" s="48"/>
      <c r="I111" s="48"/>
      <c r="J111" s="48"/>
      <c r="K111" s="48"/>
      <c r="L111" s="48"/>
      <c r="M111" s="48"/>
      <c r="N111" s="47"/>
    </row>
    <row r="112" spans="1:16" s="8" customFormat="1" ht="33" customHeight="1" x14ac:dyDescent="0.2">
      <c r="A112" s="78"/>
      <c r="B112" s="52" t="s">
        <v>20</v>
      </c>
      <c r="C112" s="1">
        <f t="shared" si="41"/>
        <v>12081524.5</v>
      </c>
      <c r="D112" s="48">
        <v>12081524.5</v>
      </c>
      <c r="E112" s="48"/>
      <c r="F112" s="48"/>
      <c r="G112" s="48"/>
      <c r="H112" s="48"/>
      <c r="I112" s="48"/>
      <c r="J112" s="48"/>
      <c r="K112" s="48"/>
      <c r="L112" s="48"/>
      <c r="M112" s="48"/>
      <c r="N112" s="47"/>
    </row>
    <row r="113" spans="1:15" s="8" customFormat="1" ht="33" customHeight="1" x14ac:dyDescent="0.2">
      <c r="A113" s="79"/>
      <c r="B113" s="52" t="s">
        <v>19</v>
      </c>
      <c r="C113" s="1">
        <f t="shared" si="41"/>
        <v>12081524.5</v>
      </c>
      <c r="D113" s="48">
        <v>12081524.5</v>
      </c>
      <c r="E113" s="48"/>
      <c r="F113" s="48"/>
      <c r="G113" s="48"/>
      <c r="H113" s="48"/>
      <c r="I113" s="48"/>
      <c r="J113" s="48"/>
      <c r="K113" s="48"/>
      <c r="L113" s="48"/>
      <c r="M113" s="48"/>
      <c r="N113" s="47"/>
    </row>
    <row r="114" spans="1:15" s="8" customFormat="1" ht="27.75" customHeight="1" x14ac:dyDescent="0.2">
      <c r="A114" s="77" t="s">
        <v>98</v>
      </c>
      <c r="B114" s="52" t="s">
        <v>21</v>
      </c>
      <c r="C114" s="1">
        <f t="shared" si="41"/>
        <v>7236505</v>
      </c>
      <c r="D114" s="48">
        <f>D115+D116</f>
        <v>7236505</v>
      </c>
      <c r="E114" s="48"/>
      <c r="F114" s="48"/>
      <c r="G114" s="48"/>
      <c r="H114" s="48"/>
      <c r="I114" s="48"/>
      <c r="J114" s="48"/>
      <c r="K114" s="48"/>
      <c r="L114" s="48"/>
      <c r="M114" s="48"/>
      <c r="N114" s="47"/>
    </row>
    <row r="115" spans="1:15" s="8" customFormat="1" ht="45" customHeight="1" x14ac:dyDescent="0.2">
      <c r="A115" s="78"/>
      <c r="B115" s="52" t="s">
        <v>20</v>
      </c>
      <c r="C115" s="1">
        <f t="shared" si="41"/>
        <v>3618252.5</v>
      </c>
      <c r="D115" s="48">
        <v>3618252.5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7"/>
    </row>
    <row r="116" spans="1:15" s="8" customFormat="1" ht="33" customHeight="1" x14ac:dyDescent="0.2">
      <c r="A116" s="79"/>
      <c r="B116" s="52" t="s">
        <v>19</v>
      </c>
      <c r="C116" s="1">
        <f t="shared" si="41"/>
        <v>3618252.5</v>
      </c>
      <c r="D116" s="48">
        <v>3618252.5</v>
      </c>
      <c r="E116" s="48"/>
      <c r="F116" s="48"/>
      <c r="G116" s="48"/>
      <c r="H116" s="48"/>
      <c r="I116" s="48"/>
      <c r="J116" s="48"/>
      <c r="K116" s="48"/>
      <c r="L116" s="48"/>
      <c r="M116" s="48"/>
      <c r="N116" s="47"/>
    </row>
    <row r="117" spans="1:15" s="8" customFormat="1" ht="33" hidden="1" customHeight="1" x14ac:dyDescent="0.2">
      <c r="A117" s="45"/>
      <c r="B117" s="52"/>
      <c r="C117" s="1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7"/>
    </row>
    <row r="118" spans="1:15" s="8" customFormat="1" ht="33" hidden="1" customHeight="1" x14ac:dyDescent="0.2">
      <c r="A118" s="45"/>
      <c r="B118" s="52"/>
      <c r="C118" s="1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7"/>
    </row>
    <row r="119" spans="1:15" s="8" customFormat="1" ht="20.25" customHeight="1" x14ac:dyDescent="0.2">
      <c r="A119" s="74" t="s">
        <v>66</v>
      </c>
      <c r="B119" s="29" t="s">
        <v>21</v>
      </c>
      <c r="C119" s="1">
        <f t="shared" ref="C119:C126" si="42">SUM(D119:M119)</f>
        <v>1977177622.7</v>
      </c>
      <c r="D119" s="48">
        <f>D123+D127+D131</f>
        <v>1397405789.6100001</v>
      </c>
      <c r="E119" s="48">
        <f>E123+E127+E131</f>
        <v>312391002.31</v>
      </c>
      <c r="F119" s="48">
        <f>F123+F127+F131</f>
        <v>267380830.78</v>
      </c>
      <c r="G119" s="48">
        <f t="shared" ref="G119:M122" si="43">G123+G127+G131</f>
        <v>0</v>
      </c>
      <c r="H119" s="48">
        <f t="shared" si="43"/>
        <v>0</v>
      </c>
      <c r="I119" s="48">
        <f t="shared" si="43"/>
        <v>0</v>
      </c>
      <c r="J119" s="48">
        <f t="shared" si="43"/>
        <v>0</v>
      </c>
      <c r="K119" s="48">
        <f t="shared" si="43"/>
        <v>0</v>
      </c>
      <c r="L119" s="48">
        <f t="shared" si="43"/>
        <v>0</v>
      </c>
      <c r="M119" s="48">
        <f t="shared" si="43"/>
        <v>0</v>
      </c>
      <c r="N119" s="89" t="s">
        <v>30</v>
      </c>
    </row>
    <row r="120" spans="1:15" s="8" customFormat="1" ht="50.25" customHeight="1" x14ac:dyDescent="0.2">
      <c r="A120" s="74"/>
      <c r="B120" s="29" t="s">
        <v>18</v>
      </c>
      <c r="C120" s="1">
        <f t="shared" si="42"/>
        <v>0</v>
      </c>
      <c r="D120" s="48">
        <f t="shared" ref="D120:F122" si="44">D124+D128+D132</f>
        <v>0</v>
      </c>
      <c r="E120" s="48">
        <f t="shared" si="44"/>
        <v>0</v>
      </c>
      <c r="F120" s="48">
        <f t="shared" si="44"/>
        <v>0</v>
      </c>
      <c r="G120" s="48">
        <f t="shared" si="43"/>
        <v>0</v>
      </c>
      <c r="H120" s="48">
        <f t="shared" si="43"/>
        <v>0</v>
      </c>
      <c r="I120" s="48">
        <f t="shared" si="43"/>
        <v>0</v>
      </c>
      <c r="J120" s="48">
        <f t="shared" si="43"/>
        <v>0</v>
      </c>
      <c r="K120" s="48">
        <f t="shared" si="43"/>
        <v>0</v>
      </c>
      <c r="L120" s="48">
        <f t="shared" si="43"/>
        <v>0</v>
      </c>
      <c r="M120" s="48">
        <f t="shared" si="43"/>
        <v>0</v>
      </c>
      <c r="N120" s="89"/>
    </row>
    <row r="121" spans="1:15" s="8" customFormat="1" ht="53.25" customHeight="1" x14ac:dyDescent="0.2">
      <c r="A121" s="74"/>
      <c r="B121" s="52" t="s">
        <v>20</v>
      </c>
      <c r="C121" s="1">
        <f t="shared" si="42"/>
        <v>1464244400</v>
      </c>
      <c r="D121" s="48">
        <f>D125+D129+D133</f>
        <v>982996400</v>
      </c>
      <c r="E121" s="48">
        <f>E125+E129+E133</f>
        <v>240624000</v>
      </c>
      <c r="F121" s="48">
        <f>F125+F129+F133</f>
        <v>240624000</v>
      </c>
      <c r="G121" s="48">
        <f t="shared" si="43"/>
        <v>0</v>
      </c>
      <c r="H121" s="48">
        <f t="shared" si="43"/>
        <v>0</v>
      </c>
      <c r="I121" s="48">
        <f t="shared" si="43"/>
        <v>0</v>
      </c>
      <c r="J121" s="48">
        <f t="shared" si="43"/>
        <v>0</v>
      </c>
      <c r="K121" s="48">
        <f t="shared" si="43"/>
        <v>0</v>
      </c>
      <c r="L121" s="48">
        <f t="shared" si="43"/>
        <v>0</v>
      </c>
      <c r="M121" s="48">
        <f t="shared" si="43"/>
        <v>0</v>
      </c>
      <c r="N121" s="89"/>
    </row>
    <row r="122" spans="1:15" s="8" customFormat="1" ht="33.75" customHeight="1" x14ac:dyDescent="0.2">
      <c r="A122" s="74"/>
      <c r="B122" s="52" t="s">
        <v>19</v>
      </c>
      <c r="C122" s="1">
        <f t="shared" si="42"/>
        <v>512933222.70000005</v>
      </c>
      <c r="D122" s="48">
        <f t="shared" si="44"/>
        <v>414409389.61000001</v>
      </c>
      <c r="E122" s="48">
        <f t="shared" si="44"/>
        <v>71767002.310000002</v>
      </c>
      <c r="F122" s="48">
        <f t="shared" si="44"/>
        <v>26756830.780000001</v>
      </c>
      <c r="G122" s="48">
        <f t="shared" si="43"/>
        <v>0</v>
      </c>
      <c r="H122" s="48">
        <f t="shared" si="43"/>
        <v>0</v>
      </c>
      <c r="I122" s="48">
        <f t="shared" si="43"/>
        <v>0</v>
      </c>
      <c r="J122" s="48">
        <f t="shared" si="43"/>
        <v>0</v>
      </c>
      <c r="K122" s="48">
        <f t="shared" si="43"/>
        <v>0</v>
      </c>
      <c r="L122" s="48">
        <f t="shared" si="43"/>
        <v>0</v>
      </c>
      <c r="M122" s="48">
        <f t="shared" si="43"/>
        <v>0</v>
      </c>
      <c r="N122" s="89"/>
    </row>
    <row r="123" spans="1:15" s="8" customFormat="1" ht="19.5" customHeight="1" x14ac:dyDescent="0.2">
      <c r="A123" s="74" t="s">
        <v>89</v>
      </c>
      <c r="B123" s="29" t="s">
        <v>21</v>
      </c>
      <c r="C123" s="1">
        <f t="shared" si="42"/>
        <v>1059951352.28</v>
      </c>
      <c r="D123" s="48">
        <f>SUM(D124:D126)</f>
        <v>525145160.99000001</v>
      </c>
      <c r="E123" s="48">
        <f t="shared" ref="E123:M123" si="45">SUM(E124:E126)</f>
        <v>267425360.50999999</v>
      </c>
      <c r="F123" s="48">
        <f t="shared" si="45"/>
        <v>267380830.78</v>
      </c>
      <c r="G123" s="48">
        <f t="shared" si="45"/>
        <v>0</v>
      </c>
      <c r="H123" s="48">
        <f t="shared" si="45"/>
        <v>0</v>
      </c>
      <c r="I123" s="48">
        <f t="shared" si="45"/>
        <v>0</v>
      </c>
      <c r="J123" s="48">
        <f t="shared" si="45"/>
        <v>0</v>
      </c>
      <c r="K123" s="48">
        <f t="shared" si="45"/>
        <v>0</v>
      </c>
      <c r="L123" s="48">
        <f t="shared" si="45"/>
        <v>0</v>
      </c>
      <c r="M123" s="48">
        <f t="shared" si="45"/>
        <v>0</v>
      </c>
      <c r="N123" s="89" t="s">
        <v>4</v>
      </c>
    </row>
    <row r="124" spans="1:15" s="8" customFormat="1" ht="50.25" customHeight="1" x14ac:dyDescent="0.2">
      <c r="A124" s="74"/>
      <c r="B124" s="29" t="s">
        <v>18</v>
      </c>
      <c r="C124" s="1">
        <f t="shared" si="42"/>
        <v>0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89"/>
    </row>
    <row r="125" spans="1:15" s="8" customFormat="1" ht="51" customHeight="1" x14ac:dyDescent="0.2">
      <c r="A125" s="74"/>
      <c r="B125" s="52" t="s">
        <v>20</v>
      </c>
      <c r="C125" s="1">
        <f t="shared" si="42"/>
        <v>856608000</v>
      </c>
      <c r="D125" s="48">
        <v>375360000</v>
      </c>
      <c r="E125" s="48">
        <v>240624000</v>
      </c>
      <c r="F125" s="48">
        <v>240624000</v>
      </c>
      <c r="G125" s="48"/>
      <c r="H125" s="48"/>
      <c r="I125" s="48"/>
      <c r="J125" s="48"/>
      <c r="K125" s="48"/>
      <c r="L125" s="48"/>
      <c r="M125" s="48"/>
      <c r="N125" s="89"/>
    </row>
    <row r="126" spans="1:15" s="8" customFormat="1" ht="34.5" customHeight="1" x14ac:dyDescent="0.2">
      <c r="A126" s="74"/>
      <c r="B126" s="52" t="s">
        <v>19</v>
      </c>
      <c r="C126" s="1">
        <f t="shared" si="42"/>
        <v>203343352.28</v>
      </c>
      <c r="D126" s="48">
        <f>41706700+108078460.99</f>
        <v>149785160.99000001</v>
      </c>
      <c r="E126" s="48">
        <v>26801360.510000002</v>
      </c>
      <c r="F126" s="48">
        <v>26756830.780000001</v>
      </c>
      <c r="G126" s="48"/>
      <c r="H126" s="48"/>
      <c r="I126" s="48"/>
      <c r="J126" s="48"/>
      <c r="K126" s="48"/>
      <c r="L126" s="48"/>
      <c r="M126" s="48"/>
      <c r="N126" s="89"/>
    </row>
    <row r="127" spans="1:15" ht="18" customHeight="1" x14ac:dyDescent="0.2">
      <c r="A127" s="105" t="s">
        <v>90</v>
      </c>
      <c r="B127" s="31" t="s">
        <v>88</v>
      </c>
      <c r="C127" s="20">
        <f t="shared" ref="C127:M127" si="46">C128+C129+C130</f>
        <v>564925245.48000002</v>
      </c>
      <c r="D127" s="20">
        <f t="shared" si="46"/>
        <v>564925245.48000002</v>
      </c>
      <c r="E127" s="20">
        <f t="shared" si="46"/>
        <v>0</v>
      </c>
      <c r="F127" s="20">
        <f t="shared" si="46"/>
        <v>0</v>
      </c>
      <c r="G127" s="20">
        <f t="shared" si="46"/>
        <v>0</v>
      </c>
      <c r="H127" s="20">
        <f t="shared" si="46"/>
        <v>0</v>
      </c>
      <c r="I127" s="20">
        <f t="shared" si="46"/>
        <v>0</v>
      </c>
      <c r="J127" s="20">
        <f t="shared" si="46"/>
        <v>0</v>
      </c>
      <c r="K127" s="20">
        <f t="shared" si="46"/>
        <v>0</v>
      </c>
      <c r="L127" s="20">
        <f t="shared" si="46"/>
        <v>0</v>
      </c>
      <c r="M127" s="20">
        <f t="shared" si="46"/>
        <v>0</v>
      </c>
      <c r="N127" s="83" t="s">
        <v>3</v>
      </c>
      <c r="O127" s="112">
        <v>0.32700000000000001</v>
      </c>
    </row>
    <row r="128" spans="1:15" ht="53.25" customHeight="1" x14ac:dyDescent="0.2">
      <c r="A128" s="106"/>
      <c r="B128" s="53" t="s">
        <v>18</v>
      </c>
      <c r="C128" s="20">
        <f>SUM(D128:M128)</f>
        <v>0</v>
      </c>
      <c r="D128" s="24"/>
      <c r="E128" s="20"/>
      <c r="F128" s="20"/>
      <c r="G128" s="20"/>
      <c r="H128" s="20"/>
      <c r="I128" s="20"/>
      <c r="J128" s="20"/>
      <c r="K128" s="20"/>
      <c r="L128" s="20"/>
      <c r="M128" s="20"/>
      <c r="N128" s="83"/>
      <c r="O128" s="113"/>
    </row>
    <row r="129" spans="1:15" ht="51.75" customHeight="1" x14ac:dyDescent="0.2">
      <c r="A129" s="106"/>
      <c r="B129" s="53" t="s">
        <v>20</v>
      </c>
      <c r="C129" s="20">
        <f>SUM(D129:M129)</f>
        <v>333095700</v>
      </c>
      <c r="D129" s="60">
        <f>301945700+31150000</f>
        <v>333095700</v>
      </c>
      <c r="E129" s="60"/>
      <c r="F129" s="60"/>
      <c r="G129" s="20"/>
      <c r="H129" s="20"/>
      <c r="I129" s="20"/>
      <c r="J129" s="20"/>
      <c r="K129" s="20"/>
      <c r="L129" s="20"/>
      <c r="M129" s="20"/>
      <c r="N129" s="83"/>
      <c r="O129" s="113"/>
    </row>
    <row r="130" spans="1:15" ht="36" customHeight="1" x14ac:dyDescent="0.2">
      <c r="A130" s="107"/>
      <c r="B130" s="32" t="s">
        <v>19</v>
      </c>
      <c r="C130" s="33">
        <f>SUM(D130:M130)</f>
        <v>231829545.48000002</v>
      </c>
      <c r="D130" s="60">
        <f>33549522.22+1277577.78+3461111.12+193541334.36</f>
        <v>231829545.48000002</v>
      </c>
      <c r="E130" s="67"/>
      <c r="F130" s="68"/>
      <c r="G130" s="35"/>
      <c r="H130" s="35"/>
      <c r="I130" s="35"/>
      <c r="J130" s="35"/>
      <c r="K130" s="35"/>
      <c r="L130" s="36"/>
      <c r="M130" s="36"/>
      <c r="N130" s="122"/>
      <c r="O130" s="114"/>
    </row>
    <row r="131" spans="1:15" ht="15.75" customHeight="1" x14ac:dyDescent="0.2">
      <c r="A131" s="99" t="s">
        <v>91</v>
      </c>
      <c r="B131" s="31" t="s">
        <v>84</v>
      </c>
      <c r="C131" s="20">
        <f>C132+C133+C134</f>
        <v>352301024.94</v>
      </c>
      <c r="D131" s="20">
        <f t="shared" ref="D131:I131" si="47">D132+D133+D134</f>
        <v>307335383.13999999</v>
      </c>
      <c r="E131" s="20">
        <f t="shared" si="47"/>
        <v>44965641.799999997</v>
      </c>
      <c r="F131" s="20">
        <f t="shared" si="47"/>
        <v>0</v>
      </c>
      <c r="G131" s="20">
        <f t="shared" si="47"/>
        <v>0</v>
      </c>
      <c r="H131" s="20">
        <f t="shared" si="47"/>
        <v>0</v>
      </c>
      <c r="I131" s="20">
        <f t="shared" si="47"/>
        <v>0</v>
      </c>
      <c r="J131" s="20">
        <f>J132+J133+J134</f>
        <v>0</v>
      </c>
      <c r="K131" s="20">
        <f>K132+K133+K134</f>
        <v>0</v>
      </c>
      <c r="L131" s="20">
        <f>L132+L133+L134</f>
        <v>0</v>
      </c>
      <c r="M131" s="20">
        <f>M132+M133+M134</f>
        <v>0</v>
      </c>
      <c r="N131" s="83" t="s">
        <v>3</v>
      </c>
      <c r="O131" s="109">
        <v>1.53</v>
      </c>
    </row>
    <row r="132" spans="1:15" ht="48" customHeight="1" x14ac:dyDescent="0.2">
      <c r="A132" s="99"/>
      <c r="B132" s="31" t="s">
        <v>18</v>
      </c>
      <c r="C132" s="20">
        <f t="shared" ref="C132:C140" si="48">SUM(D132:M132)</f>
        <v>0</v>
      </c>
      <c r="D132" s="24"/>
      <c r="E132" s="20"/>
      <c r="F132" s="20"/>
      <c r="G132" s="20"/>
      <c r="H132" s="20"/>
      <c r="I132" s="20"/>
      <c r="J132" s="20"/>
      <c r="K132" s="20"/>
      <c r="L132" s="20"/>
      <c r="M132" s="20"/>
      <c r="N132" s="83"/>
      <c r="O132" s="110"/>
    </row>
    <row r="133" spans="1:15" ht="51" customHeight="1" x14ac:dyDescent="0.2">
      <c r="A133" s="99"/>
      <c r="B133" s="31" t="s">
        <v>20</v>
      </c>
      <c r="C133" s="20">
        <f t="shared" si="48"/>
        <v>274540700</v>
      </c>
      <c r="D133" s="60">
        <v>274540700</v>
      </c>
      <c r="E133" s="60"/>
      <c r="F133" s="60"/>
      <c r="G133" s="20"/>
      <c r="H133" s="20"/>
      <c r="I133" s="20"/>
      <c r="J133" s="20"/>
      <c r="K133" s="20"/>
      <c r="L133" s="20"/>
      <c r="M133" s="20"/>
      <c r="N133" s="83"/>
      <c r="O133" s="110"/>
    </row>
    <row r="134" spans="1:15" ht="37.5" customHeight="1" x14ac:dyDescent="0.2">
      <c r="A134" s="99"/>
      <c r="B134" s="31" t="s">
        <v>19</v>
      </c>
      <c r="C134" s="20">
        <f t="shared" si="48"/>
        <v>77760324.939999998</v>
      </c>
      <c r="D134" s="60">
        <f>30511767.28+77.78+2282838.08</f>
        <v>32794683.140000001</v>
      </c>
      <c r="E134" s="66">
        <v>44965641.799999997</v>
      </c>
      <c r="F134" s="66"/>
      <c r="G134" s="20"/>
      <c r="H134" s="20"/>
      <c r="I134" s="20"/>
      <c r="J134" s="20"/>
      <c r="K134" s="20"/>
      <c r="L134" s="20"/>
      <c r="M134" s="20"/>
      <c r="N134" s="83"/>
      <c r="O134" s="111"/>
    </row>
    <row r="135" spans="1:15" s="8" customFormat="1" ht="22.5" customHeight="1" x14ac:dyDescent="0.2">
      <c r="A135" s="74" t="s">
        <v>67</v>
      </c>
      <c r="B135" s="29" t="s">
        <v>21</v>
      </c>
      <c r="C135" s="20">
        <f t="shared" si="48"/>
        <v>240019000</v>
      </c>
      <c r="D135" s="48">
        <f>D138+D137</f>
        <v>80019000</v>
      </c>
      <c r="E135" s="48">
        <f t="shared" ref="E135:M135" si="49">E138</f>
        <v>80000000</v>
      </c>
      <c r="F135" s="48">
        <f t="shared" si="49"/>
        <v>80000000</v>
      </c>
      <c r="G135" s="48">
        <f t="shared" si="49"/>
        <v>0</v>
      </c>
      <c r="H135" s="48">
        <f t="shared" si="49"/>
        <v>0</v>
      </c>
      <c r="I135" s="48">
        <f t="shared" si="49"/>
        <v>0</v>
      </c>
      <c r="J135" s="48">
        <f t="shared" si="49"/>
        <v>0</v>
      </c>
      <c r="K135" s="48">
        <f t="shared" si="49"/>
        <v>0</v>
      </c>
      <c r="L135" s="48">
        <f t="shared" si="49"/>
        <v>0</v>
      </c>
      <c r="M135" s="48">
        <f t="shared" si="49"/>
        <v>0</v>
      </c>
      <c r="N135" s="89" t="s">
        <v>4</v>
      </c>
    </row>
    <row r="136" spans="1:15" s="8" customFormat="1" ht="49.5" customHeight="1" x14ac:dyDescent="0.2">
      <c r="A136" s="74"/>
      <c r="B136" s="52" t="s">
        <v>18</v>
      </c>
      <c r="C136" s="20">
        <f t="shared" si="48"/>
        <v>240000000</v>
      </c>
      <c r="D136" s="48">
        <f>D139</f>
        <v>80000000</v>
      </c>
      <c r="E136" s="48">
        <f t="shared" ref="E136:M136" si="50">E139</f>
        <v>80000000</v>
      </c>
      <c r="F136" s="48">
        <f t="shared" si="50"/>
        <v>80000000</v>
      </c>
      <c r="G136" s="48">
        <f t="shared" si="50"/>
        <v>0</v>
      </c>
      <c r="H136" s="48">
        <f t="shared" si="50"/>
        <v>0</v>
      </c>
      <c r="I136" s="48">
        <f t="shared" si="50"/>
        <v>0</v>
      </c>
      <c r="J136" s="48">
        <f t="shared" si="50"/>
        <v>0</v>
      </c>
      <c r="K136" s="48">
        <f t="shared" si="50"/>
        <v>0</v>
      </c>
      <c r="L136" s="48">
        <f t="shared" si="50"/>
        <v>0</v>
      </c>
      <c r="M136" s="48">
        <f t="shared" si="50"/>
        <v>0</v>
      </c>
      <c r="N136" s="98"/>
    </row>
    <row r="137" spans="1:15" s="8" customFormat="1" ht="38.25" customHeight="1" x14ac:dyDescent="0.2">
      <c r="A137" s="74"/>
      <c r="B137" s="52" t="s">
        <v>19</v>
      </c>
      <c r="C137" s="20">
        <f t="shared" si="48"/>
        <v>19000</v>
      </c>
      <c r="D137" s="48">
        <f>D140</f>
        <v>19000</v>
      </c>
      <c r="E137" s="48">
        <f t="shared" ref="E137:M137" si="51">E140</f>
        <v>0</v>
      </c>
      <c r="F137" s="48">
        <f t="shared" si="51"/>
        <v>0</v>
      </c>
      <c r="G137" s="48">
        <f t="shared" si="51"/>
        <v>0</v>
      </c>
      <c r="H137" s="48">
        <f t="shared" si="51"/>
        <v>0</v>
      </c>
      <c r="I137" s="48">
        <f t="shared" si="51"/>
        <v>0</v>
      </c>
      <c r="J137" s="48">
        <f t="shared" si="51"/>
        <v>0</v>
      </c>
      <c r="K137" s="48">
        <f t="shared" si="51"/>
        <v>0</v>
      </c>
      <c r="L137" s="48">
        <f t="shared" si="51"/>
        <v>0</v>
      </c>
      <c r="M137" s="48">
        <f t="shared" si="51"/>
        <v>0</v>
      </c>
      <c r="N137" s="98"/>
    </row>
    <row r="138" spans="1:15" s="8" customFormat="1" ht="17.25" customHeight="1" x14ac:dyDescent="0.2">
      <c r="A138" s="87" t="s">
        <v>68</v>
      </c>
      <c r="B138" s="43" t="s">
        <v>21</v>
      </c>
      <c r="C138" s="1">
        <f t="shared" si="48"/>
        <v>240000000</v>
      </c>
      <c r="D138" s="50">
        <f>D139</f>
        <v>80000000</v>
      </c>
      <c r="E138" s="50">
        <f t="shared" ref="E138:M138" si="52">E139</f>
        <v>80000000</v>
      </c>
      <c r="F138" s="50">
        <f t="shared" si="52"/>
        <v>80000000</v>
      </c>
      <c r="G138" s="50">
        <f t="shared" si="52"/>
        <v>0</v>
      </c>
      <c r="H138" s="50">
        <f t="shared" si="52"/>
        <v>0</v>
      </c>
      <c r="I138" s="50">
        <f t="shared" si="52"/>
        <v>0</v>
      </c>
      <c r="J138" s="50">
        <f t="shared" si="52"/>
        <v>0</v>
      </c>
      <c r="K138" s="50">
        <f t="shared" si="52"/>
        <v>0</v>
      </c>
      <c r="L138" s="50">
        <f t="shared" si="52"/>
        <v>0</v>
      </c>
      <c r="M138" s="50">
        <f t="shared" si="52"/>
        <v>0</v>
      </c>
      <c r="N138" s="88" t="s">
        <v>4</v>
      </c>
    </row>
    <row r="139" spans="1:15" s="8" customFormat="1" ht="53.25" customHeight="1" x14ac:dyDescent="0.2">
      <c r="A139" s="87"/>
      <c r="B139" s="52" t="s">
        <v>18</v>
      </c>
      <c r="C139" s="1">
        <f t="shared" si="48"/>
        <v>240000000</v>
      </c>
      <c r="D139" s="48">
        <v>80000000</v>
      </c>
      <c r="E139" s="48">
        <v>80000000</v>
      </c>
      <c r="F139" s="48">
        <v>80000000</v>
      </c>
      <c r="G139" s="2"/>
      <c r="H139" s="2"/>
      <c r="I139" s="2"/>
      <c r="J139" s="2"/>
      <c r="K139" s="2"/>
      <c r="L139" s="2"/>
      <c r="M139" s="2"/>
      <c r="N139" s="100"/>
    </row>
    <row r="140" spans="1:15" s="8" customFormat="1" ht="33.75" customHeight="1" x14ac:dyDescent="0.2">
      <c r="A140" s="82"/>
      <c r="B140" s="52" t="s">
        <v>19</v>
      </c>
      <c r="C140" s="1">
        <f t="shared" si="48"/>
        <v>19000</v>
      </c>
      <c r="D140" s="57">
        <v>19000</v>
      </c>
      <c r="E140" s="2"/>
      <c r="F140" s="2"/>
      <c r="G140" s="2"/>
      <c r="H140" s="2"/>
      <c r="I140" s="2"/>
      <c r="J140" s="2"/>
      <c r="K140" s="2"/>
      <c r="L140" s="2"/>
      <c r="M140" s="2"/>
      <c r="N140" s="101"/>
    </row>
    <row r="141" spans="1:15" s="8" customFormat="1" ht="33.75" customHeight="1" x14ac:dyDescent="0.2">
      <c r="A141" s="81" t="s">
        <v>93</v>
      </c>
      <c r="B141" s="44" t="s">
        <v>84</v>
      </c>
      <c r="C141" s="1">
        <f>D141</f>
        <v>1426666.67</v>
      </c>
      <c r="D141" s="2">
        <f>D143</f>
        <v>1426666.67</v>
      </c>
      <c r="E141" s="2"/>
      <c r="F141" s="2"/>
      <c r="G141" s="2"/>
      <c r="H141" s="2"/>
      <c r="I141" s="2"/>
      <c r="J141" s="2"/>
      <c r="K141" s="2"/>
      <c r="L141" s="2"/>
      <c r="M141" s="2"/>
      <c r="N141" s="75" t="s">
        <v>4</v>
      </c>
    </row>
    <row r="142" spans="1:15" s="8" customFormat="1" ht="33.75" customHeight="1" x14ac:dyDescent="0.2">
      <c r="A142" s="82"/>
      <c r="B142" s="52" t="s">
        <v>19</v>
      </c>
      <c r="C142" s="1">
        <f>D142</f>
        <v>1426666.67</v>
      </c>
      <c r="D142" s="2">
        <f>D144</f>
        <v>1426666.67</v>
      </c>
      <c r="E142" s="2"/>
      <c r="F142" s="2"/>
      <c r="G142" s="2"/>
      <c r="H142" s="2"/>
      <c r="I142" s="2"/>
      <c r="J142" s="2"/>
      <c r="K142" s="2"/>
      <c r="L142" s="2"/>
      <c r="M142" s="2"/>
      <c r="N142" s="76"/>
    </row>
    <row r="143" spans="1:15" s="8" customFormat="1" ht="33.75" customHeight="1" x14ac:dyDescent="0.2">
      <c r="A143" s="81" t="s">
        <v>92</v>
      </c>
      <c r="B143" s="44" t="s">
        <v>84</v>
      </c>
      <c r="C143" s="1">
        <f>D143</f>
        <v>1426666.67</v>
      </c>
      <c r="D143" s="2">
        <f>D144</f>
        <v>1426666.67</v>
      </c>
      <c r="E143" s="2"/>
      <c r="F143" s="2"/>
      <c r="G143" s="2"/>
      <c r="H143" s="2"/>
      <c r="I143" s="2"/>
      <c r="J143" s="2"/>
      <c r="K143" s="2"/>
      <c r="L143" s="2"/>
      <c r="M143" s="2"/>
      <c r="N143" s="75" t="s">
        <v>4</v>
      </c>
    </row>
    <row r="144" spans="1:15" s="8" customFormat="1" ht="99" customHeight="1" x14ac:dyDescent="0.2">
      <c r="A144" s="82"/>
      <c r="B144" s="52" t="s">
        <v>19</v>
      </c>
      <c r="C144" s="56">
        <f>D144</f>
        <v>1426666.67</v>
      </c>
      <c r="D144" s="2">
        <v>1426666.67</v>
      </c>
      <c r="E144" s="2"/>
      <c r="F144" s="2"/>
      <c r="G144" s="2"/>
      <c r="H144" s="2"/>
      <c r="I144" s="2"/>
      <c r="J144" s="2"/>
      <c r="K144" s="2"/>
      <c r="L144" s="2"/>
      <c r="M144" s="2"/>
      <c r="N144" s="76"/>
    </row>
    <row r="145" spans="1:14" s="8" customFormat="1" ht="15.75" customHeight="1" x14ac:dyDescent="0.2">
      <c r="A145" s="81" t="s">
        <v>74</v>
      </c>
      <c r="B145" s="37" t="s">
        <v>21</v>
      </c>
      <c r="C145" s="1">
        <f>SUM(D145:M145)</f>
        <v>28821889560.440002</v>
      </c>
      <c r="D145" s="48">
        <f>D13+D17+D56+D70+D83+D89+D93+D96+D119+D135+D141</f>
        <v>3089659834.2300005</v>
      </c>
      <c r="E145" s="48">
        <f t="shared" ref="E145:M145" si="53">E13+E17+E56+E70+E83+E89+E93+E96+E119+E135</f>
        <v>2056239775.6800001</v>
      </c>
      <c r="F145" s="48">
        <f t="shared" si="53"/>
        <v>2170521212.46</v>
      </c>
      <c r="G145" s="48">
        <f t="shared" si="53"/>
        <v>2267760694.2600002</v>
      </c>
      <c r="H145" s="48">
        <f t="shared" si="53"/>
        <v>2464766469.04</v>
      </c>
      <c r="I145" s="48">
        <f t="shared" si="53"/>
        <v>3245947294.3800001</v>
      </c>
      <c r="J145" s="48">
        <f t="shared" si="53"/>
        <v>3849812571.8899999</v>
      </c>
      <c r="K145" s="48">
        <f t="shared" si="53"/>
        <v>4123828481.5599999</v>
      </c>
      <c r="L145" s="48">
        <f t="shared" si="53"/>
        <v>2905375280.3599997</v>
      </c>
      <c r="M145" s="48">
        <f t="shared" si="53"/>
        <v>2647977946.5799999</v>
      </c>
      <c r="N145" s="38" t="s">
        <v>6</v>
      </c>
    </row>
    <row r="146" spans="1:14" s="8" customFormat="1" ht="48" customHeight="1" x14ac:dyDescent="0.2">
      <c r="A146" s="87"/>
      <c r="B146" s="52" t="s">
        <v>18</v>
      </c>
      <c r="C146" s="1">
        <f>SUM(D146:M146)</f>
        <v>240000000</v>
      </c>
      <c r="D146" s="48">
        <f t="shared" ref="D146:M146" si="54">D120+D136</f>
        <v>80000000</v>
      </c>
      <c r="E146" s="48">
        <f t="shared" si="54"/>
        <v>80000000</v>
      </c>
      <c r="F146" s="48">
        <f t="shared" si="54"/>
        <v>80000000</v>
      </c>
      <c r="G146" s="48">
        <f t="shared" si="54"/>
        <v>0</v>
      </c>
      <c r="H146" s="48">
        <f t="shared" si="54"/>
        <v>0</v>
      </c>
      <c r="I146" s="48">
        <f t="shared" si="54"/>
        <v>0</v>
      </c>
      <c r="J146" s="48">
        <f t="shared" si="54"/>
        <v>0</v>
      </c>
      <c r="K146" s="48">
        <f t="shared" si="54"/>
        <v>0</v>
      </c>
      <c r="L146" s="48">
        <f t="shared" si="54"/>
        <v>0</v>
      </c>
      <c r="M146" s="48">
        <f t="shared" si="54"/>
        <v>0</v>
      </c>
      <c r="N146" s="38" t="s">
        <v>6</v>
      </c>
    </row>
    <row r="147" spans="1:14" s="8" customFormat="1" ht="50.25" customHeight="1" x14ac:dyDescent="0.2">
      <c r="A147" s="87"/>
      <c r="B147" s="52" t="s">
        <v>20</v>
      </c>
      <c r="C147" s="1">
        <f>SUM(D147:M147)</f>
        <v>1673430800</v>
      </c>
      <c r="D147" s="48">
        <f t="shared" ref="D147:M147" si="55">D97+D121</f>
        <v>1026354000</v>
      </c>
      <c r="E147" s="48">
        <f t="shared" si="55"/>
        <v>273278400</v>
      </c>
      <c r="F147" s="48">
        <f t="shared" si="55"/>
        <v>273278400</v>
      </c>
      <c r="G147" s="48">
        <f t="shared" si="55"/>
        <v>14360000</v>
      </c>
      <c r="H147" s="48">
        <f t="shared" si="55"/>
        <v>14360000</v>
      </c>
      <c r="I147" s="48">
        <f t="shared" si="55"/>
        <v>14360000</v>
      </c>
      <c r="J147" s="48">
        <f t="shared" si="55"/>
        <v>14360000</v>
      </c>
      <c r="K147" s="48">
        <f t="shared" si="55"/>
        <v>14360000</v>
      </c>
      <c r="L147" s="48">
        <f t="shared" si="55"/>
        <v>14360000</v>
      </c>
      <c r="M147" s="48">
        <f t="shared" si="55"/>
        <v>14360000</v>
      </c>
      <c r="N147" s="38" t="s">
        <v>6</v>
      </c>
    </row>
    <row r="148" spans="1:14" s="8" customFormat="1" ht="31.5" customHeight="1" x14ac:dyDescent="0.2">
      <c r="A148" s="82"/>
      <c r="B148" s="52" t="s">
        <v>19</v>
      </c>
      <c r="C148" s="1">
        <f>SUM(D148:M148)</f>
        <v>26888940355.130005</v>
      </c>
      <c r="D148" s="48">
        <f>D14+D18+D57+D71+D84+D91+D95+D98+D122+D137+D142</f>
        <v>1979515040.04</v>
      </c>
      <c r="E148" s="48">
        <f t="shared" ref="E148:M148" si="56">E14+E18+E57+E71+E84+E91+E95+E98+E122+E137</f>
        <v>1687233764.5599999</v>
      </c>
      <c r="F148" s="48">
        <f t="shared" si="56"/>
        <v>1817242812.46</v>
      </c>
      <c r="G148" s="48">
        <f t="shared" si="56"/>
        <v>2253400694.2600002</v>
      </c>
      <c r="H148" s="48">
        <f t="shared" si="56"/>
        <v>2450406469.04</v>
      </c>
      <c r="I148" s="48">
        <f t="shared" si="56"/>
        <v>3231587294.3800001</v>
      </c>
      <c r="J148" s="48">
        <f t="shared" si="56"/>
        <v>3835452571.8899999</v>
      </c>
      <c r="K148" s="48">
        <f t="shared" si="56"/>
        <v>4109468481.5599999</v>
      </c>
      <c r="L148" s="48">
        <f t="shared" si="56"/>
        <v>2891015280.3599997</v>
      </c>
      <c r="M148" s="48">
        <f t="shared" si="56"/>
        <v>2633617946.5799999</v>
      </c>
      <c r="N148" s="39" t="s">
        <v>6</v>
      </c>
    </row>
    <row r="149" spans="1:14" s="8" customFormat="1" ht="20.25" customHeight="1" x14ac:dyDescent="0.2">
      <c r="A149" s="84" t="s">
        <v>31</v>
      </c>
      <c r="B149" s="85"/>
      <c r="C149" s="85"/>
      <c r="D149" s="85"/>
      <c r="E149" s="85"/>
      <c r="F149" s="85"/>
      <c r="G149" s="85"/>
      <c r="H149" s="85"/>
      <c r="I149" s="85"/>
      <c r="J149" s="85"/>
      <c r="K149" s="85"/>
      <c r="L149" s="85"/>
      <c r="M149" s="85"/>
      <c r="N149" s="86"/>
    </row>
    <row r="150" spans="1:14" s="8" customFormat="1" ht="22.5" customHeight="1" x14ac:dyDescent="0.2">
      <c r="A150" s="84" t="s">
        <v>37</v>
      </c>
      <c r="B150" s="85"/>
      <c r="C150" s="85"/>
      <c r="D150" s="85"/>
      <c r="E150" s="85"/>
      <c r="F150" s="85"/>
      <c r="G150" s="85"/>
      <c r="H150" s="85"/>
      <c r="I150" s="85"/>
      <c r="J150" s="85"/>
      <c r="K150" s="85"/>
      <c r="L150" s="85"/>
      <c r="M150" s="85"/>
      <c r="N150" s="86"/>
    </row>
    <row r="151" spans="1:14" s="8" customFormat="1" ht="39" customHeight="1" x14ac:dyDescent="0.2">
      <c r="A151" s="84" t="s">
        <v>36</v>
      </c>
      <c r="B151" s="85"/>
      <c r="C151" s="85"/>
      <c r="D151" s="85"/>
      <c r="E151" s="85"/>
      <c r="F151" s="85"/>
      <c r="G151" s="85"/>
      <c r="H151" s="85"/>
      <c r="I151" s="85"/>
      <c r="J151" s="85"/>
      <c r="K151" s="85"/>
      <c r="L151" s="85"/>
      <c r="M151" s="85"/>
      <c r="N151" s="86"/>
    </row>
    <row r="152" spans="1:14" s="8" customFormat="1" ht="18.75" customHeight="1" x14ac:dyDescent="0.2">
      <c r="A152" s="74" t="s">
        <v>69</v>
      </c>
      <c r="B152" s="29" t="s">
        <v>21</v>
      </c>
      <c r="C152" s="1">
        <f t="shared" ref="C152:C182" si="57">SUM(D152:M152)</f>
        <v>2385796187.1100001</v>
      </c>
      <c r="D152" s="30">
        <f>D154+D156+D158+D162+D164</f>
        <v>845455735.23000002</v>
      </c>
      <c r="E152" s="30">
        <f t="shared" ref="E152:F152" si="58">E154+E156+E158+E162+E164</f>
        <v>765158062.14999998</v>
      </c>
      <c r="F152" s="30">
        <f t="shared" si="58"/>
        <v>775182389.73000002</v>
      </c>
      <c r="G152" s="30">
        <f t="shared" ref="G152:M152" si="59">G153</f>
        <v>0</v>
      </c>
      <c r="H152" s="30">
        <f t="shared" si="59"/>
        <v>0</v>
      </c>
      <c r="I152" s="30">
        <f t="shared" si="59"/>
        <v>0</v>
      </c>
      <c r="J152" s="30">
        <f t="shared" si="59"/>
        <v>0</v>
      </c>
      <c r="K152" s="30">
        <f t="shared" si="59"/>
        <v>0</v>
      </c>
      <c r="L152" s="30">
        <f t="shared" si="59"/>
        <v>0</v>
      </c>
      <c r="M152" s="30">
        <f t="shared" si="59"/>
        <v>0</v>
      </c>
      <c r="N152" s="89" t="s">
        <v>4</v>
      </c>
    </row>
    <row r="153" spans="1:14" s="8" customFormat="1" ht="36" customHeight="1" x14ac:dyDescent="0.2">
      <c r="A153" s="74"/>
      <c r="B153" s="52" t="s">
        <v>19</v>
      </c>
      <c r="C153" s="1">
        <f t="shared" si="57"/>
        <v>2345068920.5900002</v>
      </c>
      <c r="D153" s="30">
        <v>794704141.13</v>
      </c>
      <c r="E153" s="30">
        <v>775182389.73000002</v>
      </c>
      <c r="F153" s="30">
        <v>775182389.73000002</v>
      </c>
      <c r="G153" s="30">
        <f t="shared" ref="G153:M153" si="60">G159+G157+G155+G163</f>
        <v>0</v>
      </c>
      <c r="H153" s="30">
        <f t="shared" si="60"/>
        <v>0</v>
      </c>
      <c r="I153" s="30">
        <f t="shared" si="60"/>
        <v>0</v>
      </c>
      <c r="J153" s="30">
        <f t="shared" si="60"/>
        <v>0</v>
      </c>
      <c r="K153" s="30">
        <f t="shared" si="60"/>
        <v>0</v>
      </c>
      <c r="L153" s="30">
        <f t="shared" si="60"/>
        <v>0</v>
      </c>
      <c r="M153" s="30">
        <f t="shared" si="60"/>
        <v>0</v>
      </c>
      <c r="N153" s="89"/>
    </row>
    <row r="154" spans="1:14" s="8" customFormat="1" ht="20.25" customHeight="1" x14ac:dyDescent="0.2">
      <c r="A154" s="74" t="s">
        <v>70</v>
      </c>
      <c r="B154" s="29" t="s">
        <v>21</v>
      </c>
      <c r="C154" s="1">
        <f t="shared" si="57"/>
        <v>2342900490.21</v>
      </c>
      <c r="D154" s="30">
        <f>D155</f>
        <v>825052938.11000001</v>
      </c>
      <c r="E154" s="30">
        <f>E155</f>
        <v>745661612.25999999</v>
      </c>
      <c r="F154" s="30">
        <f>F155</f>
        <v>772185939.84000003</v>
      </c>
      <c r="G154" s="30"/>
      <c r="H154" s="30"/>
      <c r="I154" s="30"/>
      <c r="J154" s="30"/>
      <c r="K154" s="30"/>
      <c r="L154" s="30"/>
      <c r="M154" s="30"/>
      <c r="N154" s="89" t="s">
        <v>4</v>
      </c>
    </row>
    <row r="155" spans="1:14" s="8" customFormat="1" ht="32.25" customHeight="1" x14ac:dyDescent="0.2">
      <c r="A155" s="74"/>
      <c r="B155" s="52" t="s">
        <v>19</v>
      </c>
      <c r="C155" s="1">
        <f t="shared" si="57"/>
        <v>2342900490.21</v>
      </c>
      <c r="D155" s="70">
        <v>825052938.11000001</v>
      </c>
      <c r="E155" s="70">
        <v>745661612.25999999</v>
      </c>
      <c r="F155" s="70">
        <v>772185939.84000003</v>
      </c>
      <c r="G155" s="30"/>
      <c r="H155" s="30"/>
      <c r="I155" s="30"/>
      <c r="J155" s="30"/>
      <c r="K155" s="30"/>
      <c r="L155" s="30"/>
      <c r="M155" s="30"/>
      <c r="N155" s="89"/>
    </row>
    <row r="156" spans="1:14" s="8" customFormat="1" ht="19.5" customHeight="1" x14ac:dyDescent="0.2">
      <c r="A156" s="81" t="s">
        <v>71</v>
      </c>
      <c r="B156" s="29" t="s">
        <v>21</v>
      </c>
      <c r="C156" s="1">
        <f t="shared" si="57"/>
        <v>1102249.56</v>
      </c>
      <c r="D156" s="30">
        <f>D157</f>
        <v>359749.86</v>
      </c>
      <c r="E156" s="30">
        <f>E157</f>
        <v>371249.85</v>
      </c>
      <c r="F156" s="30">
        <f>F157</f>
        <v>371249.85</v>
      </c>
      <c r="G156" s="30"/>
      <c r="H156" s="30"/>
      <c r="I156" s="30"/>
      <c r="J156" s="30"/>
      <c r="K156" s="30"/>
      <c r="L156" s="30"/>
      <c r="M156" s="30"/>
      <c r="N156" s="75" t="s">
        <v>4</v>
      </c>
    </row>
    <row r="157" spans="1:14" s="8" customFormat="1" ht="35.25" customHeight="1" x14ac:dyDescent="0.2">
      <c r="A157" s="82"/>
      <c r="B157" s="52" t="s">
        <v>19</v>
      </c>
      <c r="C157" s="1">
        <f t="shared" si="57"/>
        <v>1102249.56</v>
      </c>
      <c r="D157" s="70">
        <v>359749.86</v>
      </c>
      <c r="E157" s="70">
        <v>371249.85</v>
      </c>
      <c r="F157" s="70">
        <v>371249.85</v>
      </c>
      <c r="G157" s="30"/>
      <c r="H157" s="30"/>
      <c r="I157" s="30"/>
      <c r="J157" s="30"/>
      <c r="K157" s="30"/>
      <c r="L157" s="30"/>
      <c r="M157" s="30"/>
      <c r="N157" s="76"/>
    </row>
    <row r="158" spans="1:14" s="8" customFormat="1" ht="18.75" customHeight="1" x14ac:dyDescent="0.2">
      <c r="A158" s="81" t="s">
        <v>72</v>
      </c>
      <c r="B158" s="29" t="s">
        <v>21</v>
      </c>
      <c r="C158" s="1">
        <f t="shared" si="57"/>
        <v>7493447.3399999999</v>
      </c>
      <c r="D158" s="30">
        <f>D159</f>
        <v>2243047.2599999998</v>
      </c>
      <c r="E158" s="30">
        <f>E159</f>
        <v>2625200.04</v>
      </c>
      <c r="F158" s="30">
        <f>F159</f>
        <v>2625200.04</v>
      </c>
      <c r="G158" s="30"/>
      <c r="H158" s="30"/>
      <c r="I158" s="30"/>
      <c r="J158" s="30"/>
      <c r="K158" s="30"/>
      <c r="L158" s="30"/>
      <c r="M158" s="30"/>
      <c r="N158" s="46" t="s">
        <v>4</v>
      </c>
    </row>
    <row r="159" spans="1:14" s="8" customFormat="1" ht="49.5" customHeight="1" x14ac:dyDescent="0.2">
      <c r="A159" s="108"/>
      <c r="B159" s="52" t="s">
        <v>19</v>
      </c>
      <c r="C159" s="1">
        <f t="shared" si="57"/>
        <v>7493447.3399999999</v>
      </c>
      <c r="D159" s="70">
        <v>2243047.2599999998</v>
      </c>
      <c r="E159" s="70">
        <v>2625200.04</v>
      </c>
      <c r="F159" s="70">
        <v>2625200.04</v>
      </c>
      <c r="G159" s="30"/>
      <c r="H159" s="30"/>
      <c r="I159" s="30"/>
      <c r="J159" s="30"/>
      <c r="K159" s="30"/>
      <c r="L159" s="30"/>
      <c r="M159" s="30"/>
      <c r="N159" s="47"/>
    </row>
    <row r="160" spans="1:14" s="8" customFormat="1" ht="16.5" customHeight="1" x14ac:dyDescent="0.2">
      <c r="A160" s="74" t="s">
        <v>99</v>
      </c>
      <c r="B160" s="29" t="s">
        <v>21</v>
      </c>
      <c r="C160" s="1">
        <f t="shared" si="57"/>
        <v>0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75" t="s">
        <v>4</v>
      </c>
    </row>
    <row r="161" spans="1:14" s="8" customFormat="1" ht="54" customHeight="1" x14ac:dyDescent="0.2">
      <c r="A161" s="74"/>
      <c r="B161" s="52" t="s">
        <v>19</v>
      </c>
      <c r="C161" s="1">
        <f t="shared" si="57"/>
        <v>1102249.56</v>
      </c>
      <c r="D161" s="70">
        <v>359749.86</v>
      </c>
      <c r="E161" s="70">
        <v>371249.85</v>
      </c>
      <c r="F161" s="70">
        <v>371249.85</v>
      </c>
      <c r="G161" s="30"/>
      <c r="H161" s="30"/>
      <c r="I161" s="30"/>
      <c r="J161" s="30"/>
      <c r="K161" s="30"/>
      <c r="L161" s="30"/>
      <c r="M161" s="30"/>
      <c r="N161" s="76"/>
    </row>
    <row r="162" spans="1:14" s="8" customFormat="1" ht="18.75" customHeight="1" x14ac:dyDescent="0.2">
      <c r="A162" s="74" t="s">
        <v>73</v>
      </c>
      <c r="B162" s="29" t="s">
        <v>21</v>
      </c>
      <c r="C162" s="1">
        <f t="shared" si="57"/>
        <v>9800000</v>
      </c>
      <c r="D162" s="30">
        <f>D163</f>
        <v>9800000</v>
      </c>
      <c r="E162" s="30"/>
      <c r="F162" s="30"/>
      <c r="G162" s="30"/>
      <c r="H162" s="30"/>
      <c r="I162" s="30"/>
      <c r="J162" s="30"/>
      <c r="K162" s="30"/>
      <c r="L162" s="30"/>
      <c r="M162" s="30"/>
      <c r="N162" s="75" t="s">
        <v>4</v>
      </c>
    </row>
    <row r="163" spans="1:14" s="8" customFormat="1" ht="33" customHeight="1" x14ac:dyDescent="0.2">
      <c r="A163" s="74"/>
      <c r="B163" s="52" t="s">
        <v>19</v>
      </c>
      <c r="C163" s="1">
        <f t="shared" si="57"/>
        <v>9800000</v>
      </c>
      <c r="D163" s="30">
        <v>9800000</v>
      </c>
      <c r="E163" s="30"/>
      <c r="F163" s="30"/>
      <c r="G163" s="30"/>
      <c r="H163" s="30"/>
      <c r="I163" s="30"/>
      <c r="J163" s="30"/>
      <c r="K163" s="30"/>
      <c r="L163" s="30"/>
      <c r="M163" s="30"/>
      <c r="N163" s="76"/>
    </row>
    <row r="164" spans="1:14" s="8" customFormat="1" ht="18.75" customHeight="1" x14ac:dyDescent="0.2">
      <c r="A164" s="74" t="s">
        <v>100</v>
      </c>
      <c r="B164" s="29" t="s">
        <v>21</v>
      </c>
      <c r="C164" s="1">
        <f t="shared" si="57"/>
        <v>24500000</v>
      </c>
      <c r="D164" s="30">
        <f>D165</f>
        <v>8000000</v>
      </c>
      <c r="E164" s="30">
        <f>E165</f>
        <v>16500000</v>
      </c>
      <c r="F164" s="30">
        <f>F165</f>
        <v>0</v>
      </c>
      <c r="G164" s="30"/>
      <c r="H164" s="30"/>
      <c r="I164" s="30"/>
      <c r="J164" s="30"/>
      <c r="K164" s="30"/>
      <c r="L164" s="30"/>
      <c r="M164" s="30"/>
      <c r="N164" s="75" t="s">
        <v>4</v>
      </c>
    </row>
    <row r="165" spans="1:14" s="8" customFormat="1" ht="33" customHeight="1" x14ac:dyDescent="0.2">
      <c r="A165" s="74"/>
      <c r="B165" s="59" t="s">
        <v>19</v>
      </c>
      <c r="C165" s="1">
        <f>D165+E165+F165</f>
        <v>24500000</v>
      </c>
      <c r="D165" s="70">
        <v>8000000</v>
      </c>
      <c r="E165" s="70">
        <v>16500000</v>
      </c>
      <c r="F165" s="70">
        <v>0</v>
      </c>
      <c r="G165" s="30"/>
      <c r="H165" s="30"/>
      <c r="I165" s="30"/>
      <c r="J165" s="30"/>
      <c r="K165" s="30"/>
      <c r="L165" s="30"/>
      <c r="M165" s="30"/>
      <c r="N165" s="76"/>
    </row>
    <row r="166" spans="1:14" s="8" customFormat="1" ht="19.5" customHeight="1" x14ac:dyDescent="0.2">
      <c r="A166" s="74" t="s">
        <v>75</v>
      </c>
      <c r="B166" s="29" t="s">
        <v>21</v>
      </c>
      <c r="C166" s="1">
        <f t="shared" si="57"/>
        <v>2385796187.1100001</v>
      </c>
      <c r="D166" s="30">
        <f>D152</f>
        <v>845455735.23000002</v>
      </c>
      <c r="E166" s="30">
        <f t="shared" ref="E166:M166" si="61">E152</f>
        <v>765158062.14999998</v>
      </c>
      <c r="F166" s="30">
        <f t="shared" si="61"/>
        <v>775182389.73000002</v>
      </c>
      <c r="G166" s="30">
        <f t="shared" si="61"/>
        <v>0</v>
      </c>
      <c r="H166" s="30">
        <f t="shared" si="61"/>
        <v>0</v>
      </c>
      <c r="I166" s="30">
        <f t="shared" si="61"/>
        <v>0</v>
      </c>
      <c r="J166" s="30">
        <f t="shared" si="61"/>
        <v>0</v>
      </c>
      <c r="K166" s="30">
        <f t="shared" si="61"/>
        <v>0</v>
      </c>
      <c r="L166" s="30">
        <f t="shared" si="61"/>
        <v>0</v>
      </c>
      <c r="M166" s="30">
        <f t="shared" si="61"/>
        <v>0</v>
      </c>
      <c r="N166" s="38" t="s">
        <v>6</v>
      </c>
    </row>
    <row r="167" spans="1:14" s="8" customFormat="1" ht="36" customHeight="1" x14ac:dyDescent="0.2">
      <c r="A167" s="74"/>
      <c r="B167" s="52" t="s">
        <v>19</v>
      </c>
      <c r="C167" s="1">
        <f t="shared" si="57"/>
        <v>2345068920.5900002</v>
      </c>
      <c r="D167" s="30">
        <f>D153</f>
        <v>794704141.13</v>
      </c>
      <c r="E167" s="30">
        <f t="shared" ref="E167:M167" si="62">E153</f>
        <v>775182389.73000002</v>
      </c>
      <c r="F167" s="30">
        <f t="shared" si="62"/>
        <v>775182389.73000002</v>
      </c>
      <c r="G167" s="30">
        <f t="shared" si="62"/>
        <v>0</v>
      </c>
      <c r="H167" s="30">
        <f t="shared" si="62"/>
        <v>0</v>
      </c>
      <c r="I167" s="30">
        <f t="shared" si="62"/>
        <v>0</v>
      </c>
      <c r="J167" s="30">
        <f t="shared" si="62"/>
        <v>0</v>
      </c>
      <c r="K167" s="30">
        <f t="shared" si="62"/>
        <v>0</v>
      </c>
      <c r="L167" s="30">
        <f t="shared" si="62"/>
        <v>0</v>
      </c>
      <c r="M167" s="30">
        <f t="shared" si="62"/>
        <v>0</v>
      </c>
      <c r="N167" s="38" t="s">
        <v>6</v>
      </c>
    </row>
    <row r="168" spans="1:14" s="8" customFormat="1" ht="19.5" customHeight="1" x14ac:dyDescent="0.2">
      <c r="A168" s="74" t="s">
        <v>76</v>
      </c>
      <c r="B168" s="29" t="s">
        <v>21</v>
      </c>
      <c r="C168" s="1">
        <f t="shared" si="57"/>
        <v>31207685747.550003</v>
      </c>
      <c r="D168" s="30">
        <f>D145+D166</f>
        <v>3935115569.4600005</v>
      </c>
      <c r="E168" s="30">
        <f t="shared" ref="E168:M168" si="63">E145+E166</f>
        <v>2821397837.8299999</v>
      </c>
      <c r="F168" s="30">
        <f t="shared" si="63"/>
        <v>2945703602.1900001</v>
      </c>
      <c r="G168" s="30">
        <f t="shared" si="63"/>
        <v>2267760694.2600002</v>
      </c>
      <c r="H168" s="30">
        <f t="shared" si="63"/>
        <v>2464766469.04</v>
      </c>
      <c r="I168" s="30">
        <f t="shared" si="63"/>
        <v>3245947294.3800001</v>
      </c>
      <c r="J168" s="30">
        <f t="shared" si="63"/>
        <v>3849812571.8899999</v>
      </c>
      <c r="K168" s="30">
        <f t="shared" si="63"/>
        <v>4123828481.5599999</v>
      </c>
      <c r="L168" s="30">
        <f t="shared" si="63"/>
        <v>2905375280.3599997</v>
      </c>
      <c r="M168" s="30">
        <f t="shared" si="63"/>
        <v>2647977946.5799999</v>
      </c>
      <c r="N168" s="38" t="s">
        <v>6</v>
      </c>
    </row>
    <row r="169" spans="1:14" s="8" customFormat="1" ht="54.75" customHeight="1" x14ac:dyDescent="0.2">
      <c r="A169" s="74"/>
      <c r="B169" s="52" t="s">
        <v>18</v>
      </c>
      <c r="C169" s="1">
        <f t="shared" si="57"/>
        <v>240000000</v>
      </c>
      <c r="D169" s="30">
        <f>D146</f>
        <v>80000000</v>
      </c>
      <c r="E169" s="30">
        <f t="shared" ref="E169:M169" si="64">E146</f>
        <v>80000000</v>
      </c>
      <c r="F169" s="30">
        <f t="shared" si="64"/>
        <v>80000000</v>
      </c>
      <c r="G169" s="30">
        <f t="shared" si="64"/>
        <v>0</v>
      </c>
      <c r="H169" s="30">
        <f t="shared" si="64"/>
        <v>0</v>
      </c>
      <c r="I169" s="30">
        <f t="shared" si="64"/>
        <v>0</v>
      </c>
      <c r="J169" s="30">
        <f t="shared" si="64"/>
        <v>0</v>
      </c>
      <c r="K169" s="30">
        <f t="shared" si="64"/>
        <v>0</v>
      </c>
      <c r="L169" s="30">
        <f t="shared" si="64"/>
        <v>0</v>
      </c>
      <c r="M169" s="30">
        <f t="shared" si="64"/>
        <v>0</v>
      </c>
      <c r="N169" s="38" t="s">
        <v>6</v>
      </c>
    </row>
    <row r="170" spans="1:14" s="8" customFormat="1" ht="48" customHeight="1" x14ac:dyDescent="0.2">
      <c r="A170" s="74"/>
      <c r="B170" s="52" t="s">
        <v>20</v>
      </c>
      <c r="C170" s="1">
        <f t="shared" si="57"/>
        <v>1673430800</v>
      </c>
      <c r="D170" s="30">
        <f>D147</f>
        <v>1026354000</v>
      </c>
      <c r="E170" s="30">
        <f t="shared" ref="E170:M170" si="65">E147</f>
        <v>273278400</v>
      </c>
      <c r="F170" s="30">
        <f t="shared" si="65"/>
        <v>273278400</v>
      </c>
      <c r="G170" s="30">
        <f t="shared" si="65"/>
        <v>14360000</v>
      </c>
      <c r="H170" s="30">
        <f t="shared" si="65"/>
        <v>14360000</v>
      </c>
      <c r="I170" s="30">
        <f t="shared" si="65"/>
        <v>14360000</v>
      </c>
      <c r="J170" s="30">
        <f t="shared" si="65"/>
        <v>14360000</v>
      </c>
      <c r="K170" s="30">
        <f t="shared" si="65"/>
        <v>14360000</v>
      </c>
      <c r="L170" s="30">
        <f t="shared" si="65"/>
        <v>14360000</v>
      </c>
      <c r="M170" s="30">
        <f t="shared" si="65"/>
        <v>14360000</v>
      </c>
      <c r="N170" s="38" t="s">
        <v>6</v>
      </c>
    </row>
    <row r="171" spans="1:14" s="8" customFormat="1" ht="32.25" customHeight="1" x14ac:dyDescent="0.2">
      <c r="A171" s="74"/>
      <c r="B171" s="52" t="s">
        <v>19</v>
      </c>
      <c r="C171" s="1">
        <f t="shared" si="57"/>
        <v>29234009275.720001</v>
      </c>
      <c r="D171" s="30">
        <f>D148+D167</f>
        <v>2774219181.1700001</v>
      </c>
      <c r="E171" s="30">
        <f t="shared" ref="E171:M171" si="66">E148+E167</f>
        <v>2462416154.29</v>
      </c>
      <c r="F171" s="30">
        <f t="shared" si="66"/>
        <v>2592425202.1900001</v>
      </c>
      <c r="G171" s="30">
        <f t="shared" si="66"/>
        <v>2253400694.2600002</v>
      </c>
      <c r="H171" s="30">
        <f t="shared" si="66"/>
        <v>2450406469.04</v>
      </c>
      <c r="I171" s="30">
        <f t="shared" si="66"/>
        <v>3231587294.3800001</v>
      </c>
      <c r="J171" s="30">
        <f t="shared" si="66"/>
        <v>3835452571.8899999</v>
      </c>
      <c r="K171" s="30">
        <f t="shared" si="66"/>
        <v>4109468481.5599999</v>
      </c>
      <c r="L171" s="30">
        <f t="shared" si="66"/>
        <v>2891015280.3599997</v>
      </c>
      <c r="M171" s="30">
        <f t="shared" si="66"/>
        <v>2633617946.5799999</v>
      </c>
      <c r="N171" s="38" t="s">
        <v>6</v>
      </c>
    </row>
    <row r="172" spans="1:14" s="8" customFormat="1" ht="17.25" customHeight="1" x14ac:dyDescent="0.2">
      <c r="A172" s="74" t="s">
        <v>77</v>
      </c>
      <c r="B172" s="29" t="s">
        <v>21</v>
      </c>
      <c r="C172" s="30">
        <f t="shared" ref="C172:M172" si="67">C83+C89+C93+C123+C135+C152+C141</f>
        <v>28706156242.759995</v>
      </c>
      <c r="D172" s="30">
        <f t="shared" si="67"/>
        <v>2817736504.8100004</v>
      </c>
      <c r="E172" s="30">
        <f t="shared" si="67"/>
        <v>2288613144.1399999</v>
      </c>
      <c r="F172" s="30">
        <f t="shared" si="67"/>
        <v>2295377855.7399998</v>
      </c>
      <c r="G172" s="30">
        <f t="shared" si="67"/>
        <v>2239040694.2600002</v>
      </c>
      <c r="H172" s="30">
        <f t="shared" si="67"/>
        <v>2436046469.04</v>
      </c>
      <c r="I172" s="30">
        <f t="shared" si="67"/>
        <v>3217227294.3800001</v>
      </c>
      <c r="J172" s="30">
        <f t="shared" si="67"/>
        <v>3821092571.8899999</v>
      </c>
      <c r="K172" s="30">
        <f t="shared" si="67"/>
        <v>4095108481.5599999</v>
      </c>
      <c r="L172" s="30">
        <f t="shared" si="67"/>
        <v>2876655280.3599997</v>
      </c>
      <c r="M172" s="30">
        <f t="shared" si="67"/>
        <v>2619257946.5799999</v>
      </c>
      <c r="N172" s="38" t="s">
        <v>6</v>
      </c>
    </row>
    <row r="173" spans="1:14" s="8" customFormat="1" ht="49.5" customHeight="1" x14ac:dyDescent="0.2">
      <c r="A173" s="74"/>
      <c r="B173" s="29" t="s">
        <v>18</v>
      </c>
      <c r="C173" s="1">
        <f t="shared" si="57"/>
        <v>240000000</v>
      </c>
      <c r="D173" s="30">
        <f>D136</f>
        <v>80000000</v>
      </c>
      <c r="E173" s="30">
        <f t="shared" ref="E173:M173" si="68">E136</f>
        <v>80000000</v>
      </c>
      <c r="F173" s="30">
        <f t="shared" si="68"/>
        <v>80000000</v>
      </c>
      <c r="G173" s="30">
        <f t="shared" si="68"/>
        <v>0</v>
      </c>
      <c r="H173" s="30">
        <f t="shared" si="68"/>
        <v>0</v>
      </c>
      <c r="I173" s="30">
        <f t="shared" si="68"/>
        <v>0</v>
      </c>
      <c r="J173" s="30">
        <f t="shared" si="68"/>
        <v>0</v>
      </c>
      <c r="K173" s="30">
        <f t="shared" si="68"/>
        <v>0</v>
      </c>
      <c r="L173" s="30">
        <f t="shared" si="68"/>
        <v>0</v>
      </c>
      <c r="M173" s="30">
        <f t="shared" si="68"/>
        <v>0</v>
      </c>
      <c r="N173" s="38" t="s">
        <v>6</v>
      </c>
    </row>
    <row r="174" spans="1:14" s="8" customFormat="1" ht="51.75" customHeight="1" x14ac:dyDescent="0.2">
      <c r="A174" s="74"/>
      <c r="B174" s="52" t="s">
        <v>20</v>
      </c>
      <c r="C174" s="1">
        <f t="shared" si="57"/>
        <v>856608000</v>
      </c>
      <c r="D174" s="30">
        <f t="shared" ref="D174:M174" si="69">D90+D94+D125</f>
        <v>375360000</v>
      </c>
      <c r="E174" s="30">
        <f t="shared" si="69"/>
        <v>240624000</v>
      </c>
      <c r="F174" s="30">
        <f t="shared" si="69"/>
        <v>240624000</v>
      </c>
      <c r="G174" s="30">
        <f t="shared" si="69"/>
        <v>0</v>
      </c>
      <c r="H174" s="30">
        <f t="shared" si="69"/>
        <v>0</v>
      </c>
      <c r="I174" s="30">
        <f t="shared" si="69"/>
        <v>0</v>
      </c>
      <c r="J174" s="30">
        <f t="shared" si="69"/>
        <v>0</v>
      </c>
      <c r="K174" s="30">
        <f t="shared" si="69"/>
        <v>0</v>
      </c>
      <c r="L174" s="30">
        <f t="shared" si="69"/>
        <v>0</v>
      </c>
      <c r="M174" s="30">
        <f t="shared" si="69"/>
        <v>0</v>
      </c>
      <c r="N174" s="38" t="s">
        <v>6</v>
      </c>
    </row>
    <row r="175" spans="1:14" s="8" customFormat="1" ht="33" customHeight="1" x14ac:dyDescent="0.2">
      <c r="A175" s="74"/>
      <c r="B175" s="52" t="s">
        <v>19</v>
      </c>
      <c r="C175" s="30">
        <f t="shared" ref="C175:M175" si="70">C84+C91+C95+C126+C137+C153+C144</f>
        <v>27568820976.239994</v>
      </c>
      <c r="D175" s="30">
        <f t="shared" si="70"/>
        <v>2311624910.71</v>
      </c>
      <c r="E175" s="30">
        <f t="shared" si="70"/>
        <v>1978013471.72</v>
      </c>
      <c r="F175" s="30">
        <f t="shared" si="70"/>
        <v>1974753855.74</v>
      </c>
      <c r="G175" s="30">
        <f t="shared" si="70"/>
        <v>2239040694.2600002</v>
      </c>
      <c r="H175" s="30">
        <f t="shared" si="70"/>
        <v>2436046469.04</v>
      </c>
      <c r="I175" s="30">
        <f t="shared" si="70"/>
        <v>3217227294.3800001</v>
      </c>
      <c r="J175" s="30">
        <f t="shared" si="70"/>
        <v>3821092571.8899999</v>
      </c>
      <c r="K175" s="30">
        <f t="shared" si="70"/>
        <v>4095108481.5599999</v>
      </c>
      <c r="L175" s="30">
        <f t="shared" si="70"/>
        <v>2876655280.3599997</v>
      </c>
      <c r="M175" s="30">
        <f t="shared" si="70"/>
        <v>2619257946.5799999</v>
      </c>
      <c r="N175" s="38" t="s">
        <v>6</v>
      </c>
    </row>
    <row r="176" spans="1:14" s="8" customFormat="1" ht="15.75" customHeight="1" x14ac:dyDescent="0.2">
      <c r="A176" s="74" t="s">
        <v>78</v>
      </c>
      <c r="B176" s="29" t="s">
        <v>21</v>
      </c>
      <c r="C176" s="1">
        <f t="shared" si="57"/>
        <v>2083156704.79</v>
      </c>
      <c r="D176" s="30">
        <f t="shared" ref="D176:M176" si="71">D13+D17+D56+D70+D127+D131</f>
        <v>1030663864.65</v>
      </c>
      <c r="E176" s="30">
        <f t="shared" si="71"/>
        <v>467475893.69</v>
      </c>
      <c r="F176" s="30">
        <f t="shared" si="71"/>
        <v>585016946.45000005</v>
      </c>
      <c r="G176" s="30">
        <f t="shared" si="71"/>
        <v>0</v>
      </c>
      <c r="H176" s="30">
        <f t="shared" si="71"/>
        <v>0</v>
      </c>
      <c r="I176" s="30">
        <f t="shared" si="71"/>
        <v>0</v>
      </c>
      <c r="J176" s="30">
        <f t="shared" si="71"/>
        <v>0</v>
      </c>
      <c r="K176" s="30">
        <f t="shared" si="71"/>
        <v>0</v>
      </c>
      <c r="L176" s="30">
        <f t="shared" si="71"/>
        <v>0</v>
      </c>
      <c r="M176" s="30">
        <f t="shared" si="71"/>
        <v>0</v>
      </c>
      <c r="N176" s="38" t="s">
        <v>6</v>
      </c>
    </row>
    <row r="177" spans="1:14" s="8" customFormat="1" ht="54" customHeight="1" x14ac:dyDescent="0.2">
      <c r="A177" s="74"/>
      <c r="B177" s="52" t="s">
        <v>18</v>
      </c>
      <c r="C177" s="1">
        <f t="shared" si="57"/>
        <v>0</v>
      </c>
      <c r="D177" s="30">
        <f t="shared" ref="D177:M177" si="72">D128+D132</f>
        <v>0</v>
      </c>
      <c r="E177" s="30">
        <f t="shared" si="72"/>
        <v>0</v>
      </c>
      <c r="F177" s="30">
        <f t="shared" si="72"/>
        <v>0</v>
      </c>
      <c r="G177" s="30">
        <f t="shared" si="72"/>
        <v>0</v>
      </c>
      <c r="H177" s="30">
        <f t="shared" si="72"/>
        <v>0</v>
      </c>
      <c r="I177" s="30">
        <f t="shared" si="72"/>
        <v>0</v>
      </c>
      <c r="J177" s="30">
        <f t="shared" si="72"/>
        <v>0</v>
      </c>
      <c r="K177" s="30">
        <f t="shared" si="72"/>
        <v>0</v>
      </c>
      <c r="L177" s="30">
        <f t="shared" si="72"/>
        <v>0</v>
      </c>
      <c r="M177" s="30">
        <f t="shared" si="72"/>
        <v>0</v>
      </c>
      <c r="N177" s="38" t="s">
        <v>6</v>
      </c>
    </row>
    <row r="178" spans="1:14" s="8" customFormat="1" ht="51" customHeight="1" x14ac:dyDescent="0.2">
      <c r="A178" s="74"/>
      <c r="B178" s="52" t="s">
        <v>20</v>
      </c>
      <c r="C178" s="1">
        <f t="shared" si="57"/>
        <v>607636400</v>
      </c>
      <c r="D178" s="30">
        <f t="shared" ref="D178:M178" si="73">D129+D133+D54</f>
        <v>607636400</v>
      </c>
      <c r="E178" s="30">
        <f t="shared" si="73"/>
        <v>0</v>
      </c>
      <c r="F178" s="30">
        <f t="shared" si="73"/>
        <v>0</v>
      </c>
      <c r="G178" s="30">
        <f t="shared" si="73"/>
        <v>0</v>
      </c>
      <c r="H178" s="30">
        <f t="shared" si="73"/>
        <v>0</v>
      </c>
      <c r="I178" s="30">
        <f t="shared" si="73"/>
        <v>0</v>
      </c>
      <c r="J178" s="30">
        <f t="shared" si="73"/>
        <v>0</v>
      </c>
      <c r="K178" s="30">
        <f t="shared" si="73"/>
        <v>0</v>
      </c>
      <c r="L178" s="30">
        <f t="shared" si="73"/>
        <v>0</v>
      </c>
      <c r="M178" s="30">
        <f t="shared" si="73"/>
        <v>0</v>
      </c>
      <c r="N178" s="38" t="s">
        <v>6</v>
      </c>
    </row>
    <row r="179" spans="1:14" s="8" customFormat="1" ht="31.5" customHeight="1" x14ac:dyDescent="0.2">
      <c r="A179" s="74"/>
      <c r="B179" s="52" t="s">
        <v>19</v>
      </c>
      <c r="C179" s="1">
        <f t="shared" si="57"/>
        <v>1456001899.48</v>
      </c>
      <c r="D179" s="30">
        <f t="shared" ref="D179:M179" si="74">D14+D18+D57+D71+D130+D134</f>
        <v>419236670.46000004</v>
      </c>
      <c r="E179" s="30">
        <f t="shared" si="74"/>
        <v>451748282.56999999</v>
      </c>
      <c r="F179" s="30">
        <f t="shared" si="74"/>
        <v>585016946.45000005</v>
      </c>
      <c r="G179" s="30">
        <f t="shared" si="74"/>
        <v>0</v>
      </c>
      <c r="H179" s="30">
        <f t="shared" si="74"/>
        <v>0</v>
      </c>
      <c r="I179" s="30">
        <f t="shared" si="74"/>
        <v>0</v>
      </c>
      <c r="J179" s="30">
        <f t="shared" si="74"/>
        <v>0</v>
      </c>
      <c r="K179" s="30">
        <f t="shared" si="74"/>
        <v>0</v>
      </c>
      <c r="L179" s="30">
        <f t="shared" si="74"/>
        <v>0</v>
      </c>
      <c r="M179" s="30">
        <f t="shared" si="74"/>
        <v>0</v>
      </c>
      <c r="N179" s="38" t="s">
        <v>6</v>
      </c>
    </row>
    <row r="180" spans="1:14" s="8" customFormat="1" ht="15.75" x14ac:dyDescent="0.2">
      <c r="A180" s="74" t="s">
        <v>79</v>
      </c>
      <c r="B180" s="29" t="s">
        <v>21</v>
      </c>
      <c r="C180" s="1">
        <f t="shared" si="57"/>
        <v>418372800</v>
      </c>
      <c r="D180" s="30">
        <f>D96</f>
        <v>86715200</v>
      </c>
      <c r="E180" s="30">
        <f t="shared" ref="E180:M180" si="75">E96</f>
        <v>65308800</v>
      </c>
      <c r="F180" s="30">
        <f t="shared" si="75"/>
        <v>65308800</v>
      </c>
      <c r="G180" s="30">
        <f t="shared" si="75"/>
        <v>28720000</v>
      </c>
      <c r="H180" s="30">
        <f t="shared" si="75"/>
        <v>28720000</v>
      </c>
      <c r="I180" s="30">
        <f t="shared" si="75"/>
        <v>28720000</v>
      </c>
      <c r="J180" s="30">
        <f t="shared" si="75"/>
        <v>28720000</v>
      </c>
      <c r="K180" s="30">
        <f t="shared" si="75"/>
        <v>28720000</v>
      </c>
      <c r="L180" s="30">
        <f t="shared" si="75"/>
        <v>28720000</v>
      </c>
      <c r="M180" s="30">
        <f t="shared" si="75"/>
        <v>28720000</v>
      </c>
      <c r="N180" s="38" t="s">
        <v>6</v>
      </c>
    </row>
    <row r="181" spans="1:14" s="8" customFormat="1" ht="52.5" customHeight="1" x14ac:dyDescent="0.2">
      <c r="A181" s="74"/>
      <c r="B181" s="52" t="s">
        <v>20</v>
      </c>
      <c r="C181" s="1">
        <f t="shared" si="57"/>
        <v>209186400</v>
      </c>
      <c r="D181" s="30">
        <f t="shared" ref="D181:M181" si="76">D97</f>
        <v>43357600</v>
      </c>
      <c r="E181" s="30">
        <f t="shared" si="76"/>
        <v>32654400</v>
      </c>
      <c r="F181" s="30">
        <f t="shared" si="76"/>
        <v>32654400</v>
      </c>
      <c r="G181" s="30">
        <f t="shared" si="76"/>
        <v>14360000</v>
      </c>
      <c r="H181" s="30">
        <f t="shared" si="76"/>
        <v>14360000</v>
      </c>
      <c r="I181" s="30">
        <f t="shared" si="76"/>
        <v>14360000</v>
      </c>
      <c r="J181" s="30">
        <f t="shared" si="76"/>
        <v>14360000</v>
      </c>
      <c r="K181" s="30">
        <f t="shared" si="76"/>
        <v>14360000</v>
      </c>
      <c r="L181" s="30">
        <f t="shared" si="76"/>
        <v>14360000</v>
      </c>
      <c r="M181" s="30">
        <f t="shared" si="76"/>
        <v>14360000</v>
      </c>
      <c r="N181" s="38" t="s">
        <v>6</v>
      </c>
    </row>
    <row r="182" spans="1:14" s="8" customFormat="1" ht="33.75" customHeight="1" x14ac:dyDescent="0.2">
      <c r="A182" s="74"/>
      <c r="B182" s="52" t="s">
        <v>19</v>
      </c>
      <c r="C182" s="1">
        <f t="shared" si="57"/>
        <v>209186400</v>
      </c>
      <c r="D182" s="30">
        <f t="shared" ref="D182:M182" si="77">D98</f>
        <v>43357600</v>
      </c>
      <c r="E182" s="30">
        <f t="shared" si="77"/>
        <v>32654400</v>
      </c>
      <c r="F182" s="30">
        <f t="shared" si="77"/>
        <v>32654400</v>
      </c>
      <c r="G182" s="30">
        <f t="shared" si="77"/>
        <v>14360000</v>
      </c>
      <c r="H182" s="30">
        <f t="shared" si="77"/>
        <v>14360000</v>
      </c>
      <c r="I182" s="30">
        <f t="shared" si="77"/>
        <v>14360000</v>
      </c>
      <c r="J182" s="30">
        <f t="shared" si="77"/>
        <v>14360000</v>
      </c>
      <c r="K182" s="30">
        <f t="shared" si="77"/>
        <v>14360000</v>
      </c>
      <c r="L182" s="30">
        <f t="shared" si="77"/>
        <v>14360000</v>
      </c>
      <c r="M182" s="30">
        <f t="shared" si="77"/>
        <v>14360000</v>
      </c>
      <c r="N182" s="38" t="s">
        <v>6</v>
      </c>
    </row>
    <row r="183" spans="1:14" s="8" customFormat="1" x14ac:dyDescent="0.2">
      <c r="D183" s="40"/>
      <c r="E183" s="40"/>
      <c r="F183" s="40"/>
    </row>
    <row r="184" spans="1:14" s="8" customFormat="1" x14ac:dyDescent="0.2"/>
    <row r="185" spans="1:14" s="8" customFormat="1" x14ac:dyDescent="0.2"/>
    <row r="186" spans="1:14" s="8" customFormat="1" x14ac:dyDescent="0.2"/>
    <row r="187" spans="1:14" s="8" customFormat="1" x14ac:dyDescent="0.2"/>
    <row r="188" spans="1:14" s="8" customFormat="1" x14ac:dyDescent="0.2"/>
    <row r="189" spans="1:14" s="8" customFormat="1" x14ac:dyDescent="0.2"/>
    <row r="190" spans="1:14" s="8" customFormat="1" x14ac:dyDescent="0.2"/>
    <row r="191" spans="1:14" s="8" customFormat="1" x14ac:dyDescent="0.2"/>
    <row r="192" spans="1:14" s="8" customFormat="1" x14ac:dyDescent="0.2"/>
    <row r="193" spans="4:4" s="8" customFormat="1" x14ac:dyDescent="0.2"/>
    <row r="194" spans="4:4" s="8" customFormat="1" x14ac:dyDescent="0.2">
      <c r="D194" s="40"/>
    </row>
    <row r="195" spans="4:4" s="8" customFormat="1" x14ac:dyDescent="0.2"/>
    <row r="196" spans="4:4" s="8" customFormat="1" x14ac:dyDescent="0.2"/>
    <row r="197" spans="4:4" s="8" customFormat="1" x14ac:dyDescent="0.2"/>
    <row r="198" spans="4:4" s="8" customFormat="1" x14ac:dyDescent="0.2"/>
    <row r="199" spans="4:4" s="8" customFormat="1" x14ac:dyDescent="0.2"/>
    <row r="200" spans="4:4" s="8" customFormat="1" x14ac:dyDescent="0.2"/>
    <row r="201" spans="4:4" s="8" customFormat="1" x14ac:dyDescent="0.2"/>
    <row r="202" spans="4:4" s="8" customFormat="1" x14ac:dyDescent="0.2"/>
    <row r="203" spans="4:4" s="8" customFormat="1" x14ac:dyDescent="0.2"/>
    <row r="204" spans="4:4" s="8" customFormat="1" x14ac:dyDescent="0.2"/>
    <row r="205" spans="4:4" s="8" customFormat="1" x14ac:dyDescent="0.2"/>
    <row r="206" spans="4:4" s="8" customFormat="1" x14ac:dyDescent="0.2"/>
    <row r="207" spans="4:4" s="8" customFormat="1" x14ac:dyDescent="0.2"/>
    <row r="208" spans="4:4" s="8" customFormat="1" x14ac:dyDescent="0.2"/>
    <row r="209" s="8" customFormat="1" x14ac:dyDescent="0.2"/>
    <row r="210" s="8" customFormat="1" x14ac:dyDescent="0.2"/>
    <row r="211" s="8" customFormat="1" x14ac:dyDescent="0.2"/>
    <row r="212" s="8" customFormat="1" x14ac:dyDescent="0.2"/>
    <row r="213" s="8" customFormat="1" x14ac:dyDescent="0.2"/>
    <row r="214" s="8" customFormat="1" x14ac:dyDescent="0.2"/>
    <row r="215" s="8" customFormat="1" x14ac:dyDescent="0.2"/>
    <row r="216" s="8" customFormat="1" x14ac:dyDescent="0.2"/>
    <row r="217" s="8" customFormat="1" x14ac:dyDescent="0.2"/>
    <row r="218" s="8" customFormat="1" x14ac:dyDescent="0.2"/>
    <row r="219" s="8" customFormat="1" x14ac:dyDescent="0.2"/>
    <row r="220" s="8" customFormat="1" x14ac:dyDescent="0.2"/>
    <row r="221" s="8" customFormat="1" x14ac:dyDescent="0.2"/>
    <row r="222" s="8" customFormat="1" x14ac:dyDescent="0.2"/>
    <row r="223" s="8" customFormat="1" x14ac:dyDescent="0.2"/>
    <row r="224" s="8" customFormat="1" x14ac:dyDescent="0.2"/>
    <row r="225" s="8" customFormat="1" x14ac:dyDescent="0.2"/>
    <row r="226" s="8" customFormat="1" x14ac:dyDescent="0.2"/>
    <row r="227" s="8" customFormat="1" x14ac:dyDescent="0.2"/>
    <row r="228" s="8" customFormat="1" x14ac:dyDescent="0.2"/>
    <row r="229" s="8" customFormat="1" x14ac:dyDescent="0.2"/>
    <row r="230" s="8" customFormat="1" x14ac:dyDescent="0.2"/>
    <row r="231" s="8" customFormat="1" x14ac:dyDescent="0.2"/>
    <row r="232" s="8" customFormat="1" x14ac:dyDescent="0.2"/>
    <row r="233" s="8" customFormat="1" x14ac:dyDescent="0.2"/>
    <row r="234" s="8" customFormat="1" x14ac:dyDescent="0.2"/>
    <row r="235" s="8" customFormat="1" x14ac:dyDescent="0.2"/>
    <row r="236" s="8" customFormat="1" x14ac:dyDescent="0.2"/>
    <row r="237" s="8" customFormat="1" x14ac:dyDescent="0.2"/>
    <row r="238" s="8" customFormat="1" x14ac:dyDescent="0.2"/>
    <row r="239" s="8" customFormat="1" x14ac:dyDescent="0.2"/>
    <row r="240" s="8" customFormat="1" x14ac:dyDescent="0.2"/>
    <row r="241" s="8" customFormat="1" x14ac:dyDescent="0.2"/>
    <row r="242" s="8" customFormat="1" x14ac:dyDescent="0.2"/>
    <row r="243" s="8" customFormat="1" x14ac:dyDescent="0.2"/>
    <row r="244" s="8" customFormat="1" x14ac:dyDescent="0.2"/>
    <row r="245" s="8" customFormat="1" x14ac:dyDescent="0.2"/>
    <row r="246" s="8" customFormat="1" x14ac:dyDescent="0.2"/>
    <row r="247" s="8" customFormat="1" x14ac:dyDescent="0.2"/>
    <row r="248" s="8" customFormat="1" x14ac:dyDescent="0.2"/>
    <row r="249" s="8" customFormat="1" x14ac:dyDescent="0.2"/>
    <row r="250" s="8" customFormat="1" x14ac:dyDescent="0.2"/>
    <row r="251" s="8" customFormat="1" x14ac:dyDescent="0.2"/>
    <row r="252" s="8" customFormat="1" x14ac:dyDescent="0.2"/>
    <row r="253" s="8" customFormat="1" x14ac:dyDescent="0.2"/>
    <row r="254" s="8" customFormat="1" x14ac:dyDescent="0.2"/>
    <row r="255" s="8" customFormat="1" x14ac:dyDescent="0.2"/>
    <row r="256" s="8" customFormat="1" x14ac:dyDescent="0.2"/>
    <row r="257" s="8" customFormat="1" x14ac:dyDescent="0.2"/>
    <row r="258" s="8" customFormat="1" x14ac:dyDescent="0.2"/>
    <row r="259" s="8" customFormat="1" x14ac:dyDescent="0.2"/>
    <row r="260" s="8" customFormat="1" x14ac:dyDescent="0.2"/>
    <row r="261" s="8" customFormat="1" x14ac:dyDescent="0.2"/>
    <row r="262" s="8" customFormat="1" x14ac:dyDescent="0.2"/>
    <row r="263" s="8" customFormat="1" x14ac:dyDescent="0.2"/>
    <row r="264" s="8" customFormat="1" x14ac:dyDescent="0.2"/>
    <row r="265" s="8" customFormat="1" x14ac:dyDescent="0.2"/>
    <row r="266" s="8" customFormat="1" x14ac:dyDescent="0.2"/>
    <row r="267" s="8" customFormat="1" x14ac:dyDescent="0.2"/>
    <row r="268" s="8" customFormat="1" x14ac:dyDescent="0.2"/>
    <row r="269" s="8" customFormat="1" x14ac:dyDescent="0.2"/>
    <row r="270" s="8" customFormat="1" x14ac:dyDescent="0.2"/>
    <row r="271" s="8" customFormat="1" x14ac:dyDescent="0.2"/>
    <row r="272" s="8" customFormat="1" x14ac:dyDescent="0.2"/>
    <row r="273" s="8" customFormat="1" x14ac:dyDescent="0.2"/>
    <row r="274" s="8" customFormat="1" x14ac:dyDescent="0.2"/>
    <row r="275" s="8" customFormat="1" x14ac:dyDescent="0.2"/>
    <row r="276" s="8" customFormat="1" x14ac:dyDescent="0.2"/>
    <row r="277" s="8" customFormat="1" x14ac:dyDescent="0.2"/>
    <row r="278" s="8" customFormat="1" x14ac:dyDescent="0.2"/>
    <row r="279" s="8" customFormat="1" x14ac:dyDescent="0.2"/>
    <row r="280" s="8" customFormat="1" x14ac:dyDescent="0.2"/>
    <row r="281" s="8" customFormat="1" x14ac:dyDescent="0.2"/>
    <row r="282" s="8" customFormat="1" x14ac:dyDescent="0.2"/>
    <row r="283" s="8" customFormat="1" x14ac:dyDescent="0.2"/>
    <row r="284" s="8" customFormat="1" x14ac:dyDescent="0.2"/>
    <row r="285" s="8" customFormat="1" x14ac:dyDescent="0.2"/>
    <row r="286" s="8" customFormat="1" x14ac:dyDescent="0.2"/>
    <row r="287" s="8" customFormat="1" x14ac:dyDescent="0.2"/>
    <row r="288" s="8" customFormat="1" x14ac:dyDescent="0.2"/>
    <row r="289" s="8" customFormat="1" x14ac:dyDescent="0.2"/>
    <row r="290" s="8" customFormat="1" x14ac:dyDescent="0.2"/>
    <row r="291" s="8" customFormat="1" x14ac:dyDescent="0.2"/>
    <row r="292" s="8" customFormat="1" x14ac:dyDescent="0.2"/>
    <row r="293" s="8" customFormat="1" x14ac:dyDescent="0.2"/>
  </sheetData>
  <autoFilter ref="A8:N182"/>
  <mergeCells count="139">
    <mergeCell ref="O131:O134"/>
    <mergeCell ref="O127:O130"/>
    <mergeCell ref="L1:N1"/>
    <mergeCell ref="A20:A21"/>
    <mergeCell ref="A33:A34"/>
    <mergeCell ref="A3:N3"/>
    <mergeCell ref="N13:N14"/>
    <mergeCell ref="D6:M7"/>
    <mergeCell ref="A12:N12"/>
    <mergeCell ref="A6:A8"/>
    <mergeCell ref="B6:B8"/>
    <mergeCell ref="A10:N10"/>
    <mergeCell ref="A13:A14"/>
    <mergeCell ref="A9:N9"/>
    <mergeCell ref="A11:N11"/>
    <mergeCell ref="N6:N8"/>
    <mergeCell ref="C6:C8"/>
    <mergeCell ref="M4:N4"/>
    <mergeCell ref="A15:A16"/>
    <mergeCell ref="N131:N134"/>
    <mergeCell ref="N127:N130"/>
    <mergeCell ref="A56:A57"/>
    <mergeCell ref="N56:N57"/>
    <mergeCell ref="A58:A59"/>
    <mergeCell ref="A180:A182"/>
    <mergeCell ref="N96:N98"/>
    <mergeCell ref="N99:N101"/>
    <mergeCell ref="N123:N126"/>
    <mergeCell ref="N119:N122"/>
    <mergeCell ref="A119:A122"/>
    <mergeCell ref="A123:A126"/>
    <mergeCell ref="A127:A130"/>
    <mergeCell ref="A149:N149"/>
    <mergeCell ref="A152:A153"/>
    <mergeCell ref="A154:A155"/>
    <mergeCell ref="A158:A159"/>
    <mergeCell ref="A176:A179"/>
    <mergeCell ref="A172:A175"/>
    <mergeCell ref="A135:A137"/>
    <mergeCell ref="A138:A140"/>
    <mergeCell ref="A168:A171"/>
    <mergeCell ref="A151:N151"/>
    <mergeCell ref="A150:N150"/>
    <mergeCell ref="A145:A148"/>
    <mergeCell ref="A141:A142"/>
    <mergeCell ref="A143:A144"/>
    <mergeCell ref="N141:N142"/>
    <mergeCell ref="N143:N144"/>
    <mergeCell ref="A105:A107"/>
    <mergeCell ref="A108:A110"/>
    <mergeCell ref="A111:A113"/>
    <mergeCell ref="A166:A167"/>
    <mergeCell ref="A160:A161"/>
    <mergeCell ref="N160:N161"/>
    <mergeCell ref="N156:N157"/>
    <mergeCell ref="A156:A157"/>
    <mergeCell ref="A162:A163"/>
    <mergeCell ref="N162:N163"/>
    <mergeCell ref="N154:N155"/>
    <mergeCell ref="N152:N153"/>
    <mergeCell ref="N53:N55"/>
    <mergeCell ref="A17:A19"/>
    <mergeCell ref="A37:A38"/>
    <mergeCell ref="N135:N137"/>
    <mergeCell ref="A131:A134"/>
    <mergeCell ref="N138:N140"/>
    <mergeCell ref="N62:N63"/>
    <mergeCell ref="A64:A65"/>
    <mergeCell ref="N64:N65"/>
    <mergeCell ref="A72:A73"/>
    <mergeCell ref="N72:N73"/>
    <mergeCell ref="A74:A75"/>
    <mergeCell ref="N74:N75"/>
    <mergeCell ref="N76:N77"/>
    <mergeCell ref="A78:A79"/>
    <mergeCell ref="N78:N79"/>
    <mergeCell ref="N66:N67"/>
    <mergeCell ref="A66:A67"/>
    <mergeCell ref="A70:A71"/>
    <mergeCell ref="N70:N71"/>
    <mergeCell ref="A68:A69"/>
    <mergeCell ref="N68:N69"/>
    <mergeCell ref="A76:A77"/>
    <mergeCell ref="A102:A104"/>
    <mergeCell ref="N15:N16"/>
    <mergeCell ref="A39:A40"/>
    <mergeCell ref="A41:A42"/>
    <mergeCell ref="A43:A44"/>
    <mergeCell ref="A45:A46"/>
    <mergeCell ref="A51:A52"/>
    <mergeCell ref="N39:N40"/>
    <mergeCell ref="N41:N42"/>
    <mergeCell ref="N43:N44"/>
    <mergeCell ref="N45:N46"/>
    <mergeCell ref="A47:A48"/>
    <mergeCell ref="N47:N48"/>
    <mergeCell ref="A49:A50"/>
    <mergeCell ref="N49:N50"/>
    <mergeCell ref="N51:N52"/>
    <mergeCell ref="N35:N36"/>
    <mergeCell ref="N37:N38"/>
    <mergeCell ref="N22:N23"/>
    <mergeCell ref="A29:A30"/>
    <mergeCell ref="N29:N30"/>
    <mergeCell ref="N17:N18"/>
    <mergeCell ref="N20:N21"/>
    <mergeCell ref="A35:A36"/>
    <mergeCell ref="N25:N26"/>
    <mergeCell ref="A27:A28"/>
    <mergeCell ref="N27:N28"/>
    <mergeCell ref="N33:N34"/>
    <mergeCell ref="A31:A32"/>
    <mergeCell ref="N31:N32"/>
    <mergeCell ref="A25:A26"/>
    <mergeCell ref="A22:A24"/>
    <mergeCell ref="A53:A55"/>
    <mergeCell ref="A164:A165"/>
    <mergeCell ref="N164:N165"/>
    <mergeCell ref="A114:A116"/>
    <mergeCell ref="A80:A81"/>
    <mergeCell ref="A83:A84"/>
    <mergeCell ref="N83:N84"/>
    <mergeCell ref="N80:N81"/>
    <mergeCell ref="N85:N86"/>
    <mergeCell ref="A85:A86"/>
    <mergeCell ref="A88:N88"/>
    <mergeCell ref="A99:A101"/>
    <mergeCell ref="A96:A98"/>
    <mergeCell ref="N89:N91"/>
    <mergeCell ref="A92:N92"/>
    <mergeCell ref="N93:N95"/>
    <mergeCell ref="A87:N87"/>
    <mergeCell ref="A93:A95"/>
    <mergeCell ref="A89:A91"/>
    <mergeCell ref="A82:N82"/>
    <mergeCell ref="N58:N59"/>
    <mergeCell ref="A60:A61"/>
    <mergeCell ref="N60:N61"/>
    <mergeCell ref="A62:A63"/>
  </mergeCells>
  <phoneticPr fontId="18" type="noConversion"/>
  <printOptions horizontalCentered="1"/>
  <pageMargins left="0.39370078740157483" right="0.39370078740157483" top="1.1417322834645669" bottom="0.27559055118110237" header="0.39370078740157483" footer="0.27559055118110237"/>
  <pageSetup paperSize="9" scale="45" firstPageNumber="4" fitToHeight="0" orientation="landscape" useFirstPageNumber="1" r:id="rId1"/>
  <headerFooter>
    <oddHeader>&amp;C&amp;"Times New Roman,обычный"&amp;18&amp;P</oddHeader>
  </headerFooter>
  <rowBreaks count="5" manualBreakCount="5">
    <brk id="36" max="13" man="1"/>
    <brk id="81" max="13" man="1"/>
    <brk id="113" max="13" man="1"/>
    <brk id="140" max="13" man="1"/>
    <brk id="16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Кононенко Алексей Владимирович</dc:creator>
  <cp:lastModifiedBy>Молчанова Елена Александровна</cp:lastModifiedBy>
  <cp:lastPrinted>2021-10-13T07:27:38Z</cp:lastPrinted>
  <dcterms:created xsi:type="dcterms:W3CDTF">2013-11-12T10:33:05Z</dcterms:created>
  <dcterms:modified xsi:type="dcterms:W3CDTF">2021-10-21T06:10:36Z</dcterms:modified>
</cp:coreProperties>
</file>