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335" windowHeight="10845"/>
  </bookViews>
  <sheets>
    <sheet name="Лист1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Лист1!$A$13:$N$13</definedName>
    <definedName name="_xlnm.Print_Titles" localSheetId="0">Лист1!$11:$13</definedName>
    <definedName name="_xlnm.Print_Area" localSheetId="0">Лист1!$A$1:$N$162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62" i="1" l="1"/>
  <c r="L162" i="1"/>
  <c r="K162" i="1"/>
  <c r="J162" i="1"/>
  <c r="I162" i="1"/>
  <c r="H162" i="1"/>
  <c r="G162" i="1"/>
  <c r="F162" i="1"/>
  <c r="E162" i="1"/>
  <c r="D162" i="1"/>
  <c r="C162" i="1"/>
  <c r="M161" i="1"/>
  <c r="L161" i="1"/>
  <c r="K161" i="1"/>
  <c r="J161" i="1"/>
  <c r="I161" i="1"/>
  <c r="H161" i="1"/>
  <c r="G161" i="1"/>
  <c r="F161" i="1"/>
  <c r="M160" i="1"/>
  <c r="L160" i="1"/>
  <c r="K160" i="1"/>
  <c r="J160" i="1"/>
  <c r="I160" i="1"/>
  <c r="H160" i="1"/>
  <c r="G160" i="1"/>
  <c r="E160" i="1"/>
  <c r="L159" i="1"/>
  <c r="H159" i="1"/>
  <c r="M158" i="1"/>
  <c r="L158" i="1"/>
  <c r="K158" i="1"/>
  <c r="K155" i="1" s="1"/>
  <c r="J158" i="1"/>
  <c r="I158" i="1"/>
  <c r="H158" i="1"/>
  <c r="G158" i="1"/>
  <c r="G155" i="1" s="1"/>
  <c r="D158" i="1"/>
  <c r="M157" i="1"/>
  <c r="L157" i="1"/>
  <c r="L155" i="1" s="1"/>
  <c r="K157" i="1"/>
  <c r="J157" i="1"/>
  <c r="J155" i="1" s="1"/>
  <c r="I157" i="1"/>
  <c r="H157" i="1"/>
  <c r="G157" i="1"/>
  <c r="F157" i="1"/>
  <c r="D157" i="1"/>
  <c r="M155" i="1"/>
  <c r="I155" i="1"/>
  <c r="H155" i="1"/>
  <c r="D155" i="1"/>
  <c r="M152" i="1"/>
  <c r="L152" i="1"/>
  <c r="K152" i="1"/>
  <c r="J152" i="1"/>
  <c r="I152" i="1"/>
  <c r="H152" i="1"/>
  <c r="G152" i="1"/>
  <c r="F152" i="1"/>
  <c r="E152" i="1"/>
  <c r="D152" i="1"/>
  <c r="C152" i="1"/>
  <c r="L146" i="1"/>
  <c r="H146" i="1"/>
  <c r="D146" i="1"/>
  <c r="K145" i="1"/>
  <c r="G145" i="1"/>
  <c r="J144" i="1"/>
  <c r="C143" i="1"/>
  <c r="F142" i="1"/>
  <c r="E142" i="1"/>
  <c r="C142" i="1"/>
  <c r="M141" i="1"/>
  <c r="L141" i="1"/>
  <c r="K141" i="1"/>
  <c r="J141" i="1"/>
  <c r="I141" i="1"/>
  <c r="H141" i="1"/>
  <c r="G141" i="1"/>
  <c r="F141" i="1"/>
  <c r="E141" i="1"/>
  <c r="D141" i="1"/>
  <c r="F136" i="1"/>
  <c r="F158" i="1" s="1"/>
  <c r="E136" i="1"/>
  <c r="F135" i="1"/>
  <c r="E135" i="1"/>
  <c r="E157" i="1" s="1"/>
  <c r="C135" i="1"/>
  <c r="F134" i="1"/>
  <c r="D134" i="1"/>
  <c r="M133" i="1"/>
  <c r="M146" i="1" s="1"/>
  <c r="L133" i="1"/>
  <c r="K133" i="1"/>
  <c r="K146" i="1" s="1"/>
  <c r="J133" i="1"/>
  <c r="J146" i="1" s="1"/>
  <c r="I133" i="1"/>
  <c r="I146" i="1" s="1"/>
  <c r="H133" i="1"/>
  <c r="G133" i="1"/>
  <c r="G146" i="1" s="1"/>
  <c r="F133" i="1"/>
  <c r="F146" i="1" s="1"/>
  <c r="E133" i="1"/>
  <c r="E146" i="1" s="1"/>
  <c r="D133" i="1"/>
  <c r="M132" i="1"/>
  <c r="M145" i="1" s="1"/>
  <c r="L132" i="1"/>
  <c r="K132" i="1"/>
  <c r="J132" i="1"/>
  <c r="J145" i="1" s="1"/>
  <c r="I132" i="1"/>
  <c r="I145" i="1" s="1"/>
  <c r="H132" i="1"/>
  <c r="G132" i="1"/>
  <c r="F132" i="1"/>
  <c r="F145" i="1" s="1"/>
  <c r="E132" i="1"/>
  <c r="E145" i="1" s="1"/>
  <c r="D132" i="1"/>
  <c r="K131" i="1"/>
  <c r="G131" i="1"/>
  <c r="K128" i="1"/>
  <c r="J128" i="1"/>
  <c r="G128" i="1"/>
  <c r="F128" i="1"/>
  <c r="M127" i="1"/>
  <c r="J127" i="1"/>
  <c r="I127" i="1"/>
  <c r="F127" i="1"/>
  <c r="E127" i="1"/>
  <c r="M126" i="1"/>
  <c r="L126" i="1"/>
  <c r="I126" i="1"/>
  <c r="H126" i="1"/>
  <c r="C124" i="1"/>
  <c r="C123" i="1"/>
  <c r="C122" i="1"/>
  <c r="C121" i="1" s="1"/>
  <c r="C117" i="1" s="1"/>
  <c r="M121" i="1"/>
  <c r="L121" i="1"/>
  <c r="K121" i="1"/>
  <c r="J121" i="1"/>
  <c r="I121" i="1"/>
  <c r="H121" i="1"/>
  <c r="G121" i="1"/>
  <c r="F121" i="1"/>
  <c r="E121" i="1"/>
  <c r="D121" i="1"/>
  <c r="M120" i="1"/>
  <c r="L120" i="1"/>
  <c r="L128" i="1" s="1"/>
  <c r="K120" i="1"/>
  <c r="J120" i="1"/>
  <c r="I120" i="1"/>
  <c r="H120" i="1"/>
  <c r="H128" i="1" s="1"/>
  <c r="G120" i="1"/>
  <c r="F120" i="1"/>
  <c r="E120" i="1"/>
  <c r="D120" i="1"/>
  <c r="D128" i="1" s="1"/>
  <c r="C120" i="1"/>
  <c r="M119" i="1"/>
  <c r="L119" i="1"/>
  <c r="L127" i="1" s="1"/>
  <c r="K119" i="1"/>
  <c r="K127" i="1" s="1"/>
  <c r="J119" i="1"/>
  <c r="I119" i="1"/>
  <c r="H119" i="1"/>
  <c r="H127" i="1" s="1"/>
  <c r="G119" i="1"/>
  <c r="G127" i="1" s="1"/>
  <c r="F119" i="1"/>
  <c r="E119" i="1"/>
  <c r="D119" i="1"/>
  <c r="C119" i="1"/>
  <c r="M118" i="1"/>
  <c r="L118" i="1"/>
  <c r="K118" i="1"/>
  <c r="K126" i="1" s="1"/>
  <c r="K148" i="1" s="1"/>
  <c r="J118" i="1"/>
  <c r="J126" i="1" s="1"/>
  <c r="J125" i="1" s="1"/>
  <c r="I118" i="1"/>
  <c r="H118" i="1"/>
  <c r="G118" i="1"/>
  <c r="G126" i="1" s="1"/>
  <c r="G148" i="1" s="1"/>
  <c r="F118" i="1"/>
  <c r="E118" i="1"/>
  <c r="D118" i="1"/>
  <c r="C118" i="1"/>
  <c r="M117" i="1"/>
  <c r="L117" i="1"/>
  <c r="K117" i="1"/>
  <c r="J117" i="1"/>
  <c r="I117" i="1"/>
  <c r="H117" i="1"/>
  <c r="G117" i="1"/>
  <c r="F117" i="1"/>
  <c r="E117" i="1"/>
  <c r="D117" i="1"/>
  <c r="C116" i="1"/>
  <c r="C113" i="1" s="1"/>
  <c r="M113" i="1"/>
  <c r="L113" i="1"/>
  <c r="K113" i="1"/>
  <c r="J113" i="1"/>
  <c r="I113" i="1"/>
  <c r="H113" i="1"/>
  <c r="G113" i="1"/>
  <c r="F113" i="1"/>
  <c r="E113" i="1"/>
  <c r="D113" i="1"/>
  <c r="C111" i="1"/>
  <c r="C109" i="1" s="1"/>
  <c r="M109" i="1"/>
  <c r="L109" i="1"/>
  <c r="K109" i="1"/>
  <c r="J109" i="1"/>
  <c r="I109" i="1"/>
  <c r="H109" i="1"/>
  <c r="G109" i="1"/>
  <c r="F109" i="1"/>
  <c r="E109" i="1"/>
  <c r="D109" i="1"/>
  <c r="C108" i="1"/>
  <c r="C128" i="1" s="1"/>
  <c r="C107" i="1"/>
  <c r="C106" i="1"/>
  <c r="M105" i="1"/>
  <c r="L105" i="1"/>
  <c r="K105" i="1"/>
  <c r="J105" i="1"/>
  <c r="I105" i="1"/>
  <c r="H105" i="1"/>
  <c r="G105" i="1"/>
  <c r="F105" i="1"/>
  <c r="E105" i="1"/>
  <c r="D105" i="1"/>
  <c r="C105" i="1"/>
  <c r="C104" i="1"/>
  <c r="F103" i="1"/>
  <c r="E103" i="1"/>
  <c r="E161" i="1" s="1"/>
  <c r="D103" i="1"/>
  <c r="F102" i="1"/>
  <c r="E102" i="1"/>
  <c r="E101" i="1" s="1"/>
  <c r="E159" i="1" s="1"/>
  <c r="D102" i="1"/>
  <c r="M101" i="1"/>
  <c r="L101" i="1"/>
  <c r="K101" i="1"/>
  <c r="K159" i="1" s="1"/>
  <c r="J101" i="1"/>
  <c r="J159" i="1" s="1"/>
  <c r="I101" i="1"/>
  <c r="H101" i="1"/>
  <c r="G101" i="1"/>
  <c r="G159" i="1" s="1"/>
  <c r="C93" i="1"/>
  <c r="C92" i="1" s="1"/>
  <c r="M92" i="1"/>
  <c r="L92" i="1"/>
  <c r="K92" i="1"/>
  <c r="J92" i="1"/>
  <c r="I92" i="1"/>
  <c r="H92" i="1"/>
  <c r="G92" i="1"/>
  <c r="F92" i="1"/>
  <c r="E92" i="1"/>
  <c r="D92" i="1"/>
  <c r="C91" i="1"/>
  <c r="C90" i="1" s="1"/>
  <c r="M90" i="1"/>
  <c r="L90" i="1"/>
  <c r="K90" i="1"/>
  <c r="J90" i="1"/>
  <c r="I90" i="1"/>
  <c r="H90" i="1"/>
  <c r="G90" i="1"/>
  <c r="F90" i="1"/>
  <c r="E90" i="1"/>
  <c r="D90" i="1"/>
  <c r="M89" i="1"/>
  <c r="M88" i="1" s="1"/>
  <c r="L89" i="1"/>
  <c r="L88" i="1" s="1"/>
  <c r="K89" i="1"/>
  <c r="K88" i="1" s="1"/>
  <c r="J89" i="1"/>
  <c r="I89" i="1"/>
  <c r="I88" i="1" s="1"/>
  <c r="H89" i="1"/>
  <c r="H88" i="1" s="1"/>
  <c r="G89" i="1"/>
  <c r="G88" i="1" s="1"/>
  <c r="F89" i="1"/>
  <c r="E89" i="1"/>
  <c r="E88" i="1" s="1"/>
  <c r="D89" i="1"/>
  <c r="D88" i="1" s="1"/>
  <c r="C89" i="1"/>
  <c r="C88" i="1" s="1"/>
  <c r="J88" i="1"/>
  <c r="F88" i="1"/>
  <c r="C87" i="1"/>
  <c r="C86" i="1"/>
  <c r="M85" i="1"/>
  <c r="L85" i="1"/>
  <c r="K85" i="1"/>
  <c r="J85" i="1"/>
  <c r="I85" i="1"/>
  <c r="H85" i="1"/>
  <c r="G85" i="1"/>
  <c r="F85" i="1"/>
  <c r="E85" i="1"/>
  <c r="D85" i="1"/>
  <c r="C85" i="1"/>
  <c r="C84" i="1"/>
  <c r="M83" i="1"/>
  <c r="L83" i="1"/>
  <c r="K83" i="1"/>
  <c r="J83" i="1"/>
  <c r="I83" i="1"/>
  <c r="H83" i="1"/>
  <c r="G83" i="1"/>
  <c r="F83" i="1"/>
  <c r="E83" i="1"/>
  <c r="D83" i="1"/>
  <c r="C83" i="1"/>
  <c r="C82" i="1"/>
  <c r="M81" i="1"/>
  <c r="L81" i="1"/>
  <c r="K81" i="1"/>
  <c r="J81" i="1"/>
  <c r="I81" i="1"/>
  <c r="H81" i="1"/>
  <c r="G81" i="1"/>
  <c r="F81" i="1"/>
  <c r="E81" i="1"/>
  <c r="D81" i="1"/>
  <c r="C81" i="1"/>
  <c r="C80" i="1"/>
  <c r="M79" i="1"/>
  <c r="L79" i="1"/>
  <c r="K79" i="1"/>
  <c r="J79" i="1"/>
  <c r="I79" i="1"/>
  <c r="H79" i="1"/>
  <c r="G79" i="1"/>
  <c r="F79" i="1"/>
  <c r="E79" i="1"/>
  <c r="D79" i="1"/>
  <c r="C79" i="1"/>
  <c r="C78" i="1"/>
  <c r="M77" i="1"/>
  <c r="L77" i="1"/>
  <c r="K77" i="1"/>
  <c r="J77" i="1"/>
  <c r="I77" i="1"/>
  <c r="H77" i="1"/>
  <c r="G77" i="1"/>
  <c r="F77" i="1"/>
  <c r="E77" i="1"/>
  <c r="D77" i="1"/>
  <c r="C77" i="1"/>
  <c r="C76" i="1"/>
  <c r="M75" i="1"/>
  <c r="L75" i="1"/>
  <c r="K75" i="1"/>
  <c r="J75" i="1"/>
  <c r="I75" i="1"/>
  <c r="H75" i="1"/>
  <c r="G75" i="1"/>
  <c r="F75" i="1"/>
  <c r="E75" i="1"/>
  <c r="D75" i="1"/>
  <c r="C75" i="1"/>
  <c r="C74" i="1"/>
  <c r="M73" i="1"/>
  <c r="L73" i="1"/>
  <c r="K73" i="1"/>
  <c r="J73" i="1"/>
  <c r="I73" i="1"/>
  <c r="H73" i="1"/>
  <c r="G73" i="1"/>
  <c r="F73" i="1"/>
  <c r="E73" i="1"/>
  <c r="D73" i="1"/>
  <c r="C73" i="1"/>
  <c r="C72" i="1"/>
  <c r="M71" i="1"/>
  <c r="L71" i="1"/>
  <c r="K71" i="1"/>
  <c r="J71" i="1"/>
  <c r="I71" i="1"/>
  <c r="H71" i="1"/>
  <c r="G71" i="1"/>
  <c r="F71" i="1"/>
  <c r="E71" i="1"/>
  <c r="D71" i="1"/>
  <c r="C71" i="1"/>
  <c r="F70" i="1"/>
  <c r="E70" i="1"/>
  <c r="C70" i="1"/>
  <c r="C69" i="1" s="1"/>
  <c r="M69" i="1"/>
  <c r="L69" i="1"/>
  <c r="K69" i="1"/>
  <c r="J69" i="1"/>
  <c r="I69" i="1"/>
  <c r="H69" i="1"/>
  <c r="G69" i="1"/>
  <c r="F69" i="1"/>
  <c r="E69" i="1"/>
  <c r="D69" i="1"/>
  <c r="M68" i="1"/>
  <c r="M66" i="1" s="1"/>
  <c r="L68" i="1"/>
  <c r="K68" i="1"/>
  <c r="J68" i="1"/>
  <c r="I68" i="1"/>
  <c r="I66" i="1" s="1"/>
  <c r="H68" i="1"/>
  <c r="G68" i="1"/>
  <c r="F68" i="1"/>
  <c r="E68" i="1"/>
  <c r="E66" i="1" s="1"/>
  <c r="D68" i="1"/>
  <c r="D66" i="1" s="1"/>
  <c r="L66" i="1"/>
  <c r="K66" i="1"/>
  <c r="J66" i="1"/>
  <c r="H66" i="1"/>
  <c r="G66" i="1"/>
  <c r="F66" i="1"/>
  <c r="C65" i="1"/>
  <c r="M64" i="1"/>
  <c r="L64" i="1"/>
  <c r="K64" i="1"/>
  <c r="J64" i="1"/>
  <c r="I64" i="1"/>
  <c r="H64" i="1"/>
  <c r="G64" i="1"/>
  <c r="F64" i="1"/>
  <c r="E64" i="1"/>
  <c r="D64" i="1"/>
  <c r="C64" i="1"/>
  <c r="M63" i="1"/>
  <c r="L63" i="1"/>
  <c r="K63" i="1"/>
  <c r="K62" i="1" s="1"/>
  <c r="J63" i="1"/>
  <c r="J62" i="1" s="1"/>
  <c r="I63" i="1"/>
  <c r="H63" i="1"/>
  <c r="G63" i="1"/>
  <c r="G62" i="1" s="1"/>
  <c r="F63" i="1"/>
  <c r="E63" i="1"/>
  <c r="D63" i="1"/>
  <c r="C63" i="1"/>
  <c r="C62" i="1" s="1"/>
  <c r="M62" i="1"/>
  <c r="L62" i="1"/>
  <c r="I62" i="1"/>
  <c r="H62" i="1"/>
  <c r="F62" i="1"/>
  <c r="E62" i="1"/>
  <c r="D62" i="1"/>
  <c r="C61" i="1"/>
  <c r="C60" i="1" s="1"/>
  <c r="M60" i="1"/>
  <c r="L60" i="1"/>
  <c r="K60" i="1"/>
  <c r="J60" i="1"/>
  <c r="I60" i="1"/>
  <c r="H60" i="1"/>
  <c r="G60" i="1"/>
  <c r="F60" i="1"/>
  <c r="E60" i="1"/>
  <c r="D60" i="1"/>
  <c r="C59" i="1"/>
  <c r="C58" i="1" s="1"/>
  <c r="M58" i="1"/>
  <c r="L58" i="1"/>
  <c r="K58" i="1"/>
  <c r="J58" i="1"/>
  <c r="I58" i="1"/>
  <c r="H58" i="1"/>
  <c r="G58" i="1"/>
  <c r="F58" i="1"/>
  <c r="E58" i="1"/>
  <c r="D58" i="1"/>
  <c r="C57" i="1"/>
  <c r="C56" i="1"/>
  <c r="C55" i="1" s="1"/>
  <c r="M55" i="1"/>
  <c r="L55" i="1"/>
  <c r="K55" i="1"/>
  <c r="J55" i="1"/>
  <c r="I55" i="1"/>
  <c r="H55" i="1"/>
  <c r="G55" i="1"/>
  <c r="F55" i="1"/>
  <c r="E55" i="1"/>
  <c r="D55" i="1"/>
  <c r="C54" i="1"/>
  <c r="M53" i="1"/>
  <c r="L53" i="1"/>
  <c r="K53" i="1"/>
  <c r="J53" i="1"/>
  <c r="I53" i="1"/>
  <c r="H53" i="1"/>
  <c r="G53" i="1"/>
  <c r="F53" i="1"/>
  <c r="E53" i="1"/>
  <c r="D53" i="1"/>
  <c r="C52" i="1"/>
  <c r="C51" i="1" s="1"/>
  <c r="M51" i="1"/>
  <c r="L51" i="1"/>
  <c r="K51" i="1"/>
  <c r="J51" i="1"/>
  <c r="I51" i="1"/>
  <c r="H51" i="1"/>
  <c r="G51" i="1"/>
  <c r="F51" i="1"/>
  <c r="E51" i="1"/>
  <c r="D51" i="1"/>
  <c r="C50" i="1"/>
  <c r="C49" i="1" s="1"/>
  <c r="M49" i="1"/>
  <c r="L49" i="1"/>
  <c r="K49" i="1"/>
  <c r="J49" i="1"/>
  <c r="I49" i="1"/>
  <c r="H49" i="1"/>
  <c r="G49" i="1"/>
  <c r="F49" i="1"/>
  <c r="E49" i="1"/>
  <c r="D49" i="1"/>
  <c r="C48" i="1"/>
  <c r="C46" i="1" s="1"/>
  <c r="M47" i="1"/>
  <c r="L47" i="1"/>
  <c r="K47" i="1"/>
  <c r="J47" i="1"/>
  <c r="I47" i="1"/>
  <c r="H47" i="1"/>
  <c r="G47" i="1"/>
  <c r="F47" i="1"/>
  <c r="E47" i="1"/>
  <c r="D47" i="1"/>
  <c r="M46" i="1"/>
  <c r="M97" i="1" s="1"/>
  <c r="L46" i="1"/>
  <c r="L97" i="1" s="1"/>
  <c r="K46" i="1"/>
  <c r="K97" i="1" s="1"/>
  <c r="J46" i="1"/>
  <c r="J97" i="1" s="1"/>
  <c r="I46" i="1"/>
  <c r="I97" i="1" s="1"/>
  <c r="H46" i="1"/>
  <c r="H97" i="1" s="1"/>
  <c r="G46" i="1"/>
  <c r="G97" i="1" s="1"/>
  <c r="F46" i="1"/>
  <c r="F97" i="1" s="1"/>
  <c r="E46" i="1"/>
  <c r="E97" i="1" s="1"/>
  <c r="D46" i="1"/>
  <c r="D97" i="1" s="1"/>
  <c r="D94" i="1" s="1"/>
  <c r="M45" i="1"/>
  <c r="M96" i="1" s="1"/>
  <c r="M94" i="1" s="1"/>
  <c r="L45" i="1"/>
  <c r="L96" i="1" s="1"/>
  <c r="L94" i="1" s="1"/>
  <c r="K45" i="1"/>
  <c r="K96" i="1" s="1"/>
  <c r="K94" i="1" s="1"/>
  <c r="J45" i="1"/>
  <c r="J96" i="1" s="1"/>
  <c r="I45" i="1"/>
  <c r="I44" i="1" s="1"/>
  <c r="H45" i="1"/>
  <c r="H96" i="1" s="1"/>
  <c r="H94" i="1" s="1"/>
  <c r="G45" i="1"/>
  <c r="G96" i="1" s="1"/>
  <c r="G94" i="1" s="1"/>
  <c r="F45" i="1"/>
  <c r="F96" i="1" s="1"/>
  <c r="E45" i="1"/>
  <c r="E44" i="1" s="1"/>
  <c r="D45" i="1"/>
  <c r="D96" i="1" s="1"/>
  <c r="C45" i="1"/>
  <c r="C96" i="1" s="1"/>
  <c r="L44" i="1"/>
  <c r="J44" i="1"/>
  <c r="H44" i="1"/>
  <c r="F44" i="1"/>
  <c r="D44" i="1"/>
  <c r="C35" i="1"/>
  <c r="M34" i="1"/>
  <c r="L34" i="1"/>
  <c r="K34" i="1"/>
  <c r="J34" i="1"/>
  <c r="I34" i="1"/>
  <c r="H34" i="1"/>
  <c r="G34" i="1"/>
  <c r="F34" i="1"/>
  <c r="E34" i="1"/>
  <c r="D34" i="1"/>
  <c r="C34" i="1"/>
  <c r="C33" i="1"/>
  <c r="M32" i="1"/>
  <c r="L32" i="1"/>
  <c r="K32" i="1"/>
  <c r="J32" i="1"/>
  <c r="I32" i="1"/>
  <c r="H32" i="1"/>
  <c r="G32" i="1"/>
  <c r="F32" i="1"/>
  <c r="E32" i="1"/>
  <c r="D32" i="1"/>
  <c r="C32" i="1"/>
  <c r="E31" i="1"/>
  <c r="D31" i="1"/>
  <c r="D30" i="1" s="1"/>
  <c r="M30" i="1"/>
  <c r="L30" i="1"/>
  <c r="K30" i="1"/>
  <c r="J30" i="1"/>
  <c r="I30" i="1"/>
  <c r="H30" i="1"/>
  <c r="G30" i="1"/>
  <c r="F30" i="1"/>
  <c r="E30" i="1"/>
  <c r="C29" i="1"/>
  <c r="C28" i="1"/>
  <c r="C27" i="1" s="1"/>
  <c r="F27" i="1"/>
  <c r="C26" i="1"/>
  <c r="C25" i="1"/>
  <c r="C24" i="1" s="1"/>
  <c r="E24" i="1"/>
  <c r="C23" i="1"/>
  <c r="C22" i="1"/>
  <c r="C19" i="1" s="1"/>
  <c r="M21" i="1"/>
  <c r="L21" i="1"/>
  <c r="K21" i="1"/>
  <c r="J21" i="1"/>
  <c r="I21" i="1"/>
  <c r="H21" i="1"/>
  <c r="G21" i="1"/>
  <c r="F21" i="1"/>
  <c r="E21" i="1"/>
  <c r="D21" i="1"/>
  <c r="M20" i="1"/>
  <c r="M18" i="1" s="1"/>
  <c r="M36" i="1" s="1"/>
  <c r="L20" i="1"/>
  <c r="L38" i="1" s="1"/>
  <c r="K20" i="1"/>
  <c r="K38" i="1" s="1"/>
  <c r="J20" i="1"/>
  <c r="J38" i="1" s="1"/>
  <c r="I20" i="1"/>
  <c r="I38" i="1" s="1"/>
  <c r="H20" i="1"/>
  <c r="H38" i="1" s="1"/>
  <c r="G20" i="1"/>
  <c r="G38" i="1" s="1"/>
  <c r="F20" i="1"/>
  <c r="F38" i="1" s="1"/>
  <c r="E20" i="1"/>
  <c r="E38" i="1" s="1"/>
  <c r="C20" i="1"/>
  <c r="C38" i="1" s="1"/>
  <c r="M19" i="1"/>
  <c r="M134" i="1" s="1"/>
  <c r="L19" i="1"/>
  <c r="L134" i="1" s="1"/>
  <c r="K19" i="1"/>
  <c r="K134" i="1" s="1"/>
  <c r="J19" i="1"/>
  <c r="J134" i="1" s="1"/>
  <c r="I19" i="1"/>
  <c r="I134" i="1" s="1"/>
  <c r="H19" i="1"/>
  <c r="H134" i="1" s="1"/>
  <c r="G19" i="1"/>
  <c r="G134" i="1" s="1"/>
  <c r="F19" i="1"/>
  <c r="F18" i="1" s="1"/>
  <c r="F36" i="1" s="1"/>
  <c r="E19" i="1"/>
  <c r="E37" i="1" s="1"/>
  <c r="E153" i="1" s="1"/>
  <c r="D19" i="1"/>
  <c r="D37" i="1" s="1"/>
  <c r="D153" i="1" s="1"/>
  <c r="K18" i="1"/>
  <c r="K36" i="1" s="1"/>
  <c r="G18" i="1"/>
  <c r="G36" i="1" s="1"/>
  <c r="C37" i="1" l="1"/>
  <c r="C153" i="1" s="1"/>
  <c r="C18" i="1"/>
  <c r="C36" i="1" s="1"/>
  <c r="H150" i="1"/>
  <c r="H170" i="1" s="1"/>
  <c r="L150" i="1"/>
  <c r="L170" i="1" s="1"/>
  <c r="M38" i="1"/>
  <c r="H18" i="1"/>
  <c r="H36" i="1" s="1"/>
  <c r="L18" i="1"/>
  <c r="L36" i="1" s="1"/>
  <c r="C21" i="1"/>
  <c r="C31" i="1"/>
  <c r="C30" i="1" s="1"/>
  <c r="I37" i="1"/>
  <c r="I153" i="1" s="1"/>
  <c r="M37" i="1"/>
  <c r="M153" i="1" s="1"/>
  <c r="C44" i="1"/>
  <c r="G44" i="1"/>
  <c r="K44" i="1"/>
  <c r="C47" i="1"/>
  <c r="C53" i="1"/>
  <c r="E96" i="1"/>
  <c r="E94" i="1" s="1"/>
  <c r="I159" i="1"/>
  <c r="M159" i="1"/>
  <c r="D161" i="1"/>
  <c r="D127" i="1"/>
  <c r="C103" i="1"/>
  <c r="G154" i="1"/>
  <c r="K154" i="1"/>
  <c r="H148" i="1"/>
  <c r="H125" i="1"/>
  <c r="D145" i="1"/>
  <c r="D131" i="1"/>
  <c r="H145" i="1"/>
  <c r="H131" i="1"/>
  <c r="L145" i="1"/>
  <c r="L131" i="1"/>
  <c r="F150" i="1"/>
  <c r="F170" i="1" s="1"/>
  <c r="J150" i="1"/>
  <c r="J170" i="1" s="1"/>
  <c r="L154" i="1"/>
  <c r="E18" i="1"/>
  <c r="E36" i="1" s="1"/>
  <c r="I18" i="1"/>
  <c r="I36" i="1" s="1"/>
  <c r="F37" i="1"/>
  <c r="F153" i="1" s="1"/>
  <c r="J37" i="1"/>
  <c r="J153" i="1" s="1"/>
  <c r="I96" i="1"/>
  <c r="I94" i="1" s="1"/>
  <c r="D101" i="1"/>
  <c r="D159" i="1" s="1"/>
  <c r="D160" i="1"/>
  <c r="C102" i="1"/>
  <c r="G125" i="1"/>
  <c r="E149" i="1"/>
  <c r="E144" i="1"/>
  <c r="I149" i="1"/>
  <c r="I168" i="1" s="1"/>
  <c r="I144" i="1"/>
  <c r="M149" i="1"/>
  <c r="M168" i="1" s="1"/>
  <c r="M144" i="1"/>
  <c r="G150" i="1"/>
  <c r="G170" i="1" s="1"/>
  <c r="K150" i="1"/>
  <c r="K170" i="1" s="1"/>
  <c r="G144" i="1"/>
  <c r="J18" i="1"/>
  <c r="J36" i="1" s="1"/>
  <c r="D20" i="1"/>
  <c r="D38" i="1" s="1"/>
  <c r="D150" i="1" s="1"/>
  <c r="G37" i="1"/>
  <c r="G153" i="1" s="1"/>
  <c r="G151" i="1" s="1"/>
  <c r="K37" i="1"/>
  <c r="K153" i="1" s="1"/>
  <c r="M44" i="1"/>
  <c r="F94" i="1"/>
  <c r="J94" i="1"/>
  <c r="E154" i="1"/>
  <c r="E151" i="1" s="1"/>
  <c r="I154" i="1"/>
  <c r="M154" i="1"/>
  <c r="K125" i="1"/>
  <c r="L148" i="1"/>
  <c r="L125" i="1"/>
  <c r="F149" i="1"/>
  <c r="F168" i="1" s="1"/>
  <c r="J149" i="1"/>
  <c r="J168" i="1" s="1"/>
  <c r="E158" i="1"/>
  <c r="E155" i="1" s="1"/>
  <c r="C136" i="1"/>
  <c r="C133" i="1" s="1"/>
  <c r="C146" i="1" s="1"/>
  <c r="C141" i="1"/>
  <c r="F144" i="1"/>
  <c r="K144" i="1"/>
  <c r="J148" i="1"/>
  <c r="J147" i="1" s="1"/>
  <c r="J166" i="1" s="1"/>
  <c r="D154" i="1"/>
  <c r="D151" i="1" s="1"/>
  <c r="H37" i="1"/>
  <c r="H153" i="1" s="1"/>
  <c r="L37" i="1"/>
  <c r="L153" i="1" s="1"/>
  <c r="L151" i="1" s="1"/>
  <c r="C97" i="1"/>
  <c r="C94" i="1" s="1"/>
  <c r="F126" i="1"/>
  <c r="F154" i="1"/>
  <c r="J154" i="1"/>
  <c r="D126" i="1"/>
  <c r="M150" i="1"/>
  <c r="M170" i="1" s="1"/>
  <c r="C157" i="1"/>
  <c r="C132" i="1"/>
  <c r="H154" i="1"/>
  <c r="F155" i="1"/>
  <c r="C68" i="1"/>
  <c r="C66" i="1" s="1"/>
  <c r="F101" i="1"/>
  <c r="F159" i="1" s="1"/>
  <c r="E128" i="1"/>
  <c r="E150" i="1" s="1"/>
  <c r="I128" i="1"/>
  <c r="I125" i="1" s="1"/>
  <c r="M128" i="1"/>
  <c r="M125" i="1" s="1"/>
  <c r="F131" i="1"/>
  <c r="J131" i="1"/>
  <c r="E134" i="1"/>
  <c r="C134" i="1" s="1"/>
  <c r="I148" i="1"/>
  <c r="M148" i="1"/>
  <c r="E126" i="1"/>
  <c r="F160" i="1"/>
  <c r="E131" i="1"/>
  <c r="I131" i="1"/>
  <c r="M131" i="1"/>
  <c r="F125" i="1" l="1"/>
  <c r="F148" i="1"/>
  <c r="F147" i="1" s="1"/>
  <c r="F166" i="1" s="1"/>
  <c r="H151" i="1"/>
  <c r="G149" i="1"/>
  <c r="D148" i="1"/>
  <c r="D147" i="1" s="1"/>
  <c r="D125" i="1"/>
  <c r="K151" i="1"/>
  <c r="K168" i="1"/>
  <c r="C160" i="1"/>
  <c r="C126" i="1"/>
  <c r="C101" i="1"/>
  <c r="C159" i="1" s="1"/>
  <c r="J151" i="1"/>
  <c r="L144" i="1"/>
  <c r="L149" i="1"/>
  <c r="L168" i="1" s="1"/>
  <c r="D144" i="1"/>
  <c r="D149" i="1"/>
  <c r="M151" i="1"/>
  <c r="I150" i="1"/>
  <c r="I170" i="1" s="1"/>
  <c r="C150" i="1"/>
  <c r="C154" i="1"/>
  <c r="C151" i="1" s="1"/>
  <c r="F151" i="1"/>
  <c r="C127" i="1"/>
  <c r="C161" i="1"/>
  <c r="I151" i="1"/>
  <c r="K149" i="1"/>
  <c r="K147" i="1" s="1"/>
  <c r="K166" i="1" s="1"/>
  <c r="E125" i="1"/>
  <c r="E148" i="1"/>
  <c r="E147" i="1" s="1"/>
  <c r="M147" i="1"/>
  <c r="M166" i="1" s="1"/>
  <c r="C131" i="1"/>
  <c r="C145" i="1"/>
  <c r="H144" i="1"/>
  <c r="H149" i="1"/>
  <c r="H168" i="1" s="1"/>
  <c r="D18" i="1"/>
  <c r="D36" i="1" s="1"/>
  <c r="C158" i="1"/>
  <c r="C155" i="1" s="1"/>
  <c r="C148" i="1" l="1"/>
  <c r="C125" i="1"/>
  <c r="G168" i="1"/>
  <c r="G147" i="1"/>
  <c r="G166" i="1" s="1"/>
  <c r="L147" i="1"/>
  <c r="L166" i="1" s="1"/>
  <c r="H147" i="1"/>
  <c r="H166" i="1" s="1"/>
  <c r="C144" i="1"/>
  <c r="C149" i="1"/>
  <c r="I147" i="1"/>
  <c r="I166" i="1" s="1"/>
  <c r="C147" i="1" l="1"/>
</calcChain>
</file>

<file path=xl/sharedStrings.xml><?xml version="1.0" encoding="utf-8"?>
<sst xmlns="http://schemas.openxmlformats.org/spreadsheetml/2006/main" count="264" uniqueCount="98">
  <si>
    <t>Источники финансирования</t>
  </si>
  <si>
    <t>Цель программы: создание условий для развития жилищного строительства и обеспечения жильем отдельных категорий граждан</t>
  </si>
  <si>
    <t>Задача.  Развитие градостроительного регулирования</t>
  </si>
  <si>
    <t>ДАиГ</t>
  </si>
  <si>
    <t>всего, в том числе:</t>
  </si>
  <si>
    <t>за счет средств местного бюджета</t>
  </si>
  <si>
    <t>2021
год</t>
  </si>
  <si>
    <t>2022
год</t>
  </si>
  <si>
    <t>2023
год</t>
  </si>
  <si>
    <t>2024
год</t>
  </si>
  <si>
    <t>2025
год</t>
  </si>
  <si>
    <t>2026
год</t>
  </si>
  <si>
    <t>2027
год</t>
  </si>
  <si>
    <t>2028
год</t>
  </si>
  <si>
    <t>2029
год</t>
  </si>
  <si>
    <t>2030
год</t>
  </si>
  <si>
    <t>Задача. Стимулирование жилищного строительства.</t>
  </si>
  <si>
    <t>ДГХ</t>
  </si>
  <si>
    <t>ДАиГ
УУиРЖ</t>
  </si>
  <si>
    <t>ДАиГ
УУиРЖ
ДГХ</t>
  </si>
  <si>
    <t>ДАиГ
ДГХ</t>
  </si>
  <si>
    <t>Задача 1.  Оказание мер государственной поддержки на приобретение жилых помещений отдельным категориям граждан.</t>
  </si>
  <si>
    <t>Задача 2.  Реализация Администрацией города отдельного государственного полномочия по предоставлению детям-сиротам и детям, оставшимся без попечения родителей, лицам из числа детей-сирот и детей, оставшихся без попечения родителей, жилых помещений  специализированного жилищного фонда по договорам найма специализированных жилых помещений, в том числе на основании судебных решений</t>
  </si>
  <si>
    <t>Задача.  Переселение граждан в благоустроенные жилые помещения из аварийного жилищного фонда</t>
  </si>
  <si>
    <t xml:space="preserve"> за счет межбюджетных трансфертов из федерального бюджета</t>
  </si>
  <si>
    <t xml:space="preserve"> за счет межбюджетных трансфертов из окружного бюджета </t>
  </si>
  <si>
    <t>УПОиП
ДАиГ
УУиРЖ</t>
  </si>
  <si>
    <t>УУиРЖ</t>
  </si>
  <si>
    <t>Ответственный (администратор или соадминистратор)</t>
  </si>
  <si>
    <t>Всего по подпрограмме "Содействие развитию градостроительной деятельности"</t>
  </si>
  <si>
    <t>Подпрограмма  "Содействие развитию градостроительной деятельности"</t>
  </si>
  <si>
    <t xml:space="preserve">Подпрограмма  "Содействие развитию жилищного строительства" </t>
  </si>
  <si>
    <t>Мероприятие 2.2.4.
Снос домов, подлежащих выводу из эксплуатации с последующим демонтажем строительных конструкций, в связи с переселением из них граждан</t>
  </si>
  <si>
    <t>Подпрограмма  "Обеспечение мерами государственной поддержки по улучшению жилищных условий отдельных категорий граждан"</t>
  </si>
  <si>
    <t>Всего по подпрограмме "Обеспечение мерами государственной поддержки по улучшению жилищных условий отдельных категорий граждан"</t>
  </si>
  <si>
    <t>Подпрограмма  "Адресная подпрограмма по переселению граждан из аварийного жилищного фонда на 2019-2025 годы"</t>
  </si>
  <si>
    <t>Мероприятие 4.1.1.
Выплата выкупной цены за изымаемое жилое помещение собственникам жилых помещений "Адресной подпрограммы по переселению граждан из аварийного жилищного фонда на 2019-2025 годы"</t>
  </si>
  <si>
    <t>Мероприятие  4.1.2.
Оценка рыночной стоимости недвижимого имущества, подлежащего изьятию для муниципальных нужд с учетом доли в праве общей долевой собственности на общее имущество в многоквартирном доме, в том числе доли в праве общей долевой собственности на изымаемый земельный участок под аварийным домом, предоставляемого взамен изымаемого недвижимого имущества с учетом доли в праве общей долевой собственности на общее имущество в многоквартирном доме "Адресной подпрограммы по переселению граждан из аварийного жилищного фонда на 2019-2025 годы"</t>
  </si>
  <si>
    <t>Мероприятие 4.1.3.
Снос домов, подлежащих выводу из эксплуатации с последующим демонтажем строительных конструкций, в связи с переселением из них граждан по "Адресной подпрограмме по переселению граждан из аварийного жилищного фонда на 2019-2025 годы"</t>
  </si>
  <si>
    <t>Всего по подпрограмме "Адресная подпрограмма по переселению граждан из аварийного жилищного фонда на 2019-2025 годы"</t>
  </si>
  <si>
    <t>Общий объем финансирования программы - всего, в том числе</t>
  </si>
  <si>
    <t>Объем финансирования администратора (ДАиГ)</t>
  </si>
  <si>
    <t>Объем финансирования соадминистратора (ДГХ)</t>
  </si>
  <si>
    <t>Объем финансирования соадминистратора (УУиРЖ)</t>
  </si>
  <si>
    <t>Мероприятие 1.1.2.
Проект планировки и проект межевания части западного планировочного района в границах проектных улиц 3 "ЗР", 6 "ЗР", 11 "ЗР"</t>
  </si>
  <si>
    <t>Мероприятие 2.2.1.
Обследование жилых домов на предмет признания их аварийными, а также жилых помещений непригодными для проживания</t>
  </si>
  <si>
    <t>Мероприятие 2.2.2.
Оценка рыночной стоимости недвижимого имущества, подлежащего изьятию для муниципальных нужд с учетом доли в праве общей долевой собственности на общее имущество в многоквартирном доме, в том числе доли в праве общей долевой собственности на изымаемый земельный участок под аварийным домом, а также рыночной стоимости недвижимого имущества в многоквартирном доме, предоставляемого взамен изымаемого недвижимого имущества с учетом доли в праве общей долевой собственности на общее имущество в многоквартирном доме</t>
  </si>
  <si>
    <t>Мероприятие 2.2.3.
Выплата выкупной цены за изымаемое жилое помещение собственникам жилых помещений</t>
  </si>
  <si>
    <t>Мероприятие  2.2.5.
Приобретение жилых помещений для обеспечения граждан жильем, а также для формирования маневренного жилищного фонда</t>
  </si>
  <si>
    <t>Мероприятие 2.2.6.
Приобретение жилых помещений для обмена жилых помещений инвалидов</t>
  </si>
  <si>
    <t>Мероприятие 2.2.7.
Приобретение жилых помещений для  высоковалифицированных специалистов</t>
  </si>
  <si>
    <t>Мероприятие 4.1.4.
Приобретение жилья по переселению из аварийного жилья</t>
  </si>
  <si>
    <t>Наименование</t>
  </si>
  <si>
    <t>Объем финансирования (всего, руб.)</t>
  </si>
  <si>
    <t>Программные мероприятия, объем финансирования муниципальной программы  "Развитие жилищной сферы на период до 2030 года"</t>
  </si>
  <si>
    <t>Основное мероприятие 1.1.
Осуществление полномочий в области градостроительной деятельности
( 1, 2, 3)</t>
  </si>
  <si>
    <t>Таблица 3</t>
  </si>
  <si>
    <t xml:space="preserve">ДАиГ
</t>
  </si>
  <si>
    <t>Мероприятие 3.5.1
Приобретение жилья детям сиротам</t>
  </si>
  <si>
    <t>ОБ</t>
  </si>
  <si>
    <t>МБ</t>
  </si>
  <si>
    <t>Всего</t>
  </si>
  <si>
    <t xml:space="preserve">Всего по подпрограмме "Содействие развитию жилищного строительства" </t>
  </si>
  <si>
    <t xml:space="preserve"> за счет межбюджетных трансфертов из федерального бюджета </t>
  </si>
  <si>
    <t xml:space="preserve">Основное мероприятие 3.3.
Улучшение жилищных условий ветеранов Великой Отечественной войны
</t>
  </si>
  <si>
    <t xml:space="preserve">к постановлению </t>
  </si>
  <si>
    <t>Администрации города</t>
  </si>
  <si>
    <t>за счет межбюджетных трансфертов из федерального бюджета</t>
  </si>
  <si>
    <t>Основное мероприятие 2.1.
Региональный проект  "Обеспечение устойчивого сокращения непригодного для проживания жилищного фонда"  
(5)</t>
  </si>
  <si>
    <t>Мероприятие 1.1.3.
Корректировка проекта межевания территории улично-дорожной сети и постановка на кадастровый учет земельных участков автомобильных дорог общего пользования</t>
  </si>
  <si>
    <t>Мероприятие 2.3.1.
Снос приспособленных для проживания строений</t>
  </si>
  <si>
    <t>Мероприятие 2.4.1.
Водовод от ВК-50 в районе кольца ГРЭС до ВК-15 по ул. Пионерная с устройством повысительной насосной станции</t>
  </si>
  <si>
    <t>Мероприятие 2.4.2.
Локально-очистные сооружения ливневой канализации для существующих и перспективных объектов территорий: Пойма-2, Пойма-3, кв. П-1, кв. П-2, кв. П-7, кв. П-8, г. Сургут</t>
  </si>
  <si>
    <t>Мероприятие 2.4.3.
Канализационная насосная станция с устройством трубопроводов до территории канализационно-очистных сооружений. Территория Пойма-2, г. Сургут</t>
  </si>
  <si>
    <t>Мероприятие 2.4.4.
Магистральный водовод для нужд Поймы-2, "Научно-технологического центра в городе Сургуте" и песпективной застройки</t>
  </si>
  <si>
    <t>Мероприятие 2.6.1.
Подъездные пути и инженерные сети к СОШ в мкр. 38</t>
  </si>
  <si>
    <t>Мероприятие 1.1.4.
Проект планировки и проект межевания территории для размещения линейного объекта "Улица 23 "З" от улицы 5 "З" до Тюменского тракта в городе Сургуте</t>
  </si>
  <si>
    <t>Мероприятие 1.1.5.
Внесение изменений в проекты межевания территорий кадастровых кварталов</t>
  </si>
  <si>
    <t>Мероприятие 1.1.6.
Формирование земельных участков</t>
  </si>
  <si>
    <t>Мероприятие 2.6.2.
Подъездные пути и инженерные сети к СОШ в мкр. 30А</t>
  </si>
  <si>
    <t>Мероприятие 2.4.5.
Инженерные сети в поселке Снежный (кварталы С46, С47)</t>
  </si>
  <si>
    <t>Мероприятие 2.4.6.
Ливневая канализация для перспективных объектов территорий: Пойма-2, кв. П-2,  кв. П-4, г. Сургут</t>
  </si>
  <si>
    <t>Мероприятие 2.4.7.
Инженерные сети и внутриквартальные проезды поселок Кедровый-1</t>
  </si>
  <si>
    <t>Мероприятие 2.4.8.
Инженерные сети и внутриквартальные проезды поселок Лунный</t>
  </si>
  <si>
    <t>Основное мероприятие 2.3.
Проектирование и строительство систем инженерной инфраструктуры в целях обеспечения инженерной подготовки земельных участков для жилищного строительства
( 1, 2)</t>
  </si>
  <si>
    <t>Основное мероприятие 2.4.
Предоставление субсидии на возмещение части затрат застройщикам (инвесторам) по строительству объектов инженерной инфраструктуры в целях жилищного строительства
(1, 2)</t>
  </si>
  <si>
    <t>Основное мероприятие 2.5.
Проектирование и строительство систем инженерных сетей и подъездных путей к объектам образования
(1, 2)</t>
  </si>
  <si>
    <t>Основное мероприятие 2.1.
Обеспечение жилыми помещениями граждан 
(6, 7, 12, 13)</t>
  </si>
  <si>
    <t>Основное мероприятие 2.2.
Ликвидация и расселение приспособленных для проживания строений (балочный массив) 
(4)</t>
  </si>
  <si>
    <t>Основное мероприятие 3.1.
Обеспечение жильем молодых семей" государственной программы Российской Федерации "Обеспечение доступным и комфортным жильем и коммунальными услугами граждан Российской Федерации"
(8)</t>
  </si>
  <si>
    <t>Основное мероприятие 3.2.
Улучшение жилищных условий ветеранов боевых действий, инвалидов и семей, имеющих детей-инвалидов, вставших на учет в качестве нуждающихся в жилых помещениях до 1 января 2005 года
(9)</t>
  </si>
  <si>
    <t>Основное мероприятие 3.5.
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по договорам найма специализированных жилых помещений в соответствии с законодательством Российской Федерации
(11)</t>
  </si>
  <si>
    <t>Основное мероприятие 3.4.
Предоставление субсидий на строительство или приобретение жилья за счет средств местного бюджета
(10)</t>
  </si>
  <si>
    <t>Основное мероприятие 4.1.
Региональный проект "Обеспечение устойчивого сокращения непригодного для проживания жилищного фонда"
(5, 12, 13)</t>
  </si>
  <si>
    <t>Приложение 4</t>
  </si>
  <si>
    <t>В том числе по годам</t>
  </si>
  <si>
    <t xml:space="preserve">Мероприятие 1.1.1.
Комплекные кадастровые работы на территории муниципального образования городской округ Сургут </t>
  </si>
  <si>
    <t>от _____________№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</si>
</sst>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8"/>
      <color theme="1"/>
      <name val="Calibri"/>
      <family val="2"/>
      <scheme val="minor"/>
    </font>
    <font>
      <sz val="18"/>
      <color theme="1"/>
      <name val="Times New Roman"/>
      <family val="1"/>
      <charset val="204"/>
    </font>
    <font>
      <sz val="18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Fill="1"/>
    <xf numFmtId="0" fontId="0" fillId="0" borderId="0" xfId="0" applyFill="1"/>
    <xf numFmtId="0" fontId="2" fillId="0" borderId="0" xfId="0" applyFont="1" applyFill="1"/>
    <xf numFmtId="4" fontId="2" fillId="0" borderId="0" xfId="0" applyNumberFormat="1" applyFont="1" applyFill="1"/>
    <xf numFmtId="4" fontId="0" fillId="0" borderId="0" xfId="0" applyNumberFormat="1" applyFill="1"/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0" fontId="3" fillId="0" borderId="0" xfId="0" applyFont="1" applyFill="1"/>
    <xf numFmtId="4" fontId="3" fillId="0" borderId="1" xfId="0" applyNumberFormat="1" applyFont="1" applyFill="1" applyBorder="1" applyAlignment="1">
      <alignment vertical="center" wrapText="1"/>
    </xf>
    <xf numFmtId="0" fontId="4" fillId="0" borderId="0" xfId="0" applyFont="1" applyFill="1" applyAlignment="1">
      <alignment horizontal="right"/>
    </xf>
    <xf numFmtId="0" fontId="4" fillId="0" borderId="0" xfId="0" applyFont="1" applyFill="1"/>
    <xf numFmtId="0" fontId="3" fillId="0" borderId="1" xfId="0" applyFont="1" applyFill="1" applyBorder="1" applyAlignment="1">
      <alignment horizontal="center" vertical="top" wrapText="1"/>
    </xf>
    <xf numFmtId="4" fontId="3" fillId="0" borderId="8" xfId="0" applyNumberFormat="1" applyFont="1" applyFill="1" applyBorder="1" applyAlignment="1" applyProtection="1">
      <alignment horizontal="right" vertical="top" wrapText="1"/>
    </xf>
    <xf numFmtId="0" fontId="5" fillId="0" borderId="0" xfId="0" applyFont="1" applyFill="1"/>
    <xf numFmtId="0" fontId="6" fillId="0" borderId="0" xfId="0" applyFont="1" applyFill="1"/>
    <xf numFmtId="0" fontId="3" fillId="0" borderId="6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left" vertical="top" wrapText="1"/>
    </xf>
    <xf numFmtId="0" fontId="3" fillId="0" borderId="9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center" vertical="top" wrapText="1"/>
    </xf>
    <xf numFmtId="0" fontId="3" fillId="0" borderId="14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odnova_li\Desktop\&#1052;&#1091;&#1085;&#1080;&#1094;&#1080;&#1087;&#1072;&#1083;&#1100;&#1085;&#1099;&#1077;%20&#1087;&#1088;&#1086;&#1075;&#1088;&#1072;&#1084;&#1084;&#1099;\&#1041;&#1102;&#1076;&#1078;&#1077;&#1090;%202021-2023\&#1087;&#1086;%20&#1087;&#1088;&#1086;&#1077;&#1082;&#1090;&#1091;%20&#1073;&#1102;&#1076;&#1078;&#1077;&#1090;&#1072;\&#1055;&#1088;&#1086;&#1077;&#1082;&#1090;%202021-2023%20&#1085;&#1072;%2016.11.20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ostroknutova_av\Desktop\&#1048;&#1056;&#1048;&#1053;&#1040;\&#1042;&#1045;&#1056;&#1041;&#1054;&#1042;&#1057;&#1050;&#1040;&#1071;\&#1056;&#1054;&#1044;&#1053;&#1054;&#1042;&#1040;\38%20&#1055;&#1088;&#1080;&#1083;&#1086;&#1078;&#1077;&#1085;&#1080;&#1077;%207%20&#1064;&#1090;&#1086;&#1083;&#1103;&#1082;&#1086;&#1074;&#1072;%2017.11.202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odnova_li\Desktop\&#1052;&#1091;&#1085;&#1080;&#1094;&#1080;&#1087;&#1072;&#1083;&#1100;&#1085;&#1099;&#1077;%20&#1087;&#1088;&#1086;&#1075;&#1088;&#1072;&#1084;&#1084;&#1099;\&#1052;&#1055;\&#1056;&#1072;&#1079;&#1074;&#1080;&#1090;&#1080;&#1077;%20&#1078;&#1080;&#1083;&#1080;&#1097;&#1085;&#1086;&#1081;%20&#1089;&#1092;&#1077;&#1088;&#1099;\&#1052;&#1055;%202021-2023\&#1087;&#1086;%20&#1087;&#1088;&#1086;&#1077;&#1082;&#1090;&#1091;%20&#1073;&#1102;&#1076;&#1078;&#1077;&#1090;&#1072;\&#1044;&#1043;&#1061;\&#1055;&#1088;&#1080;&#1083;&#1086;&#1078;&#1077;&#1085;&#1080;&#1077;%20&#1052;&#1055;%2038%20&#1091;&#1090;&#1086;&#1095;%20&#1085;&#1072;%2013.11.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ирование расходов"/>
    </sheetNames>
    <sheetDataSet>
      <sheetData sheetId="0">
        <row r="302">
          <cell r="I302">
            <v>241181.69</v>
          </cell>
          <cell r="J302">
            <v>2683818.31</v>
          </cell>
        </row>
        <row r="339">
          <cell r="J339">
            <v>171888878.52000001</v>
          </cell>
          <cell r="K339">
            <v>73879506.909999996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меропр"/>
      <sheetName val="проекты"/>
    </sheetNames>
    <sheetDataSet>
      <sheetData sheetId="0">
        <row r="90">
          <cell r="D90">
            <v>659600</v>
          </cell>
          <cell r="E90">
            <v>975500</v>
          </cell>
          <cell r="F90">
            <v>936200</v>
          </cell>
        </row>
        <row r="91">
          <cell r="D91">
            <v>16289000</v>
          </cell>
          <cell r="E91">
            <v>16289000</v>
          </cell>
          <cell r="F91">
            <v>16289000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7"/>
    </sheetNames>
    <sheetDataSet>
      <sheetData sheetId="0">
        <row r="59">
          <cell r="D59">
            <v>9855494.1500000004</v>
          </cell>
          <cell r="E59">
            <v>6963541.5999999996</v>
          </cell>
          <cell r="F59">
            <v>1507722.88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79"/>
  <sheetViews>
    <sheetView showZeros="0" tabSelected="1" view="pageBreakPreview" zoomScale="71" zoomScaleNormal="68" zoomScaleSheetLayoutView="71" workbookViewId="0">
      <selection activeCell="D11" sqref="D11:M12"/>
    </sheetView>
  </sheetViews>
  <sheetFormatPr defaultRowHeight="15" x14ac:dyDescent="0.25"/>
  <cols>
    <col min="1" max="1" width="59" style="2" customWidth="1"/>
    <col min="2" max="2" width="25" style="2" customWidth="1"/>
    <col min="3" max="3" width="20.85546875" style="2" customWidth="1"/>
    <col min="4" max="6" width="19.140625" style="2" customWidth="1"/>
    <col min="7" max="10" width="21.85546875" style="2" customWidth="1"/>
    <col min="11" max="11" width="23.5703125" style="2" customWidth="1"/>
    <col min="12" max="12" width="23.7109375" style="2" customWidth="1"/>
    <col min="13" max="13" width="23.140625" style="2" customWidth="1"/>
    <col min="14" max="15" width="21.85546875" style="2" customWidth="1"/>
    <col min="16" max="16384" width="9.140625" style="2"/>
  </cols>
  <sheetData>
    <row r="1" spans="1:17" ht="23.25" x14ac:dyDescent="0.35">
      <c r="M1" s="15" t="s">
        <v>94</v>
      </c>
      <c r="N1" s="14"/>
      <c r="O1" s="14"/>
      <c r="P1" s="14"/>
      <c r="Q1" s="14"/>
    </row>
    <row r="2" spans="1:17" ht="23.25" x14ac:dyDescent="0.35">
      <c r="M2" s="15" t="s">
        <v>65</v>
      </c>
      <c r="N2" s="14"/>
      <c r="O2" s="14"/>
      <c r="P2" s="14"/>
      <c r="Q2" s="14"/>
    </row>
    <row r="3" spans="1:17" ht="23.25" x14ac:dyDescent="0.35">
      <c r="M3" s="15" t="s">
        <v>66</v>
      </c>
      <c r="N3" s="14"/>
      <c r="O3" s="14"/>
      <c r="P3" s="14"/>
      <c r="Q3" s="14"/>
    </row>
    <row r="4" spans="1:17" ht="24.75" customHeight="1" x14ac:dyDescent="0.25">
      <c r="M4" s="26" t="s">
        <v>97</v>
      </c>
      <c r="N4" s="26"/>
      <c r="O4" s="26"/>
      <c r="P4" s="26"/>
      <c r="Q4" s="26"/>
    </row>
    <row r="7" spans="1:17" s="1" customFormat="1" ht="15.75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</row>
    <row r="8" spans="1:17" s="1" customFormat="1" ht="18.75" x14ac:dyDescent="0.3">
      <c r="A8" s="8"/>
      <c r="B8" s="11" t="s">
        <v>54</v>
      </c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10" t="s">
        <v>56</v>
      </c>
    </row>
    <row r="9" spans="1:17" s="1" customFormat="1" ht="15.75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</row>
    <row r="10" spans="1:17" s="1" customFormat="1" ht="15.75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</row>
    <row r="11" spans="1:17" s="1" customFormat="1" ht="21" customHeight="1" x14ac:dyDescent="0.25">
      <c r="A11" s="16" t="s">
        <v>52</v>
      </c>
      <c r="B11" s="16" t="s">
        <v>0</v>
      </c>
      <c r="C11" s="25" t="s">
        <v>53</v>
      </c>
      <c r="D11" s="27" t="s">
        <v>95</v>
      </c>
      <c r="E11" s="28"/>
      <c r="F11" s="28"/>
      <c r="G11" s="28"/>
      <c r="H11" s="28"/>
      <c r="I11" s="28"/>
      <c r="J11" s="28"/>
      <c r="K11" s="28"/>
      <c r="L11" s="28"/>
      <c r="M11" s="29"/>
      <c r="N11" s="16" t="s">
        <v>28</v>
      </c>
    </row>
    <row r="12" spans="1:17" s="1" customFormat="1" ht="21" customHeight="1" x14ac:dyDescent="0.25">
      <c r="A12" s="17"/>
      <c r="B12" s="17"/>
      <c r="C12" s="25"/>
      <c r="D12" s="30"/>
      <c r="E12" s="31"/>
      <c r="F12" s="31"/>
      <c r="G12" s="31"/>
      <c r="H12" s="31"/>
      <c r="I12" s="31"/>
      <c r="J12" s="31"/>
      <c r="K12" s="31"/>
      <c r="L12" s="31"/>
      <c r="M12" s="32"/>
      <c r="N12" s="17"/>
    </row>
    <row r="13" spans="1:17" s="1" customFormat="1" ht="33" customHeight="1" x14ac:dyDescent="0.25">
      <c r="A13" s="18"/>
      <c r="B13" s="18"/>
      <c r="C13" s="25"/>
      <c r="D13" s="12" t="s">
        <v>6</v>
      </c>
      <c r="E13" s="12" t="s">
        <v>7</v>
      </c>
      <c r="F13" s="12" t="s">
        <v>8</v>
      </c>
      <c r="G13" s="12" t="s">
        <v>9</v>
      </c>
      <c r="H13" s="12" t="s">
        <v>10</v>
      </c>
      <c r="I13" s="12" t="s">
        <v>11</v>
      </c>
      <c r="J13" s="12" t="s">
        <v>12</v>
      </c>
      <c r="K13" s="12" t="s">
        <v>13</v>
      </c>
      <c r="L13" s="12" t="s">
        <v>14</v>
      </c>
      <c r="M13" s="12" t="s">
        <v>15</v>
      </c>
      <c r="N13" s="18"/>
    </row>
    <row r="14" spans="1:17" s="1" customFormat="1" ht="15.75" x14ac:dyDescent="0.25">
      <c r="A14" s="12">
        <v>1</v>
      </c>
      <c r="B14" s="12">
        <v>2</v>
      </c>
      <c r="C14" s="12">
        <v>3</v>
      </c>
      <c r="D14" s="12">
        <v>5</v>
      </c>
      <c r="E14" s="12">
        <v>6</v>
      </c>
      <c r="F14" s="12">
        <v>7</v>
      </c>
      <c r="G14" s="12">
        <v>8</v>
      </c>
      <c r="H14" s="12">
        <v>9</v>
      </c>
      <c r="I14" s="12">
        <v>10</v>
      </c>
      <c r="J14" s="12">
        <v>11</v>
      </c>
      <c r="K14" s="12">
        <v>12</v>
      </c>
      <c r="L14" s="12">
        <v>13</v>
      </c>
      <c r="M14" s="12">
        <v>14</v>
      </c>
      <c r="N14" s="12">
        <v>15</v>
      </c>
    </row>
    <row r="15" spans="1:17" s="1" customFormat="1" ht="15.75" customHeight="1" x14ac:dyDescent="0.25">
      <c r="A15" s="21" t="s">
        <v>1</v>
      </c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3"/>
    </row>
    <row r="16" spans="1:17" s="1" customFormat="1" ht="15.75" customHeight="1" x14ac:dyDescent="0.25">
      <c r="A16" s="21" t="s">
        <v>30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3"/>
    </row>
    <row r="17" spans="1:14" s="1" customFormat="1" ht="15.75" customHeight="1" x14ac:dyDescent="0.25">
      <c r="A17" s="21" t="s">
        <v>2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3"/>
    </row>
    <row r="18" spans="1:14" s="8" customFormat="1" ht="19.5" customHeight="1" x14ac:dyDescent="0.25">
      <c r="A18" s="19" t="s">
        <v>55</v>
      </c>
      <c r="B18" s="6" t="s">
        <v>4</v>
      </c>
      <c r="C18" s="7">
        <f>C19+C20</f>
        <v>89888606.24000001</v>
      </c>
      <c r="D18" s="7">
        <f t="shared" ref="D18:M18" si="0">D19+D20</f>
        <v>38547955.619999997</v>
      </c>
      <c r="E18" s="7">
        <f t="shared" si="0"/>
        <v>13959651.529999999</v>
      </c>
      <c r="F18" s="7">
        <f t="shared" si="0"/>
        <v>28651833.219999999</v>
      </c>
      <c r="G18" s="7">
        <f t="shared" si="0"/>
        <v>1775833.22</v>
      </c>
      <c r="H18" s="7">
        <f t="shared" si="0"/>
        <v>1775833.22</v>
      </c>
      <c r="I18" s="7">
        <f t="shared" si="0"/>
        <v>1775833.22</v>
      </c>
      <c r="J18" s="7">
        <f t="shared" si="0"/>
        <v>1775833.22</v>
      </c>
      <c r="K18" s="7">
        <f t="shared" si="0"/>
        <v>1775833.22</v>
      </c>
      <c r="L18" s="7">
        <f t="shared" si="0"/>
        <v>1775833.22</v>
      </c>
      <c r="M18" s="7">
        <f t="shared" si="0"/>
        <v>1775833.22</v>
      </c>
      <c r="N18" s="16" t="s">
        <v>3</v>
      </c>
    </row>
    <row r="19" spans="1:14" s="8" customFormat="1" ht="54.75" customHeight="1" x14ac:dyDescent="0.25">
      <c r="A19" s="24"/>
      <c r="B19" s="6" t="s">
        <v>25</v>
      </c>
      <c r="C19" s="7">
        <f>C22+C25+C28</f>
        <v>64724754.43</v>
      </c>
      <c r="D19" s="7">
        <f>D22+D25+D28</f>
        <v>32350114.43</v>
      </c>
      <c r="E19" s="7">
        <f t="shared" ref="E19:M19" si="1">E22+E25+E28</f>
        <v>8455000</v>
      </c>
      <c r="F19" s="7">
        <f t="shared" si="1"/>
        <v>23919640</v>
      </c>
      <c r="G19" s="7">
        <f t="shared" si="1"/>
        <v>0</v>
      </c>
      <c r="H19" s="7">
        <f t="shared" si="1"/>
        <v>0</v>
      </c>
      <c r="I19" s="7">
        <f t="shared" si="1"/>
        <v>0</v>
      </c>
      <c r="J19" s="7">
        <f t="shared" si="1"/>
        <v>0</v>
      </c>
      <c r="K19" s="7">
        <f t="shared" si="1"/>
        <v>0</v>
      </c>
      <c r="L19" s="7">
        <f t="shared" si="1"/>
        <v>0</v>
      </c>
      <c r="M19" s="7">
        <f t="shared" si="1"/>
        <v>0</v>
      </c>
      <c r="N19" s="17"/>
    </row>
    <row r="20" spans="1:14" s="8" customFormat="1" ht="33" customHeight="1" x14ac:dyDescent="0.25">
      <c r="A20" s="20"/>
      <c r="B20" s="6" t="s">
        <v>5</v>
      </c>
      <c r="C20" s="7">
        <f>C23+C26+C29+C35</f>
        <v>25163851.810000002</v>
      </c>
      <c r="D20" s="7">
        <f>D23+D26+D29+D35+D31+D33</f>
        <v>6197841.1900000004</v>
      </c>
      <c r="E20" s="7">
        <f t="shared" ref="E20:M20" si="2">E23+E26+E29+E35+E31+E33</f>
        <v>5504651.5299999993</v>
      </c>
      <c r="F20" s="7">
        <f t="shared" si="2"/>
        <v>4732193.22</v>
      </c>
      <c r="G20" s="7">
        <f t="shared" si="2"/>
        <v>1775833.22</v>
      </c>
      <c r="H20" s="7">
        <f t="shared" si="2"/>
        <v>1775833.22</v>
      </c>
      <c r="I20" s="7">
        <f t="shared" si="2"/>
        <v>1775833.22</v>
      </c>
      <c r="J20" s="7">
        <f t="shared" si="2"/>
        <v>1775833.22</v>
      </c>
      <c r="K20" s="7">
        <f t="shared" si="2"/>
        <v>1775833.22</v>
      </c>
      <c r="L20" s="7">
        <f t="shared" si="2"/>
        <v>1775833.22</v>
      </c>
      <c r="M20" s="7">
        <f t="shared" si="2"/>
        <v>1775833.22</v>
      </c>
      <c r="N20" s="18"/>
    </row>
    <row r="21" spans="1:14" s="8" customFormat="1" ht="21" customHeight="1" x14ac:dyDescent="0.25">
      <c r="A21" s="19" t="s">
        <v>96</v>
      </c>
      <c r="B21" s="6" t="s">
        <v>4</v>
      </c>
      <c r="C21" s="7">
        <f>C22+C23</f>
        <v>36348443.18</v>
      </c>
      <c r="D21" s="7">
        <f t="shared" ref="D21:M21" si="3">D22+D23</f>
        <v>36348443.18</v>
      </c>
      <c r="E21" s="7">
        <f t="shared" si="3"/>
        <v>0</v>
      </c>
      <c r="F21" s="7">
        <f t="shared" si="3"/>
        <v>0</v>
      </c>
      <c r="G21" s="7">
        <f t="shared" si="3"/>
        <v>0</v>
      </c>
      <c r="H21" s="7">
        <f t="shared" si="3"/>
        <v>0</v>
      </c>
      <c r="I21" s="7">
        <f t="shared" si="3"/>
        <v>0</v>
      </c>
      <c r="J21" s="7">
        <f t="shared" si="3"/>
        <v>0</v>
      </c>
      <c r="K21" s="7">
        <f t="shared" si="3"/>
        <v>0</v>
      </c>
      <c r="L21" s="7">
        <f t="shared" si="3"/>
        <v>0</v>
      </c>
      <c r="M21" s="7">
        <f t="shared" si="3"/>
        <v>0</v>
      </c>
      <c r="N21" s="16" t="s">
        <v>3</v>
      </c>
    </row>
    <row r="22" spans="1:14" s="8" customFormat="1" ht="51" customHeight="1" x14ac:dyDescent="0.25">
      <c r="A22" s="24"/>
      <c r="B22" s="6" t="s">
        <v>25</v>
      </c>
      <c r="C22" s="7">
        <f>SUM(D22:M22)</f>
        <v>32350114.43</v>
      </c>
      <c r="D22" s="7">
        <v>32350114.43</v>
      </c>
      <c r="E22" s="7"/>
      <c r="F22" s="7"/>
      <c r="G22" s="7"/>
      <c r="H22" s="7"/>
      <c r="I22" s="7"/>
      <c r="J22" s="7"/>
      <c r="K22" s="7"/>
      <c r="L22" s="7"/>
      <c r="M22" s="7"/>
      <c r="N22" s="17"/>
    </row>
    <row r="23" spans="1:14" s="8" customFormat="1" ht="33.75" customHeight="1" x14ac:dyDescent="0.25">
      <c r="A23" s="20"/>
      <c r="B23" s="6" t="s">
        <v>5</v>
      </c>
      <c r="C23" s="7">
        <f>SUM(D23:M23)</f>
        <v>3998328.75</v>
      </c>
      <c r="D23" s="7">
        <v>3998328.75</v>
      </c>
      <c r="E23" s="7"/>
      <c r="F23" s="7"/>
      <c r="G23" s="7"/>
      <c r="H23" s="7"/>
      <c r="I23" s="7"/>
      <c r="J23" s="7"/>
      <c r="K23" s="7"/>
      <c r="L23" s="7"/>
      <c r="M23" s="7"/>
      <c r="N23" s="18"/>
    </row>
    <row r="24" spans="1:14" s="8" customFormat="1" ht="21.75" customHeight="1" x14ac:dyDescent="0.25">
      <c r="A24" s="19" t="s">
        <v>44</v>
      </c>
      <c r="B24" s="6" t="s">
        <v>4</v>
      </c>
      <c r="C24" s="7">
        <f>C25+C26</f>
        <v>9500000</v>
      </c>
      <c r="D24" s="7"/>
      <c r="E24" s="7">
        <f>E25+E26</f>
        <v>9500000</v>
      </c>
      <c r="F24" s="7"/>
      <c r="G24" s="7"/>
      <c r="H24" s="7"/>
      <c r="I24" s="7"/>
      <c r="J24" s="7"/>
      <c r="K24" s="7"/>
      <c r="L24" s="7"/>
      <c r="M24" s="7"/>
      <c r="N24" s="16" t="s">
        <v>3</v>
      </c>
    </row>
    <row r="25" spans="1:14" s="8" customFormat="1" ht="52.5" customHeight="1" x14ac:dyDescent="0.25">
      <c r="A25" s="24"/>
      <c r="B25" s="6" t="s">
        <v>25</v>
      </c>
      <c r="C25" s="7">
        <f>SUM(D25:M25)</f>
        <v>8455000</v>
      </c>
      <c r="D25" s="7"/>
      <c r="E25" s="7">
        <v>8455000</v>
      </c>
      <c r="F25" s="7"/>
      <c r="G25" s="7"/>
      <c r="H25" s="7"/>
      <c r="I25" s="7"/>
      <c r="J25" s="7"/>
      <c r="K25" s="7"/>
      <c r="L25" s="7"/>
      <c r="M25" s="7"/>
      <c r="N25" s="17"/>
    </row>
    <row r="26" spans="1:14" s="8" customFormat="1" ht="33.75" customHeight="1" x14ac:dyDescent="0.25">
      <c r="A26" s="20"/>
      <c r="B26" s="6" t="s">
        <v>5</v>
      </c>
      <c r="C26" s="7">
        <f>SUM(D26:M26)</f>
        <v>1045000</v>
      </c>
      <c r="D26" s="7"/>
      <c r="E26" s="7">
        <v>1045000</v>
      </c>
      <c r="F26" s="7"/>
      <c r="G26" s="7"/>
      <c r="H26" s="7"/>
      <c r="I26" s="7"/>
      <c r="J26" s="7"/>
      <c r="K26" s="7"/>
      <c r="L26" s="7"/>
      <c r="M26" s="7"/>
      <c r="N26" s="18"/>
    </row>
    <row r="27" spans="1:14" s="8" customFormat="1" ht="19.5" customHeight="1" x14ac:dyDescent="0.25">
      <c r="A27" s="19" t="s">
        <v>69</v>
      </c>
      <c r="B27" s="6" t="s">
        <v>4</v>
      </c>
      <c r="C27" s="7">
        <f>C28+C29</f>
        <v>26876000</v>
      </c>
      <c r="D27" s="7"/>
      <c r="E27" s="7"/>
      <c r="F27" s="7">
        <f>F28+F29</f>
        <v>26876000</v>
      </c>
      <c r="G27" s="7"/>
      <c r="H27" s="7"/>
      <c r="I27" s="7"/>
      <c r="J27" s="7"/>
      <c r="K27" s="7"/>
      <c r="L27" s="7"/>
      <c r="M27" s="7"/>
      <c r="N27" s="16" t="s">
        <v>3</v>
      </c>
    </row>
    <row r="28" spans="1:14" s="8" customFormat="1" ht="53.25" customHeight="1" x14ac:dyDescent="0.25">
      <c r="A28" s="24"/>
      <c r="B28" s="6" t="s">
        <v>25</v>
      </c>
      <c r="C28" s="7">
        <f>SUM(D28:M28)</f>
        <v>23919640</v>
      </c>
      <c r="D28" s="7"/>
      <c r="E28" s="7"/>
      <c r="F28" s="7">
        <v>23919640</v>
      </c>
      <c r="G28" s="7"/>
      <c r="H28" s="7"/>
      <c r="I28" s="7"/>
      <c r="J28" s="7"/>
      <c r="K28" s="7"/>
      <c r="L28" s="7"/>
      <c r="M28" s="7"/>
      <c r="N28" s="17"/>
    </row>
    <row r="29" spans="1:14" s="8" customFormat="1" ht="33.75" customHeight="1" x14ac:dyDescent="0.25">
      <c r="A29" s="20"/>
      <c r="B29" s="6" t="s">
        <v>5</v>
      </c>
      <c r="C29" s="7">
        <f>SUM(D29:M29)</f>
        <v>2956360</v>
      </c>
      <c r="D29" s="7"/>
      <c r="E29" s="7"/>
      <c r="F29" s="7">
        <v>2956360</v>
      </c>
      <c r="G29" s="7"/>
      <c r="H29" s="7"/>
      <c r="I29" s="7"/>
      <c r="J29" s="7"/>
      <c r="K29" s="7"/>
      <c r="L29" s="7"/>
      <c r="M29" s="7"/>
      <c r="N29" s="18"/>
    </row>
    <row r="30" spans="1:14" s="8" customFormat="1" ht="33.75" customHeight="1" x14ac:dyDescent="0.25">
      <c r="A30" s="19" t="s">
        <v>76</v>
      </c>
      <c r="B30" s="6" t="s">
        <v>4</v>
      </c>
      <c r="C30" s="7">
        <f>C31</f>
        <v>2925000</v>
      </c>
      <c r="D30" s="7">
        <f t="shared" ref="D30:M34" si="4">D31</f>
        <v>241181.69</v>
      </c>
      <c r="E30" s="7">
        <f t="shared" si="4"/>
        <v>2683818.31</v>
      </c>
      <c r="F30" s="7">
        <f t="shared" si="4"/>
        <v>0</v>
      </c>
      <c r="G30" s="7">
        <f t="shared" si="4"/>
        <v>0</v>
      </c>
      <c r="H30" s="7">
        <f t="shared" si="4"/>
        <v>0</v>
      </c>
      <c r="I30" s="7">
        <f t="shared" si="4"/>
        <v>0</v>
      </c>
      <c r="J30" s="7">
        <f t="shared" si="4"/>
        <v>0</v>
      </c>
      <c r="K30" s="7">
        <f t="shared" si="4"/>
        <v>0</v>
      </c>
      <c r="L30" s="7">
        <f t="shared" si="4"/>
        <v>0</v>
      </c>
      <c r="M30" s="7">
        <f t="shared" si="4"/>
        <v>0</v>
      </c>
      <c r="N30" s="16" t="s">
        <v>3</v>
      </c>
    </row>
    <row r="31" spans="1:14" s="8" customFormat="1" ht="37.5" customHeight="1" x14ac:dyDescent="0.25">
      <c r="A31" s="20"/>
      <c r="B31" s="6" t="s">
        <v>5</v>
      </c>
      <c r="C31" s="7">
        <f>SUM(D31:M31)</f>
        <v>2925000</v>
      </c>
      <c r="D31" s="7">
        <f>'[1]Планирование расходов'!I302</f>
        <v>241181.69</v>
      </c>
      <c r="E31" s="7">
        <f>'[1]Планирование расходов'!J302</f>
        <v>2683818.31</v>
      </c>
      <c r="F31" s="7"/>
      <c r="G31" s="7"/>
      <c r="H31" s="7"/>
      <c r="I31" s="7"/>
      <c r="J31" s="7"/>
      <c r="K31" s="7"/>
      <c r="L31" s="7"/>
      <c r="M31" s="7"/>
      <c r="N31" s="18"/>
    </row>
    <row r="32" spans="1:14" s="8" customFormat="1" ht="24" customHeight="1" x14ac:dyDescent="0.25">
      <c r="A32" s="19" t="s">
        <v>77</v>
      </c>
      <c r="B32" s="6" t="s">
        <v>4</v>
      </c>
      <c r="C32" s="7">
        <f>C33</f>
        <v>776666.67</v>
      </c>
      <c r="D32" s="7">
        <f t="shared" si="4"/>
        <v>776666.67</v>
      </c>
      <c r="E32" s="7">
        <f t="shared" si="4"/>
        <v>0</v>
      </c>
      <c r="F32" s="7">
        <f t="shared" si="4"/>
        <v>0</v>
      </c>
      <c r="G32" s="7">
        <f t="shared" si="4"/>
        <v>0</v>
      </c>
      <c r="H32" s="7">
        <f t="shared" si="4"/>
        <v>0</v>
      </c>
      <c r="I32" s="7">
        <f t="shared" si="4"/>
        <v>0</v>
      </c>
      <c r="J32" s="7">
        <f t="shared" si="4"/>
        <v>0</v>
      </c>
      <c r="K32" s="7">
        <f t="shared" si="4"/>
        <v>0</v>
      </c>
      <c r="L32" s="7">
        <f t="shared" si="4"/>
        <v>0</v>
      </c>
      <c r="M32" s="7">
        <f t="shared" si="4"/>
        <v>0</v>
      </c>
      <c r="N32" s="16" t="s">
        <v>3</v>
      </c>
    </row>
    <row r="33" spans="1:14" s="8" customFormat="1" ht="35.25" customHeight="1" x14ac:dyDescent="0.25">
      <c r="A33" s="20"/>
      <c r="B33" s="6" t="s">
        <v>5</v>
      </c>
      <c r="C33" s="7">
        <f>SUM(D33:M33)</f>
        <v>776666.67</v>
      </c>
      <c r="D33" s="7">
        <v>776666.67</v>
      </c>
      <c r="E33" s="7"/>
      <c r="F33" s="7"/>
      <c r="G33" s="7"/>
      <c r="H33" s="7"/>
      <c r="I33" s="7"/>
      <c r="J33" s="7"/>
      <c r="K33" s="7"/>
      <c r="L33" s="7"/>
      <c r="M33" s="7"/>
      <c r="N33" s="18"/>
    </row>
    <row r="34" spans="1:14" s="8" customFormat="1" ht="21.75" customHeight="1" x14ac:dyDescent="0.25">
      <c r="A34" s="19" t="s">
        <v>78</v>
      </c>
      <c r="B34" s="6" t="s">
        <v>4</v>
      </c>
      <c r="C34" s="7">
        <f>C35</f>
        <v>17164163.060000002</v>
      </c>
      <c r="D34" s="7">
        <f t="shared" si="4"/>
        <v>1181664.08</v>
      </c>
      <c r="E34" s="7">
        <f t="shared" si="4"/>
        <v>1775833.22</v>
      </c>
      <c r="F34" s="7">
        <f t="shared" si="4"/>
        <v>1775833.22</v>
      </c>
      <c r="G34" s="7">
        <f t="shared" si="4"/>
        <v>1775833.22</v>
      </c>
      <c r="H34" s="7">
        <f t="shared" si="4"/>
        <v>1775833.22</v>
      </c>
      <c r="I34" s="7">
        <f t="shared" si="4"/>
        <v>1775833.22</v>
      </c>
      <c r="J34" s="7">
        <f t="shared" si="4"/>
        <v>1775833.22</v>
      </c>
      <c r="K34" s="7">
        <f t="shared" si="4"/>
        <v>1775833.22</v>
      </c>
      <c r="L34" s="7">
        <f t="shared" si="4"/>
        <v>1775833.22</v>
      </c>
      <c r="M34" s="7">
        <f t="shared" si="4"/>
        <v>1775833.22</v>
      </c>
      <c r="N34" s="16" t="s">
        <v>3</v>
      </c>
    </row>
    <row r="35" spans="1:14" s="8" customFormat="1" ht="35.25" customHeight="1" x14ac:dyDescent="0.25">
      <c r="A35" s="20"/>
      <c r="B35" s="6" t="s">
        <v>5</v>
      </c>
      <c r="C35" s="7">
        <f>SUM(D35:M35)</f>
        <v>17164163.060000002</v>
      </c>
      <c r="D35" s="7">
        <v>1181664.08</v>
      </c>
      <c r="E35" s="7">
        <v>1775833.22</v>
      </c>
      <c r="F35" s="7">
        <v>1775833.22</v>
      </c>
      <c r="G35" s="7">
        <v>1775833.22</v>
      </c>
      <c r="H35" s="7">
        <v>1775833.22</v>
      </c>
      <c r="I35" s="7">
        <v>1775833.22</v>
      </c>
      <c r="J35" s="7">
        <v>1775833.22</v>
      </c>
      <c r="K35" s="7">
        <v>1775833.22</v>
      </c>
      <c r="L35" s="7">
        <v>1775833.22</v>
      </c>
      <c r="M35" s="7">
        <v>1775833.22</v>
      </c>
      <c r="N35" s="18"/>
    </row>
    <row r="36" spans="1:14" s="8" customFormat="1" ht="19.5" customHeight="1" x14ac:dyDescent="0.25">
      <c r="A36" s="19" t="s">
        <v>29</v>
      </c>
      <c r="B36" s="6" t="s">
        <v>4</v>
      </c>
      <c r="C36" s="7">
        <f t="shared" ref="C36:M36" si="5">C18</f>
        <v>89888606.24000001</v>
      </c>
      <c r="D36" s="7">
        <f t="shared" si="5"/>
        <v>38547955.619999997</v>
      </c>
      <c r="E36" s="7">
        <f t="shared" si="5"/>
        <v>13959651.529999999</v>
      </c>
      <c r="F36" s="7">
        <f t="shared" si="5"/>
        <v>28651833.219999999</v>
      </c>
      <c r="G36" s="7">
        <f t="shared" si="5"/>
        <v>1775833.22</v>
      </c>
      <c r="H36" s="7">
        <f t="shared" si="5"/>
        <v>1775833.22</v>
      </c>
      <c r="I36" s="7">
        <f t="shared" si="5"/>
        <v>1775833.22</v>
      </c>
      <c r="J36" s="7">
        <f t="shared" si="5"/>
        <v>1775833.22</v>
      </c>
      <c r="K36" s="7">
        <f t="shared" si="5"/>
        <v>1775833.22</v>
      </c>
      <c r="L36" s="7">
        <f t="shared" si="5"/>
        <v>1775833.22</v>
      </c>
      <c r="M36" s="7">
        <f t="shared" si="5"/>
        <v>1775833.22</v>
      </c>
      <c r="N36" s="16"/>
    </row>
    <row r="37" spans="1:14" s="8" customFormat="1" ht="56.25" customHeight="1" x14ac:dyDescent="0.25">
      <c r="A37" s="24"/>
      <c r="B37" s="6" t="s">
        <v>25</v>
      </c>
      <c r="C37" s="7">
        <f t="shared" ref="C37:M37" si="6">C19</f>
        <v>64724754.43</v>
      </c>
      <c r="D37" s="7">
        <f t="shared" si="6"/>
        <v>32350114.43</v>
      </c>
      <c r="E37" s="7">
        <f t="shared" si="6"/>
        <v>8455000</v>
      </c>
      <c r="F37" s="7">
        <f t="shared" si="6"/>
        <v>23919640</v>
      </c>
      <c r="G37" s="7">
        <f t="shared" si="6"/>
        <v>0</v>
      </c>
      <c r="H37" s="7">
        <f t="shared" si="6"/>
        <v>0</v>
      </c>
      <c r="I37" s="7">
        <f t="shared" si="6"/>
        <v>0</v>
      </c>
      <c r="J37" s="7">
        <f t="shared" si="6"/>
        <v>0</v>
      </c>
      <c r="K37" s="7">
        <f t="shared" si="6"/>
        <v>0</v>
      </c>
      <c r="L37" s="7">
        <f t="shared" si="6"/>
        <v>0</v>
      </c>
      <c r="M37" s="7">
        <f t="shared" si="6"/>
        <v>0</v>
      </c>
      <c r="N37" s="17"/>
    </row>
    <row r="38" spans="1:14" s="8" customFormat="1" ht="35.25" customHeight="1" x14ac:dyDescent="0.25">
      <c r="A38" s="20"/>
      <c r="B38" s="6" t="s">
        <v>5</v>
      </c>
      <c r="C38" s="7">
        <f t="shared" ref="C38:M38" si="7">C20</f>
        <v>25163851.810000002</v>
      </c>
      <c r="D38" s="7">
        <f t="shared" si="7"/>
        <v>6197841.1900000004</v>
      </c>
      <c r="E38" s="7">
        <f t="shared" si="7"/>
        <v>5504651.5299999993</v>
      </c>
      <c r="F38" s="7">
        <f t="shared" si="7"/>
        <v>4732193.22</v>
      </c>
      <c r="G38" s="7">
        <f t="shared" si="7"/>
        <v>1775833.22</v>
      </c>
      <c r="H38" s="7">
        <f t="shared" si="7"/>
        <v>1775833.22</v>
      </c>
      <c r="I38" s="7">
        <f t="shared" si="7"/>
        <v>1775833.22</v>
      </c>
      <c r="J38" s="7">
        <f t="shared" si="7"/>
        <v>1775833.22</v>
      </c>
      <c r="K38" s="7">
        <f t="shared" si="7"/>
        <v>1775833.22</v>
      </c>
      <c r="L38" s="7">
        <f t="shared" si="7"/>
        <v>1775833.22</v>
      </c>
      <c r="M38" s="7">
        <f t="shared" si="7"/>
        <v>1775833.22</v>
      </c>
      <c r="N38" s="18"/>
    </row>
    <row r="39" spans="1:14" s="8" customFormat="1" ht="15.75" customHeight="1" x14ac:dyDescent="0.25">
      <c r="A39" s="21" t="s">
        <v>31</v>
      </c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3"/>
    </row>
    <row r="40" spans="1:14" s="8" customFormat="1" ht="15.75" customHeight="1" x14ac:dyDescent="0.25">
      <c r="A40" s="21" t="s">
        <v>16</v>
      </c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3"/>
    </row>
    <row r="41" spans="1:14" s="8" customFormat="1" ht="18" hidden="1" customHeight="1" x14ac:dyDescent="0.25">
      <c r="A41" s="19" t="s">
        <v>68</v>
      </c>
      <c r="B41" s="6" t="s">
        <v>4</v>
      </c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16" t="s">
        <v>20</v>
      </c>
    </row>
    <row r="42" spans="1:14" s="8" customFormat="1" ht="55.5" hidden="1" customHeight="1" x14ac:dyDescent="0.25">
      <c r="A42" s="24"/>
      <c r="B42" s="6" t="s">
        <v>25</v>
      </c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17"/>
    </row>
    <row r="43" spans="1:14" s="8" customFormat="1" ht="33" hidden="1" customHeight="1" x14ac:dyDescent="0.25">
      <c r="A43" s="20"/>
      <c r="B43" s="6" t="s">
        <v>5</v>
      </c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18"/>
    </row>
    <row r="44" spans="1:14" s="8" customFormat="1" ht="20.25" customHeight="1" x14ac:dyDescent="0.25">
      <c r="A44" s="19" t="s">
        <v>87</v>
      </c>
      <c r="B44" s="6" t="s">
        <v>4</v>
      </c>
      <c r="C44" s="7">
        <f>C45+C46</f>
        <v>3823776937.3999996</v>
      </c>
      <c r="D44" s="7">
        <f t="shared" ref="D44:M44" si="8">D45+D46</f>
        <v>232636660.25</v>
      </c>
      <c r="E44" s="7">
        <f t="shared" si="8"/>
        <v>245733897.19</v>
      </c>
      <c r="F44" s="7">
        <f t="shared" si="8"/>
        <v>100351537.88</v>
      </c>
      <c r="G44" s="7">
        <f t="shared" si="8"/>
        <v>511975837.44</v>
      </c>
      <c r="H44" s="7">
        <f t="shared" si="8"/>
        <v>511975837.44</v>
      </c>
      <c r="I44" s="7">
        <f t="shared" si="8"/>
        <v>511975837.44</v>
      </c>
      <c r="J44" s="7">
        <f t="shared" si="8"/>
        <v>511975837.44</v>
      </c>
      <c r="K44" s="7">
        <f t="shared" si="8"/>
        <v>511975837.44</v>
      </c>
      <c r="L44" s="7">
        <f t="shared" si="8"/>
        <v>511975837.44</v>
      </c>
      <c r="M44" s="7">
        <f t="shared" si="8"/>
        <v>173199817.44</v>
      </c>
      <c r="N44" s="16" t="s">
        <v>19</v>
      </c>
    </row>
    <row r="45" spans="1:14" s="8" customFormat="1" ht="51.75" customHeight="1" x14ac:dyDescent="0.25">
      <c r="A45" s="24"/>
      <c r="B45" s="6" t="s">
        <v>25</v>
      </c>
      <c r="C45" s="7">
        <f>C56</f>
        <v>3113709702.5699997</v>
      </c>
      <c r="D45" s="7">
        <f t="shared" ref="D45:M45" si="9">D56</f>
        <v>155326185.56999999</v>
      </c>
      <c r="E45" s="7">
        <f t="shared" si="9"/>
        <v>160830400</v>
      </c>
      <c r="F45" s="7">
        <f t="shared" si="9"/>
        <v>67511160</v>
      </c>
      <c r="G45" s="7">
        <f t="shared" si="9"/>
        <v>433078945</v>
      </c>
      <c r="H45" s="7">
        <f t="shared" si="9"/>
        <v>433078945</v>
      </c>
      <c r="I45" s="7">
        <f t="shared" si="9"/>
        <v>433078945</v>
      </c>
      <c r="J45" s="7">
        <f t="shared" si="9"/>
        <v>433078945</v>
      </c>
      <c r="K45" s="7">
        <f t="shared" si="9"/>
        <v>433078945</v>
      </c>
      <c r="L45" s="7">
        <f t="shared" si="9"/>
        <v>433078945</v>
      </c>
      <c r="M45" s="7">
        <f t="shared" si="9"/>
        <v>131568287</v>
      </c>
      <c r="N45" s="17"/>
    </row>
    <row r="46" spans="1:14" s="8" customFormat="1" ht="48" customHeight="1" x14ac:dyDescent="0.25">
      <c r="A46" s="20"/>
      <c r="B46" s="6" t="s">
        <v>5</v>
      </c>
      <c r="C46" s="7">
        <f>C48+C50+C52+C54+C57+C59+C61</f>
        <v>710067234.83000004</v>
      </c>
      <c r="D46" s="7">
        <f t="shared" ref="D46:M46" si="10">D48+D50+D52+D54+D57+D59+D61</f>
        <v>77310474.679999992</v>
      </c>
      <c r="E46" s="7">
        <f t="shared" si="10"/>
        <v>84903497.189999998</v>
      </c>
      <c r="F46" s="7">
        <f t="shared" si="10"/>
        <v>32840377.880000003</v>
      </c>
      <c r="G46" s="7">
        <f t="shared" si="10"/>
        <v>78896892.439999998</v>
      </c>
      <c r="H46" s="7">
        <f t="shared" si="10"/>
        <v>78896892.439999998</v>
      </c>
      <c r="I46" s="7">
        <f t="shared" si="10"/>
        <v>78896892.439999998</v>
      </c>
      <c r="J46" s="7">
        <f t="shared" si="10"/>
        <v>78896892.439999998</v>
      </c>
      <c r="K46" s="7">
        <f t="shared" si="10"/>
        <v>78896892.439999998</v>
      </c>
      <c r="L46" s="7">
        <f t="shared" si="10"/>
        <v>78896892.439999998</v>
      </c>
      <c r="M46" s="7">
        <f t="shared" si="10"/>
        <v>41631530.439999998</v>
      </c>
      <c r="N46" s="18"/>
    </row>
    <row r="47" spans="1:14" s="8" customFormat="1" ht="19.5" customHeight="1" x14ac:dyDescent="0.25">
      <c r="A47" s="19" t="s">
        <v>45</v>
      </c>
      <c r="B47" s="6" t="s">
        <v>4</v>
      </c>
      <c r="C47" s="7">
        <f>C48</f>
        <v>3724000</v>
      </c>
      <c r="D47" s="7">
        <f t="shared" ref="D47:M47" si="11">D48</f>
        <v>0</v>
      </c>
      <c r="E47" s="7">
        <f t="shared" si="11"/>
        <v>0</v>
      </c>
      <c r="F47" s="7">
        <f t="shared" si="11"/>
        <v>0</v>
      </c>
      <c r="G47" s="7">
        <f t="shared" si="11"/>
        <v>532000</v>
      </c>
      <c r="H47" s="7">
        <f t="shared" si="11"/>
        <v>532000</v>
      </c>
      <c r="I47" s="7">
        <f t="shared" si="11"/>
        <v>532000</v>
      </c>
      <c r="J47" s="7">
        <f t="shared" si="11"/>
        <v>532000</v>
      </c>
      <c r="K47" s="7">
        <f t="shared" si="11"/>
        <v>532000</v>
      </c>
      <c r="L47" s="7">
        <f t="shared" si="11"/>
        <v>532000</v>
      </c>
      <c r="M47" s="7">
        <f t="shared" si="11"/>
        <v>532000</v>
      </c>
      <c r="N47" s="16" t="s">
        <v>17</v>
      </c>
    </row>
    <row r="48" spans="1:14" s="8" customFormat="1" ht="159" customHeight="1" x14ac:dyDescent="0.25">
      <c r="A48" s="20"/>
      <c r="B48" s="6" t="s">
        <v>5</v>
      </c>
      <c r="C48" s="7">
        <f>SUM(D48:M48)</f>
        <v>3724000</v>
      </c>
      <c r="D48" s="7"/>
      <c r="E48" s="7"/>
      <c r="F48" s="7"/>
      <c r="G48" s="7">
        <v>532000</v>
      </c>
      <c r="H48" s="7">
        <v>532000</v>
      </c>
      <c r="I48" s="7">
        <v>532000</v>
      </c>
      <c r="J48" s="7">
        <v>532000</v>
      </c>
      <c r="K48" s="7">
        <v>532000</v>
      </c>
      <c r="L48" s="7">
        <v>532000</v>
      </c>
      <c r="M48" s="7">
        <v>532000</v>
      </c>
      <c r="N48" s="18"/>
    </row>
    <row r="49" spans="1:14" s="8" customFormat="1" ht="145.5" customHeight="1" x14ac:dyDescent="0.25">
      <c r="A49" s="19" t="s">
        <v>46</v>
      </c>
      <c r="B49" s="6" t="s">
        <v>4</v>
      </c>
      <c r="C49" s="7">
        <f>C50</f>
        <v>840000</v>
      </c>
      <c r="D49" s="7">
        <f t="shared" ref="D49:M49" si="12">D50</f>
        <v>84000</v>
      </c>
      <c r="E49" s="7">
        <f t="shared" si="12"/>
        <v>84000</v>
      </c>
      <c r="F49" s="7">
        <f t="shared" si="12"/>
        <v>84000</v>
      </c>
      <c r="G49" s="7">
        <f t="shared" si="12"/>
        <v>84000</v>
      </c>
      <c r="H49" s="7">
        <f t="shared" si="12"/>
        <v>84000</v>
      </c>
      <c r="I49" s="7">
        <f t="shared" si="12"/>
        <v>84000</v>
      </c>
      <c r="J49" s="7">
        <f t="shared" si="12"/>
        <v>84000</v>
      </c>
      <c r="K49" s="7">
        <f t="shared" si="12"/>
        <v>84000</v>
      </c>
      <c r="L49" s="7">
        <f t="shared" si="12"/>
        <v>84000</v>
      </c>
      <c r="M49" s="7">
        <f t="shared" si="12"/>
        <v>84000</v>
      </c>
      <c r="N49" s="16" t="s">
        <v>17</v>
      </c>
    </row>
    <row r="50" spans="1:14" s="8" customFormat="1" ht="51" customHeight="1" x14ac:dyDescent="0.25">
      <c r="A50" s="20"/>
      <c r="B50" s="6" t="s">
        <v>5</v>
      </c>
      <c r="C50" s="7">
        <f>SUM(D50:M50)</f>
        <v>840000</v>
      </c>
      <c r="D50" s="7">
        <v>84000</v>
      </c>
      <c r="E50" s="7">
        <v>84000</v>
      </c>
      <c r="F50" s="7">
        <v>84000</v>
      </c>
      <c r="G50" s="7">
        <v>84000</v>
      </c>
      <c r="H50" s="7">
        <v>84000</v>
      </c>
      <c r="I50" s="7">
        <v>84000</v>
      </c>
      <c r="J50" s="7">
        <v>84000</v>
      </c>
      <c r="K50" s="7">
        <v>84000</v>
      </c>
      <c r="L50" s="7">
        <v>84000</v>
      </c>
      <c r="M50" s="7">
        <v>84000</v>
      </c>
      <c r="N50" s="18"/>
    </row>
    <row r="51" spans="1:14" s="8" customFormat="1" ht="19.5" customHeight="1" x14ac:dyDescent="0.25">
      <c r="A51" s="19" t="s">
        <v>47</v>
      </c>
      <c r="B51" s="6" t="s">
        <v>4</v>
      </c>
      <c r="C51" s="7">
        <f>C52</f>
        <v>126521796</v>
      </c>
      <c r="D51" s="7">
        <f t="shared" ref="D51:M51" si="13">D52</f>
        <v>13978300</v>
      </c>
      <c r="E51" s="7">
        <f t="shared" si="13"/>
        <v>13379000</v>
      </c>
      <c r="F51" s="7">
        <f t="shared" si="13"/>
        <v>12395562</v>
      </c>
      <c r="G51" s="7">
        <f t="shared" si="13"/>
        <v>12395562</v>
      </c>
      <c r="H51" s="7">
        <f t="shared" si="13"/>
        <v>12395562</v>
      </c>
      <c r="I51" s="7">
        <f t="shared" si="13"/>
        <v>12395562</v>
      </c>
      <c r="J51" s="7">
        <f t="shared" si="13"/>
        <v>12395562</v>
      </c>
      <c r="K51" s="7">
        <f t="shared" si="13"/>
        <v>12395562</v>
      </c>
      <c r="L51" s="7">
        <f t="shared" si="13"/>
        <v>12395562</v>
      </c>
      <c r="M51" s="7">
        <f t="shared" si="13"/>
        <v>12395562</v>
      </c>
      <c r="N51" s="16" t="s">
        <v>17</v>
      </c>
    </row>
    <row r="52" spans="1:14" s="8" customFormat="1" ht="39" customHeight="1" x14ac:dyDescent="0.25">
      <c r="A52" s="20"/>
      <c r="B52" s="6" t="s">
        <v>5</v>
      </c>
      <c r="C52" s="7">
        <f>SUM(D52:M52)</f>
        <v>126521796</v>
      </c>
      <c r="D52" s="7">
        <v>13978300</v>
      </c>
      <c r="E52" s="7">
        <v>13379000</v>
      </c>
      <c r="F52" s="7">
        <v>12395562</v>
      </c>
      <c r="G52" s="7">
        <v>12395562</v>
      </c>
      <c r="H52" s="7">
        <v>12395562</v>
      </c>
      <c r="I52" s="7">
        <v>12395562</v>
      </c>
      <c r="J52" s="7">
        <v>12395562</v>
      </c>
      <c r="K52" s="7">
        <v>12395562</v>
      </c>
      <c r="L52" s="7">
        <v>12395562</v>
      </c>
      <c r="M52" s="7">
        <v>12395562</v>
      </c>
      <c r="N52" s="18"/>
    </row>
    <row r="53" spans="1:14" s="8" customFormat="1" ht="28.5" customHeight="1" x14ac:dyDescent="0.25">
      <c r="A53" s="19" t="s">
        <v>32</v>
      </c>
      <c r="B53" s="6" t="s">
        <v>4</v>
      </c>
      <c r="C53" s="7">
        <f>C54</f>
        <v>122844367.61999999</v>
      </c>
      <c r="D53" s="7">
        <f t="shared" ref="D53:M53" si="14">D54</f>
        <v>12358719.439999999</v>
      </c>
      <c r="E53" s="7">
        <f t="shared" si="14"/>
        <v>11957872.18</v>
      </c>
      <c r="F53" s="7">
        <f t="shared" si="14"/>
        <v>12016739.92</v>
      </c>
      <c r="G53" s="7">
        <f t="shared" si="14"/>
        <v>12358719.439999999</v>
      </c>
      <c r="H53" s="7">
        <f t="shared" si="14"/>
        <v>12358719.439999999</v>
      </c>
      <c r="I53" s="7">
        <f t="shared" si="14"/>
        <v>12358719.439999999</v>
      </c>
      <c r="J53" s="7">
        <f t="shared" si="14"/>
        <v>12358719.439999999</v>
      </c>
      <c r="K53" s="7">
        <f t="shared" si="14"/>
        <v>12358719.439999999</v>
      </c>
      <c r="L53" s="7">
        <f t="shared" si="14"/>
        <v>12358719.439999999</v>
      </c>
      <c r="M53" s="7">
        <f t="shared" si="14"/>
        <v>12358719.439999999</v>
      </c>
      <c r="N53" s="16" t="s">
        <v>17</v>
      </c>
    </row>
    <row r="54" spans="1:14" s="8" customFormat="1" ht="40.5" customHeight="1" x14ac:dyDescent="0.25">
      <c r="A54" s="20"/>
      <c r="B54" s="6" t="s">
        <v>5</v>
      </c>
      <c r="C54" s="7">
        <f>SUM(D54:M54)</f>
        <v>122844367.61999999</v>
      </c>
      <c r="D54" s="7">
        <v>12358719.439999999</v>
      </c>
      <c r="E54" s="7">
        <v>11957872.18</v>
      </c>
      <c r="F54" s="7">
        <v>12016739.92</v>
      </c>
      <c r="G54" s="7">
        <v>12358719.439999999</v>
      </c>
      <c r="H54" s="7">
        <v>12358719.439999999</v>
      </c>
      <c r="I54" s="7">
        <v>12358719.439999999</v>
      </c>
      <c r="J54" s="7">
        <v>12358719.439999999</v>
      </c>
      <c r="K54" s="7">
        <v>12358719.439999999</v>
      </c>
      <c r="L54" s="7">
        <v>12358719.439999999</v>
      </c>
      <c r="M54" s="7">
        <v>12358719.439999999</v>
      </c>
      <c r="N54" s="18"/>
    </row>
    <row r="55" spans="1:14" s="8" customFormat="1" ht="21" customHeight="1" x14ac:dyDescent="0.25">
      <c r="A55" s="19" t="s">
        <v>48</v>
      </c>
      <c r="B55" s="6" t="s">
        <v>4</v>
      </c>
      <c r="C55" s="7">
        <f>C56+C57</f>
        <v>3498550226.5799999</v>
      </c>
      <c r="D55" s="7">
        <f t="shared" ref="D55:M55" si="15">D56+D57</f>
        <v>174523804.00999999</v>
      </c>
      <c r="E55" s="7">
        <f t="shared" si="15"/>
        <v>180708314.61000001</v>
      </c>
      <c r="F55" s="7">
        <f t="shared" si="15"/>
        <v>75855235.959999993</v>
      </c>
      <c r="G55" s="7">
        <f t="shared" si="15"/>
        <v>486605556</v>
      </c>
      <c r="H55" s="7">
        <f t="shared" si="15"/>
        <v>486605556</v>
      </c>
      <c r="I55" s="7">
        <f t="shared" si="15"/>
        <v>486605556</v>
      </c>
      <c r="J55" s="7">
        <f t="shared" si="15"/>
        <v>486605556</v>
      </c>
      <c r="K55" s="7">
        <f t="shared" si="15"/>
        <v>486605556</v>
      </c>
      <c r="L55" s="7">
        <f t="shared" si="15"/>
        <v>486605556</v>
      </c>
      <c r="M55" s="7">
        <f t="shared" si="15"/>
        <v>147829536</v>
      </c>
      <c r="N55" s="16" t="s">
        <v>19</v>
      </c>
    </row>
    <row r="56" spans="1:14" s="8" customFormat="1" ht="47.25" x14ac:dyDescent="0.25">
      <c r="A56" s="24"/>
      <c r="B56" s="6" t="s">
        <v>25</v>
      </c>
      <c r="C56" s="7">
        <f>SUM(D56:M56)</f>
        <v>3113709702.5699997</v>
      </c>
      <c r="D56" s="7">
        <v>155326185.56999999</v>
      </c>
      <c r="E56" s="7">
        <v>160830400</v>
      </c>
      <c r="F56" s="7">
        <v>67511160</v>
      </c>
      <c r="G56" s="7">
        <v>433078945</v>
      </c>
      <c r="H56" s="7">
        <v>433078945</v>
      </c>
      <c r="I56" s="7">
        <v>433078945</v>
      </c>
      <c r="J56" s="7">
        <v>433078945</v>
      </c>
      <c r="K56" s="7">
        <v>433078945</v>
      </c>
      <c r="L56" s="7">
        <v>433078945</v>
      </c>
      <c r="M56" s="7">
        <v>131568287</v>
      </c>
      <c r="N56" s="17"/>
    </row>
    <row r="57" spans="1:14" s="8" customFormat="1" ht="31.5" customHeight="1" x14ac:dyDescent="0.25">
      <c r="A57" s="20"/>
      <c r="B57" s="6" t="s">
        <v>5</v>
      </c>
      <c r="C57" s="7">
        <f>SUM(D57:M57)</f>
        <v>384840524.00999999</v>
      </c>
      <c r="D57" s="7">
        <v>19197618.440000001</v>
      </c>
      <c r="E57" s="7">
        <v>19877914.609999999</v>
      </c>
      <c r="F57" s="7">
        <v>8344075.96</v>
      </c>
      <c r="G57" s="7">
        <v>53526611</v>
      </c>
      <c r="H57" s="7">
        <v>53526611</v>
      </c>
      <c r="I57" s="7">
        <v>53526611</v>
      </c>
      <c r="J57" s="7">
        <v>53526611</v>
      </c>
      <c r="K57" s="7">
        <v>53526611</v>
      </c>
      <c r="L57" s="7">
        <v>53526611</v>
      </c>
      <c r="M57" s="7">
        <v>16261249</v>
      </c>
      <c r="N57" s="18"/>
    </row>
    <row r="58" spans="1:14" s="8" customFormat="1" ht="20.25" customHeight="1" x14ac:dyDescent="0.25">
      <c r="A58" s="19" t="s">
        <v>49</v>
      </c>
      <c r="B58" s="6" t="s">
        <v>4</v>
      </c>
      <c r="C58" s="7">
        <f>C59</f>
        <v>45938467.200000003</v>
      </c>
      <c r="D58" s="7">
        <f t="shared" ref="D58:M58" si="16">D59</f>
        <v>31691836.800000001</v>
      </c>
      <c r="E58" s="7">
        <f t="shared" si="16"/>
        <v>14246630.4</v>
      </c>
      <c r="F58" s="7">
        <f t="shared" si="16"/>
        <v>0</v>
      </c>
      <c r="G58" s="7">
        <f t="shared" si="16"/>
        <v>0</v>
      </c>
      <c r="H58" s="7">
        <f t="shared" si="16"/>
        <v>0</v>
      </c>
      <c r="I58" s="7">
        <f t="shared" si="16"/>
        <v>0</v>
      </c>
      <c r="J58" s="7">
        <f t="shared" si="16"/>
        <v>0</v>
      </c>
      <c r="K58" s="7">
        <f t="shared" si="16"/>
        <v>0</v>
      </c>
      <c r="L58" s="7">
        <f t="shared" si="16"/>
        <v>0</v>
      </c>
      <c r="M58" s="7">
        <f t="shared" si="16"/>
        <v>0</v>
      </c>
      <c r="N58" s="16" t="s">
        <v>18</v>
      </c>
    </row>
    <row r="59" spans="1:14" s="8" customFormat="1" ht="33.75" customHeight="1" x14ac:dyDescent="0.25">
      <c r="A59" s="20"/>
      <c r="B59" s="6" t="s">
        <v>5</v>
      </c>
      <c r="C59" s="7">
        <f>SUM(D59:M59)</f>
        <v>45938467.200000003</v>
      </c>
      <c r="D59" s="7">
        <v>31691836.800000001</v>
      </c>
      <c r="E59" s="7">
        <v>14246630.4</v>
      </c>
      <c r="F59" s="7"/>
      <c r="G59" s="7"/>
      <c r="H59" s="7"/>
      <c r="I59" s="7"/>
      <c r="J59" s="7"/>
      <c r="K59" s="7"/>
      <c r="L59" s="7"/>
      <c r="M59" s="7"/>
      <c r="N59" s="18"/>
    </row>
    <row r="60" spans="1:14" s="8" customFormat="1" ht="18" customHeight="1" x14ac:dyDescent="0.25">
      <c r="A60" s="19" t="s">
        <v>50</v>
      </c>
      <c r="B60" s="6" t="s">
        <v>4</v>
      </c>
      <c r="C60" s="7">
        <f>C61</f>
        <v>25358080</v>
      </c>
      <c r="D60" s="7">
        <f t="shared" ref="D60:M60" si="17">D61</f>
        <v>0</v>
      </c>
      <c r="E60" s="7">
        <f t="shared" si="17"/>
        <v>25358080</v>
      </c>
      <c r="F60" s="7">
        <f t="shared" si="17"/>
        <v>0</v>
      </c>
      <c r="G60" s="7">
        <f t="shared" si="17"/>
        <v>0</v>
      </c>
      <c r="H60" s="7">
        <f t="shared" si="17"/>
        <v>0</v>
      </c>
      <c r="I60" s="7">
        <f t="shared" si="17"/>
        <v>0</v>
      </c>
      <c r="J60" s="7">
        <f t="shared" si="17"/>
        <v>0</v>
      </c>
      <c r="K60" s="7">
        <f t="shared" si="17"/>
        <v>0</v>
      </c>
      <c r="L60" s="7">
        <f t="shared" si="17"/>
        <v>0</v>
      </c>
      <c r="M60" s="7">
        <f t="shared" si="17"/>
        <v>0</v>
      </c>
      <c r="N60" s="16" t="s">
        <v>18</v>
      </c>
    </row>
    <row r="61" spans="1:14" s="8" customFormat="1" ht="40.5" customHeight="1" x14ac:dyDescent="0.25">
      <c r="A61" s="20"/>
      <c r="B61" s="6" t="s">
        <v>5</v>
      </c>
      <c r="C61" s="7">
        <f>SUM(D61:M61)</f>
        <v>25358080</v>
      </c>
      <c r="D61" s="7"/>
      <c r="E61" s="7">
        <v>25358080</v>
      </c>
      <c r="F61" s="7"/>
      <c r="G61" s="7"/>
      <c r="H61" s="7"/>
      <c r="I61" s="7"/>
      <c r="J61" s="7"/>
      <c r="K61" s="7"/>
      <c r="L61" s="7"/>
      <c r="M61" s="7"/>
      <c r="N61" s="18"/>
    </row>
    <row r="62" spans="1:14" s="8" customFormat="1" ht="20.25" customHeight="1" x14ac:dyDescent="0.25">
      <c r="A62" s="19" t="s">
        <v>88</v>
      </c>
      <c r="B62" s="6" t="s">
        <v>4</v>
      </c>
      <c r="C62" s="7">
        <f>C63</f>
        <v>418525.6</v>
      </c>
      <c r="D62" s="7">
        <f t="shared" ref="D62:M62" si="18">D63</f>
        <v>418525.6</v>
      </c>
      <c r="E62" s="7">
        <f t="shared" si="18"/>
        <v>0</v>
      </c>
      <c r="F62" s="7">
        <f t="shared" si="18"/>
        <v>0</v>
      </c>
      <c r="G62" s="7">
        <f t="shared" si="18"/>
        <v>0</v>
      </c>
      <c r="H62" s="7">
        <f t="shared" si="18"/>
        <v>0</v>
      </c>
      <c r="I62" s="7">
        <f t="shared" si="18"/>
        <v>0</v>
      </c>
      <c r="J62" s="7">
        <f t="shared" si="18"/>
        <v>0</v>
      </c>
      <c r="K62" s="7">
        <f t="shared" si="18"/>
        <v>0</v>
      </c>
      <c r="L62" s="7">
        <f t="shared" si="18"/>
        <v>0</v>
      </c>
      <c r="M62" s="7">
        <f t="shared" si="18"/>
        <v>0</v>
      </c>
      <c r="N62" s="16" t="s">
        <v>17</v>
      </c>
    </row>
    <row r="63" spans="1:14" s="8" customFormat="1" ht="42" customHeight="1" x14ac:dyDescent="0.25">
      <c r="A63" s="20"/>
      <c r="B63" s="6" t="s">
        <v>5</v>
      </c>
      <c r="C63" s="7">
        <f>C65</f>
        <v>418525.6</v>
      </c>
      <c r="D63" s="7">
        <f t="shared" ref="D63:M63" si="19">D65</f>
        <v>418525.6</v>
      </c>
      <c r="E63" s="7">
        <f t="shared" si="19"/>
        <v>0</v>
      </c>
      <c r="F63" s="7">
        <f t="shared" si="19"/>
        <v>0</v>
      </c>
      <c r="G63" s="7">
        <f t="shared" si="19"/>
        <v>0</v>
      </c>
      <c r="H63" s="7">
        <f t="shared" si="19"/>
        <v>0</v>
      </c>
      <c r="I63" s="7">
        <f t="shared" si="19"/>
        <v>0</v>
      </c>
      <c r="J63" s="7">
        <f t="shared" si="19"/>
        <v>0</v>
      </c>
      <c r="K63" s="7">
        <f t="shared" si="19"/>
        <v>0</v>
      </c>
      <c r="L63" s="7">
        <f t="shared" si="19"/>
        <v>0</v>
      </c>
      <c r="M63" s="7">
        <f t="shared" si="19"/>
        <v>0</v>
      </c>
      <c r="N63" s="18"/>
    </row>
    <row r="64" spans="1:14" s="8" customFormat="1" ht="17.25" customHeight="1" x14ac:dyDescent="0.25">
      <c r="A64" s="19" t="s">
        <v>70</v>
      </c>
      <c r="B64" s="6" t="s">
        <v>4</v>
      </c>
      <c r="C64" s="7">
        <f>C65</f>
        <v>418525.6</v>
      </c>
      <c r="D64" s="7">
        <f t="shared" ref="D64:M64" si="20">D65</f>
        <v>418525.6</v>
      </c>
      <c r="E64" s="7">
        <f t="shared" si="20"/>
        <v>0</v>
      </c>
      <c r="F64" s="7">
        <f t="shared" si="20"/>
        <v>0</v>
      </c>
      <c r="G64" s="7">
        <f t="shared" si="20"/>
        <v>0</v>
      </c>
      <c r="H64" s="7">
        <f t="shared" si="20"/>
        <v>0</v>
      </c>
      <c r="I64" s="7">
        <f t="shared" si="20"/>
        <v>0</v>
      </c>
      <c r="J64" s="7">
        <f t="shared" si="20"/>
        <v>0</v>
      </c>
      <c r="K64" s="7">
        <f t="shared" si="20"/>
        <v>0</v>
      </c>
      <c r="L64" s="7">
        <f t="shared" si="20"/>
        <v>0</v>
      </c>
      <c r="M64" s="7">
        <f t="shared" si="20"/>
        <v>0</v>
      </c>
      <c r="N64" s="16" t="s">
        <v>17</v>
      </c>
    </row>
    <row r="65" spans="1:14" s="8" customFormat="1" ht="37.5" customHeight="1" x14ac:dyDescent="0.25">
      <c r="A65" s="20"/>
      <c r="B65" s="6" t="s">
        <v>5</v>
      </c>
      <c r="C65" s="7">
        <f>SUM(D65:M65)</f>
        <v>418525.6</v>
      </c>
      <c r="D65" s="7">
        <v>418525.6</v>
      </c>
      <c r="E65" s="7"/>
      <c r="F65" s="7"/>
      <c r="G65" s="7"/>
      <c r="H65" s="7"/>
      <c r="I65" s="7"/>
      <c r="J65" s="7"/>
      <c r="K65" s="7"/>
      <c r="L65" s="7"/>
      <c r="M65" s="7"/>
      <c r="N65" s="18"/>
    </row>
    <row r="66" spans="1:14" s="8" customFormat="1" ht="25.5" customHeight="1" x14ac:dyDescent="0.25">
      <c r="A66" s="19" t="s">
        <v>84</v>
      </c>
      <c r="B66" s="6" t="s">
        <v>4</v>
      </c>
      <c r="C66" s="7">
        <f>C67+C68</f>
        <v>1084632453.95</v>
      </c>
      <c r="D66" s="7">
        <f t="shared" ref="D66:M66" si="21">D67+D68</f>
        <v>136073988.90000001</v>
      </c>
      <c r="E66" s="7">
        <f t="shared" si="21"/>
        <v>171888878.52000001</v>
      </c>
      <c r="F66" s="7">
        <f t="shared" si="21"/>
        <v>73879506.909999996</v>
      </c>
      <c r="G66" s="7">
        <f t="shared" si="21"/>
        <v>11667745.66</v>
      </c>
      <c r="H66" s="7">
        <f t="shared" si="21"/>
        <v>66694385.659999996</v>
      </c>
      <c r="I66" s="7">
        <f t="shared" si="21"/>
        <v>7724385.6600000001</v>
      </c>
      <c r="J66" s="7">
        <f t="shared" si="21"/>
        <v>20374385.66</v>
      </c>
      <c r="K66" s="7">
        <f t="shared" si="21"/>
        <v>105644385.66</v>
      </c>
      <c r="L66" s="7">
        <f t="shared" si="21"/>
        <v>189084385.66</v>
      </c>
      <c r="M66" s="7">
        <f t="shared" si="21"/>
        <v>301600405.65999997</v>
      </c>
      <c r="N66" s="16" t="s">
        <v>3</v>
      </c>
    </row>
    <row r="67" spans="1:14" s="8" customFormat="1" ht="54.75" customHeight="1" x14ac:dyDescent="0.25">
      <c r="A67" s="24"/>
      <c r="B67" s="6" t="s">
        <v>25</v>
      </c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17"/>
    </row>
    <row r="68" spans="1:14" s="8" customFormat="1" ht="35.25" customHeight="1" x14ac:dyDescent="0.25">
      <c r="A68" s="20"/>
      <c r="B68" s="6" t="s">
        <v>5</v>
      </c>
      <c r="C68" s="7">
        <f>C70++C72+C74+C76+C84+C78+C80+C82</f>
        <v>1084632453.95</v>
      </c>
      <c r="D68" s="7">
        <f t="shared" ref="D68:M68" si="22">D70++D72+D74+D76+D84+D78+D80+D82</f>
        <v>136073988.90000001</v>
      </c>
      <c r="E68" s="7">
        <f t="shared" si="22"/>
        <v>171888878.52000001</v>
      </c>
      <c r="F68" s="7">
        <f t="shared" si="22"/>
        <v>73879506.909999996</v>
      </c>
      <c r="G68" s="7">
        <f t="shared" si="22"/>
        <v>11667745.66</v>
      </c>
      <c r="H68" s="7">
        <f t="shared" si="22"/>
        <v>66694385.659999996</v>
      </c>
      <c r="I68" s="7">
        <f t="shared" si="22"/>
        <v>7724385.6600000001</v>
      </c>
      <c r="J68" s="7">
        <f t="shared" si="22"/>
        <v>20374385.66</v>
      </c>
      <c r="K68" s="7">
        <f t="shared" si="22"/>
        <v>105644385.66</v>
      </c>
      <c r="L68" s="7">
        <f t="shared" si="22"/>
        <v>189084385.66</v>
      </c>
      <c r="M68" s="7">
        <f t="shared" si="22"/>
        <v>301600405.65999997</v>
      </c>
      <c r="N68" s="18"/>
    </row>
    <row r="69" spans="1:14" s="8" customFormat="1" ht="24.75" customHeight="1" x14ac:dyDescent="0.25">
      <c r="A69" s="19" t="s">
        <v>71</v>
      </c>
      <c r="B69" s="6" t="s">
        <v>4</v>
      </c>
      <c r="C69" s="7">
        <f>C70</f>
        <v>375907311.83000004</v>
      </c>
      <c r="D69" s="7">
        <f t="shared" ref="D69:M83" si="23">D70</f>
        <v>130138926.40000001</v>
      </c>
      <c r="E69" s="7">
        <f t="shared" si="23"/>
        <v>171888878.52000001</v>
      </c>
      <c r="F69" s="7">
        <f t="shared" si="23"/>
        <v>73879506.909999996</v>
      </c>
      <c r="G69" s="7">
        <f t="shared" si="23"/>
        <v>0</v>
      </c>
      <c r="H69" s="7">
        <f t="shared" si="23"/>
        <v>0</v>
      </c>
      <c r="I69" s="7">
        <f t="shared" si="23"/>
        <v>0</v>
      </c>
      <c r="J69" s="7">
        <f t="shared" si="23"/>
        <v>0</v>
      </c>
      <c r="K69" s="7">
        <f t="shared" si="23"/>
        <v>0</v>
      </c>
      <c r="L69" s="7">
        <f t="shared" si="23"/>
        <v>0</v>
      </c>
      <c r="M69" s="7">
        <f t="shared" si="23"/>
        <v>0</v>
      </c>
      <c r="N69" s="16" t="s">
        <v>3</v>
      </c>
    </row>
    <row r="70" spans="1:14" s="8" customFormat="1" ht="44.25" customHeight="1" x14ac:dyDescent="0.25">
      <c r="A70" s="20"/>
      <c r="B70" s="6" t="s">
        <v>5</v>
      </c>
      <c r="C70" s="7">
        <f>SUM(D70:M70)</f>
        <v>375907311.83000004</v>
      </c>
      <c r="D70" s="7">
        <v>130138926.40000001</v>
      </c>
      <c r="E70" s="7">
        <f>'[1]Планирование расходов'!J339</f>
        <v>171888878.52000001</v>
      </c>
      <c r="F70" s="7">
        <f>'[1]Планирование расходов'!K339</f>
        <v>73879506.909999996</v>
      </c>
      <c r="G70" s="7"/>
      <c r="H70" s="7"/>
      <c r="I70" s="7"/>
      <c r="J70" s="7"/>
      <c r="K70" s="7"/>
      <c r="L70" s="7"/>
      <c r="M70" s="7"/>
      <c r="N70" s="18"/>
    </row>
    <row r="71" spans="1:14" s="8" customFormat="1" ht="22.5" customHeight="1" x14ac:dyDescent="0.25">
      <c r="A71" s="19" t="s">
        <v>72</v>
      </c>
      <c r="B71" s="6" t="s">
        <v>4</v>
      </c>
      <c r="C71" s="7">
        <f>C72</f>
        <v>547127.71</v>
      </c>
      <c r="D71" s="7">
        <f t="shared" si="23"/>
        <v>547127.71</v>
      </c>
      <c r="E71" s="7">
        <f t="shared" si="23"/>
        <v>0</v>
      </c>
      <c r="F71" s="7">
        <f t="shared" si="23"/>
        <v>0</v>
      </c>
      <c r="G71" s="7">
        <f t="shared" si="23"/>
        <v>0</v>
      </c>
      <c r="H71" s="7">
        <f t="shared" si="23"/>
        <v>0</v>
      </c>
      <c r="I71" s="7">
        <f t="shared" si="23"/>
        <v>0</v>
      </c>
      <c r="J71" s="7">
        <f t="shared" si="23"/>
        <v>0</v>
      </c>
      <c r="K71" s="7">
        <f t="shared" si="23"/>
        <v>0</v>
      </c>
      <c r="L71" s="7">
        <f t="shared" si="23"/>
        <v>0</v>
      </c>
      <c r="M71" s="7">
        <f t="shared" si="23"/>
        <v>0</v>
      </c>
      <c r="N71" s="16" t="s">
        <v>3</v>
      </c>
    </row>
    <row r="72" spans="1:14" s="8" customFormat="1" ht="65.25" customHeight="1" x14ac:dyDescent="0.25">
      <c r="A72" s="20"/>
      <c r="B72" s="6" t="s">
        <v>5</v>
      </c>
      <c r="C72" s="7">
        <f>SUM(D72:M72)</f>
        <v>547127.71</v>
      </c>
      <c r="D72" s="7">
        <v>547127.71</v>
      </c>
      <c r="E72" s="7"/>
      <c r="F72" s="7"/>
      <c r="G72" s="7"/>
      <c r="H72" s="7"/>
      <c r="I72" s="7"/>
      <c r="J72" s="7"/>
      <c r="K72" s="7"/>
      <c r="L72" s="7"/>
      <c r="M72" s="7"/>
      <c r="N72" s="18"/>
    </row>
    <row r="73" spans="1:14" s="8" customFormat="1" ht="24.75" customHeight="1" x14ac:dyDescent="0.25">
      <c r="A73" s="19" t="s">
        <v>73</v>
      </c>
      <c r="B73" s="6" t="s">
        <v>4</v>
      </c>
      <c r="C73" s="7">
        <f>C74</f>
        <v>1638193.19</v>
      </c>
      <c r="D73" s="7">
        <f t="shared" si="23"/>
        <v>1638193.19</v>
      </c>
      <c r="E73" s="7">
        <f t="shared" si="23"/>
        <v>0</v>
      </c>
      <c r="F73" s="7">
        <f t="shared" si="23"/>
        <v>0</v>
      </c>
      <c r="G73" s="7">
        <f t="shared" si="23"/>
        <v>0</v>
      </c>
      <c r="H73" s="7">
        <f t="shared" si="23"/>
        <v>0</v>
      </c>
      <c r="I73" s="7">
        <f t="shared" si="23"/>
        <v>0</v>
      </c>
      <c r="J73" s="7">
        <f t="shared" si="23"/>
        <v>0</v>
      </c>
      <c r="K73" s="7">
        <f t="shared" si="23"/>
        <v>0</v>
      </c>
      <c r="L73" s="7">
        <f t="shared" si="23"/>
        <v>0</v>
      </c>
      <c r="M73" s="7">
        <f t="shared" si="23"/>
        <v>0</v>
      </c>
      <c r="N73" s="16" t="s">
        <v>3</v>
      </c>
    </row>
    <row r="74" spans="1:14" s="8" customFormat="1" ht="48" customHeight="1" x14ac:dyDescent="0.25">
      <c r="A74" s="20"/>
      <c r="B74" s="6" t="s">
        <v>5</v>
      </c>
      <c r="C74" s="7">
        <f>SUM(D74:M74)</f>
        <v>1638193.19</v>
      </c>
      <c r="D74" s="7">
        <v>1638193.19</v>
      </c>
      <c r="E74" s="7"/>
      <c r="F74" s="7"/>
      <c r="G74" s="7"/>
      <c r="H74" s="7"/>
      <c r="I74" s="7"/>
      <c r="J74" s="7"/>
      <c r="K74" s="7"/>
      <c r="L74" s="7"/>
      <c r="M74" s="7"/>
      <c r="N74" s="18"/>
    </row>
    <row r="75" spans="1:14" s="8" customFormat="1" ht="21.75" customHeight="1" x14ac:dyDescent="0.25">
      <c r="A75" s="19" t="s">
        <v>74</v>
      </c>
      <c r="B75" s="6" t="s">
        <v>4</v>
      </c>
      <c r="C75" s="7">
        <f>C76</f>
        <v>3749741.6</v>
      </c>
      <c r="D75" s="7">
        <f t="shared" si="23"/>
        <v>3749741.6</v>
      </c>
      <c r="E75" s="7">
        <f t="shared" si="23"/>
        <v>0</v>
      </c>
      <c r="F75" s="7">
        <f t="shared" si="23"/>
        <v>0</v>
      </c>
      <c r="G75" s="7">
        <f t="shared" si="23"/>
        <v>0</v>
      </c>
      <c r="H75" s="7">
        <f t="shared" si="23"/>
        <v>0</v>
      </c>
      <c r="I75" s="7">
        <f t="shared" si="23"/>
        <v>0</v>
      </c>
      <c r="J75" s="7">
        <f t="shared" si="23"/>
        <v>0</v>
      </c>
      <c r="K75" s="7">
        <f t="shared" si="23"/>
        <v>0</v>
      </c>
      <c r="L75" s="7">
        <f t="shared" si="23"/>
        <v>0</v>
      </c>
      <c r="M75" s="7">
        <f t="shared" si="23"/>
        <v>0</v>
      </c>
      <c r="N75" s="16" t="s">
        <v>3</v>
      </c>
    </row>
    <row r="76" spans="1:14" s="8" customFormat="1" ht="47.25" customHeight="1" x14ac:dyDescent="0.25">
      <c r="A76" s="20"/>
      <c r="B76" s="6" t="s">
        <v>5</v>
      </c>
      <c r="C76" s="7">
        <f>SUM(D76:M76)</f>
        <v>3749741.6</v>
      </c>
      <c r="D76" s="7">
        <v>3749741.6</v>
      </c>
      <c r="E76" s="7"/>
      <c r="F76" s="7"/>
      <c r="G76" s="7"/>
      <c r="H76" s="7"/>
      <c r="I76" s="7"/>
      <c r="J76" s="7"/>
      <c r="K76" s="7"/>
      <c r="L76" s="7"/>
      <c r="M76" s="7"/>
      <c r="N76" s="18"/>
    </row>
    <row r="77" spans="1:14" s="8" customFormat="1" ht="24" customHeight="1" x14ac:dyDescent="0.25">
      <c r="A77" s="19" t="s">
        <v>80</v>
      </c>
      <c r="B77" s="6" t="s">
        <v>4</v>
      </c>
      <c r="C77" s="7">
        <f>C78</f>
        <v>86086516.979999989</v>
      </c>
      <c r="D77" s="7">
        <f t="shared" si="23"/>
        <v>0</v>
      </c>
      <c r="E77" s="7">
        <f t="shared" si="23"/>
        <v>0</v>
      </c>
      <c r="F77" s="7">
        <f t="shared" si="23"/>
        <v>0</v>
      </c>
      <c r="G77" s="7">
        <f t="shared" si="23"/>
        <v>11667745.66</v>
      </c>
      <c r="H77" s="7">
        <f t="shared" si="23"/>
        <v>66694385.659999996</v>
      </c>
      <c r="I77" s="7">
        <f t="shared" si="23"/>
        <v>7724385.6600000001</v>
      </c>
      <c r="J77" s="7">
        <f t="shared" si="23"/>
        <v>0</v>
      </c>
      <c r="K77" s="7">
        <f t="shared" si="23"/>
        <v>0</v>
      </c>
      <c r="L77" s="7">
        <f t="shared" si="23"/>
        <v>0</v>
      </c>
      <c r="M77" s="7">
        <f t="shared" si="23"/>
        <v>0</v>
      </c>
      <c r="N77" s="16" t="s">
        <v>3</v>
      </c>
    </row>
    <row r="78" spans="1:14" s="8" customFormat="1" ht="37.5" customHeight="1" x14ac:dyDescent="0.25">
      <c r="A78" s="20"/>
      <c r="B78" s="6" t="s">
        <v>5</v>
      </c>
      <c r="C78" s="7">
        <f>SUM(D78:M78)</f>
        <v>86086516.979999989</v>
      </c>
      <c r="D78" s="7"/>
      <c r="E78" s="7"/>
      <c r="F78" s="7"/>
      <c r="G78" s="7">
        <v>11667745.66</v>
      </c>
      <c r="H78" s="7">
        <v>66694385.659999996</v>
      </c>
      <c r="I78" s="7">
        <v>7724385.6600000001</v>
      </c>
      <c r="J78" s="7"/>
      <c r="K78" s="7"/>
      <c r="L78" s="7"/>
      <c r="M78" s="7"/>
      <c r="N78" s="18"/>
    </row>
    <row r="79" spans="1:14" s="8" customFormat="1" ht="24" customHeight="1" x14ac:dyDescent="0.25">
      <c r="A79" s="19" t="s">
        <v>81</v>
      </c>
      <c r="B79" s="6" t="s">
        <v>4</v>
      </c>
      <c r="C79" s="7">
        <f>C80</f>
        <v>113001649.91999999</v>
      </c>
      <c r="D79" s="7">
        <f t="shared" si="23"/>
        <v>0</v>
      </c>
      <c r="E79" s="7">
        <f t="shared" si="23"/>
        <v>0</v>
      </c>
      <c r="F79" s="7">
        <f t="shared" si="23"/>
        <v>0</v>
      </c>
      <c r="G79" s="7">
        <f t="shared" si="23"/>
        <v>0</v>
      </c>
      <c r="H79" s="7">
        <f t="shared" si="23"/>
        <v>0</v>
      </c>
      <c r="I79" s="7">
        <f t="shared" si="23"/>
        <v>0</v>
      </c>
      <c r="J79" s="7">
        <f t="shared" si="23"/>
        <v>20374385.66</v>
      </c>
      <c r="K79" s="7">
        <f t="shared" si="23"/>
        <v>88070035.459999993</v>
      </c>
      <c r="L79" s="7">
        <f t="shared" si="23"/>
        <v>4557228.8</v>
      </c>
      <c r="M79" s="7">
        <f t="shared" si="23"/>
        <v>0</v>
      </c>
      <c r="N79" s="16" t="s">
        <v>3</v>
      </c>
    </row>
    <row r="80" spans="1:14" s="8" customFormat="1" ht="36.75" customHeight="1" x14ac:dyDescent="0.25">
      <c r="A80" s="20"/>
      <c r="B80" s="6" t="s">
        <v>5</v>
      </c>
      <c r="C80" s="7">
        <f>SUM(D80:M80)</f>
        <v>113001649.91999999</v>
      </c>
      <c r="D80" s="7"/>
      <c r="E80" s="7"/>
      <c r="F80" s="7"/>
      <c r="G80" s="7"/>
      <c r="H80" s="7"/>
      <c r="I80" s="7"/>
      <c r="J80" s="7">
        <v>20374385.66</v>
      </c>
      <c r="K80" s="7">
        <v>88070035.459999993</v>
      </c>
      <c r="L80" s="7">
        <v>4557228.8</v>
      </c>
      <c r="M80" s="7"/>
      <c r="N80" s="18"/>
    </row>
    <row r="81" spans="1:14" s="8" customFormat="1" ht="22.5" customHeight="1" x14ac:dyDescent="0.25">
      <c r="A81" s="19" t="s">
        <v>82</v>
      </c>
      <c r="B81" s="6" t="s">
        <v>4</v>
      </c>
      <c r="C81" s="7">
        <f>C82</f>
        <v>198765615.71000001</v>
      </c>
      <c r="D81" s="7">
        <f t="shared" si="23"/>
        <v>0</v>
      </c>
      <c r="E81" s="7">
        <f t="shared" si="23"/>
        <v>0</v>
      </c>
      <c r="F81" s="7">
        <f t="shared" si="23"/>
        <v>0</v>
      </c>
      <c r="G81" s="7">
        <f t="shared" si="23"/>
        <v>0</v>
      </c>
      <c r="H81" s="7">
        <f t="shared" si="23"/>
        <v>0</v>
      </c>
      <c r="I81" s="7">
        <f t="shared" si="23"/>
        <v>0</v>
      </c>
      <c r="J81" s="7">
        <f t="shared" si="23"/>
        <v>0</v>
      </c>
      <c r="K81" s="7">
        <f t="shared" si="23"/>
        <v>17574350.199999999</v>
      </c>
      <c r="L81" s="7">
        <f t="shared" si="23"/>
        <v>132317315.27</v>
      </c>
      <c r="M81" s="7">
        <f t="shared" si="23"/>
        <v>48873950.240000002</v>
      </c>
      <c r="N81" s="16" t="s">
        <v>3</v>
      </c>
    </row>
    <row r="82" spans="1:14" s="8" customFormat="1" ht="42" customHeight="1" x14ac:dyDescent="0.25">
      <c r="A82" s="20"/>
      <c r="B82" s="6" t="s">
        <v>5</v>
      </c>
      <c r="C82" s="7">
        <f>SUM(D82:M82)</f>
        <v>198765615.71000001</v>
      </c>
      <c r="D82" s="7"/>
      <c r="E82" s="7"/>
      <c r="F82" s="7"/>
      <c r="G82" s="7"/>
      <c r="H82" s="7"/>
      <c r="I82" s="7"/>
      <c r="J82" s="7"/>
      <c r="K82" s="7">
        <v>17574350.199999999</v>
      </c>
      <c r="L82" s="7">
        <v>132317315.27</v>
      </c>
      <c r="M82" s="7">
        <v>48873950.240000002</v>
      </c>
      <c r="N82" s="18"/>
    </row>
    <row r="83" spans="1:14" s="8" customFormat="1" ht="22.5" customHeight="1" x14ac:dyDescent="0.25">
      <c r="A83" s="19" t="s">
        <v>83</v>
      </c>
      <c r="B83" s="6" t="s">
        <v>4</v>
      </c>
      <c r="C83" s="7">
        <f>C84</f>
        <v>304936297.00999999</v>
      </c>
      <c r="D83" s="7">
        <f t="shared" si="23"/>
        <v>0</v>
      </c>
      <c r="E83" s="7">
        <f t="shared" si="23"/>
        <v>0</v>
      </c>
      <c r="F83" s="7">
        <f t="shared" si="23"/>
        <v>0</v>
      </c>
      <c r="G83" s="7">
        <f t="shared" si="23"/>
        <v>0</v>
      </c>
      <c r="H83" s="7">
        <f t="shared" si="23"/>
        <v>0</v>
      </c>
      <c r="I83" s="7">
        <f t="shared" si="23"/>
        <v>0</v>
      </c>
      <c r="J83" s="7">
        <f t="shared" si="23"/>
        <v>0</v>
      </c>
      <c r="K83" s="7">
        <f t="shared" si="23"/>
        <v>0</v>
      </c>
      <c r="L83" s="7">
        <f t="shared" si="23"/>
        <v>52209841.590000004</v>
      </c>
      <c r="M83" s="7">
        <f t="shared" si="23"/>
        <v>252726455.41999999</v>
      </c>
      <c r="N83" s="16" t="s">
        <v>3</v>
      </c>
    </row>
    <row r="84" spans="1:14" s="8" customFormat="1" ht="50.25" customHeight="1" x14ac:dyDescent="0.25">
      <c r="A84" s="20"/>
      <c r="B84" s="6" t="s">
        <v>5</v>
      </c>
      <c r="C84" s="7">
        <f>SUM(D84:M84)</f>
        <v>304936297.00999999</v>
      </c>
      <c r="D84" s="7"/>
      <c r="E84" s="7"/>
      <c r="F84" s="7"/>
      <c r="G84" s="7"/>
      <c r="H84" s="7"/>
      <c r="I84" s="7"/>
      <c r="J84" s="7"/>
      <c r="K84" s="7"/>
      <c r="L84" s="7">
        <v>52209841.590000004</v>
      </c>
      <c r="M84" s="7">
        <v>252726455.41999999</v>
      </c>
      <c r="N84" s="18"/>
    </row>
    <row r="85" spans="1:14" s="8" customFormat="1" ht="21" customHeight="1" x14ac:dyDescent="0.25">
      <c r="A85" s="19" t="s">
        <v>85</v>
      </c>
      <c r="B85" s="6" t="s">
        <v>4</v>
      </c>
      <c r="C85" s="7">
        <f>C86+C87</f>
        <v>0</v>
      </c>
      <c r="D85" s="7">
        <f t="shared" ref="D85:M85" si="24">D86+D87</f>
        <v>0</v>
      </c>
      <c r="E85" s="7">
        <f t="shared" si="24"/>
        <v>0</v>
      </c>
      <c r="F85" s="7">
        <f t="shared" si="24"/>
        <v>0</v>
      </c>
      <c r="G85" s="7">
        <f t="shared" si="24"/>
        <v>0</v>
      </c>
      <c r="H85" s="7">
        <f t="shared" si="24"/>
        <v>0</v>
      </c>
      <c r="I85" s="7">
        <f t="shared" si="24"/>
        <v>0</v>
      </c>
      <c r="J85" s="7">
        <f t="shared" si="24"/>
        <v>0</v>
      </c>
      <c r="K85" s="7">
        <f t="shared" si="24"/>
        <v>0</v>
      </c>
      <c r="L85" s="7">
        <f t="shared" si="24"/>
        <v>0</v>
      </c>
      <c r="M85" s="7">
        <f t="shared" si="24"/>
        <v>0</v>
      </c>
      <c r="N85" s="16" t="s">
        <v>3</v>
      </c>
    </row>
    <row r="86" spans="1:14" s="8" customFormat="1" ht="55.5" customHeight="1" x14ac:dyDescent="0.25">
      <c r="A86" s="24"/>
      <c r="B86" s="6" t="s">
        <v>25</v>
      </c>
      <c r="C86" s="7">
        <f>SUM(D86:M86)</f>
        <v>0</v>
      </c>
      <c r="D86" s="7"/>
      <c r="E86" s="7"/>
      <c r="F86" s="7"/>
      <c r="G86" s="7"/>
      <c r="H86" s="7"/>
      <c r="I86" s="7"/>
      <c r="J86" s="7"/>
      <c r="K86" s="7"/>
      <c r="L86" s="7"/>
      <c r="M86" s="7"/>
      <c r="N86" s="17"/>
    </row>
    <row r="87" spans="1:14" s="8" customFormat="1" ht="37.5" customHeight="1" x14ac:dyDescent="0.25">
      <c r="A87" s="20"/>
      <c r="B87" s="6" t="s">
        <v>5</v>
      </c>
      <c r="C87" s="7">
        <f>SUM(D87:M87)</f>
        <v>0</v>
      </c>
      <c r="D87" s="7"/>
      <c r="E87" s="7"/>
      <c r="F87" s="7"/>
      <c r="G87" s="7"/>
      <c r="H87" s="7"/>
      <c r="I87" s="7"/>
      <c r="J87" s="7"/>
      <c r="K87" s="7"/>
      <c r="L87" s="7"/>
      <c r="M87" s="7"/>
      <c r="N87" s="18"/>
    </row>
    <row r="88" spans="1:14" s="8" customFormat="1" ht="22.5" customHeight="1" x14ac:dyDescent="0.25">
      <c r="A88" s="19" t="s">
        <v>86</v>
      </c>
      <c r="B88" s="6" t="s">
        <v>4</v>
      </c>
      <c r="C88" s="7">
        <f>C89</f>
        <v>10118395.949999999</v>
      </c>
      <c r="D88" s="7">
        <f t="shared" ref="D88:M88" si="25">D89</f>
        <v>10118395.949999999</v>
      </c>
      <c r="E88" s="7">
        <f t="shared" si="25"/>
        <v>0</v>
      </c>
      <c r="F88" s="7">
        <f t="shared" si="25"/>
        <v>0</v>
      </c>
      <c r="G88" s="7">
        <f t="shared" si="25"/>
        <v>0</v>
      </c>
      <c r="H88" s="7">
        <f t="shared" si="25"/>
        <v>0</v>
      </c>
      <c r="I88" s="7">
        <f t="shared" si="25"/>
        <v>0</v>
      </c>
      <c r="J88" s="7">
        <f t="shared" si="25"/>
        <v>0</v>
      </c>
      <c r="K88" s="7">
        <f t="shared" si="25"/>
        <v>0</v>
      </c>
      <c r="L88" s="7">
        <f t="shared" si="25"/>
        <v>0</v>
      </c>
      <c r="M88" s="7">
        <f t="shared" si="25"/>
        <v>0</v>
      </c>
      <c r="N88" s="16" t="s">
        <v>3</v>
      </c>
    </row>
    <row r="89" spans="1:14" s="8" customFormat="1" ht="45" customHeight="1" x14ac:dyDescent="0.25">
      <c r="A89" s="20"/>
      <c r="B89" s="6" t="s">
        <v>5</v>
      </c>
      <c r="C89" s="7">
        <f>C91+C93</f>
        <v>10118395.949999999</v>
      </c>
      <c r="D89" s="7">
        <f t="shared" ref="D89:M89" si="26">D91+D93</f>
        <v>10118395.949999999</v>
      </c>
      <c r="E89" s="7">
        <f t="shared" si="26"/>
        <v>0</v>
      </c>
      <c r="F89" s="7">
        <f t="shared" si="26"/>
        <v>0</v>
      </c>
      <c r="G89" s="7">
        <f t="shared" si="26"/>
        <v>0</v>
      </c>
      <c r="H89" s="7">
        <f t="shared" si="26"/>
        <v>0</v>
      </c>
      <c r="I89" s="7">
        <f t="shared" si="26"/>
        <v>0</v>
      </c>
      <c r="J89" s="7">
        <f t="shared" si="26"/>
        <v>0</v>
      </c>
      <c r="K89" s="7">
        <f t="shared" si="26"/>
        <v>0</v>
      </c>
      <c r="L89" s="7">
        <f t="shared" si="26"/>
        <v>0</v>
      </c>
      <c r="M89" s="7">
        <f t="shared" si="26"/>
        <v>0</v>
      </c>
      <c r="N89" s="18"/>
    </row>
    <row r="90" spans="1:14" s="8" customFormat="1" ht="19.5" customHeight="1" x14ac:dyDescent="0.25">
      <c r="A90" s="19" t="s">
        <v>75</v>
      </c>
      <c r="B90" s="6" t="s">
        <v>4</v>
      </c>
      <c r="C90" s="7">
        <f>C91</f>
        <v>8263805.1200000001</v>
      </c>
      <c r="D90" s="7">
        <f t="shared" ref="D90:M92" si="27">D91</f>
        <v>8263805.1200000001</v>
      </c>
      <c r="E90" s="7">
        <f t="shared" si="27"/>
        <v>0</v>
      </c>
      <c r="F90" s="7">
        <f t="shared" si="27"/>
        <v>0</v>
      </c>
      <c r="G90" s="7">
        <f t="shared" si="27"/>
        <v>0</v>
      </c>
      <c r="H90" s="7">
        <f t="shared" si="27"/>
        <v>0</v>
      </c>
      <c r="I90" s="7">
        <f t="shared" si="27"/>
        <v>0</v>
      </c>
      <c r="J90" s="7">
        <f t="shared" si="27"/>
        <v>0</v>
      </c>
      <c r="K90" s="7">
        <f t="shared" si="27"/>
        <v>0</v>
      </c>
      <c r="L90" s="7">
        <f t="shared" si="27"/>
        <v>0</v>
      </c>
      <c r="M90" s="7">
        <f t="shared" si="27"/>
        <v>0</v>
      </c>
      <c r="N90" s="16" t="s">
        <v>3</v>
      </c>
    </row>
    <row r="91" spans="1:14" s="8" customFormat="1" ht="34.5" customHeight="1" x14ac:dyDescent="0.25">
      <c r="A91" s="20"/>
      <c r="B91" s="6" t="s">
        <v>5</v>
      </c>
      <c r="C91" s="7">
        <f>SUM(D91:M91)</f>
        <v>8263805.1200000001</v>
      </c>
      <c r="D91" s="7">
        <v>8263805.1200000001</v>
      </c>
      <c r="E91" s="7"/>
      <c r="F91" s="7"/>
      <c r="G91" s="7"/>
      <c r="H91" s="7"/>
      <c r="I91" s="7"/>
      <c r="J91" s="7"/>
      <c r="K91" s="7"/>
      <c r="L91" s="7"/>
      <c r="M91" s="7"/>
      <c r="N91" s="18"/>
    </row>
    <row r="92" spans="1:14" s="8" customFormat="1" ht="22.5" customHeight="1" x14ac:dyDescent="0.25">
      <c r="A92" s="19" t="s">
        <v>79</v>
      </c>
      <c r="B92" s="6" t="s">
        <v>4</v>
      </c>
      <c r="C92" s="7">
        <f>C93</f>
        <v>1854590.83</v>
      </c>
      <c r="D92" s="7">
        <f t="shared" si="27"/>
        <v>1854590.83</v>
      </c>
      <c r="E92" s="7">
        <f t="shared" si="27"/>
        <v>0</v>
      </c>
      <c r="F92" s="7">
        <f t="shared" si="27"/>
        <v>0</v>
      </c>
      <c r="G92" s="7">
        <f t="shared" si="27"/>
        <v>0</v>
      </c>
      <c r="H92" s="7">
        <f t="shared" si="27"/>
        <v>0</v>
      </c>
      <c r="I92" s="7">
        <f t="shared" si="27"/>
        <v>0</v>
      </c>
      <c r="J92" s="7">
        <f t="shared" si="27"/>
        <v>0</v>
      </c>
      <c r="K92" s="7">
        <f t="shared" si="27"/>
        <v>0</v>
      </c>
      <c r="L92" s="7">
        <f t="shared" si="27"/>
        <v>0</v>
      </c>
      <c r="M92" s="7">
        <f t="shared" si="27"/>
        <v>0</v>
      </c>
      <c r="N92" s="16" t="s">
        <v>3</v>
      </c>
    </row>
    <row r="93" spans="1:14" s="8" customFormat="1" ht="38.25" customHeight="1" x14ac:dyDescent="0.25">
      <c r="A93" s="20"/>
      <c r="B93" s="6" t="s">
        <v>5</v>
      </c>
      <c r="C93" s="7">
        <f>SUM(D93:M93)</f>
        <v>1854590.83</v>
      </c>
      <c r="D93" s="7">
        <v>1854590.83</v>
      </c>
      <c r="E93" s="7"/>
      <c r="F93" s="7"/>
      <c r="G93" s="7"/>
      <c r="H93" s="7"/>
      <c r="I93" s="7"/>
      <c r="J93" s="7"/>
      <c r="K93" s="7"/>
      <c r="L93" s="7"/>
      <c r="M93" s="7"/>
      <c r="N93" s="18"/>
    </row>
    <row r="94" spans="1:14" s="8" customFormat="1" ht="18.75" customHeight="1" x14ac:dyDescent="0.25">
      <c r="A94" s="19" t="s">
        <v>62</v>
      </c>
      <c r="B94" s="6" t="s">
        <v>4</v>
      </c>
      <c r="C94" s="7">
        <f>C96+C97+C95</f>
        <v>4918946312.8999996</v>
      </c>
      <c r="D94" s="7">
        <f t="shared" ref="D94:M94" si="28">D96+D97+D95</f>
        <v>379247570.69999999</v>
      </c>
      <c r="E94" s="7">
        <f t="shared" si="28"/>
        <v>417622775.71000004</v>
      </c>
      <c r="F94" s="7">
        <f t="shared" si="28"/>
        <v>174231044.78999999</v>
      </c>
      <c r="G94" s="7">
        <f t="shared" si="28"/>
        <v>523643583.10000002</v>
      </c>
      <c r="H94" s="7">
        <f t="shared" si="28"/>
        <v>578670223.10000002</v>
      </c>
      <c r="I94" s="7">
        <f t="shared" si="28"/>
        <v>519700223.10000002</v>
      </c>
      <c r="J94" s="7">
        <f t="shared" si="28"/>
        <v>532350223.10000002</v>
      </c>
      <c r="K94" s="7">
        <f t="shared" si="28"/>
        <v>617620223.10000002</v>
      </c>
      <c r="L94" s="7">
        <f t="shared" si="28"/>
        <v>701060223.10000002</v>
      </c>
      <c r="M94" s="7">
        <f t="shared" si="28"/>
        <v>474800223.09999996</v>
      </c>
      <c r="N94" s="16"/>
    </row>
    <row r="95" spans="1:14" s="8" customFormat="1" ht="51.75" customHeight="1" x14ac:dyDescent="0.25">
      <c r="A95" s="24"/>
      <c r="B95" s="6" t="s">
        <v>63</v>
      </c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17"/>
    </row>
    <row r="96" spans="1:14" s="8" customFormat="1" ht="50.25" customHeight="1" x14ac:dyDescent="0.25">
      <c r="A96" s="24"/>
      <c r="B96" s="6" t="s">
        <v>25</v>
      </c>
      <c r="C96" s="7">
        <f t="shared" ref="C96:M96" si="29">C45+C86+C67</f>
        <v>3113709702.5699997</v>
      </c>
      <c r="D96" s="7">
        <f t="shared" si="29"/>
        <v>155326185.56999999</v>
      </c>
      <c r="E96" s="7">
        <f t="shared" si="29"/>
        <v>160830400</v>
      </c>
      <c r="F96" s="7">
        <f t="shared" si="29"/>
        <v>67511160</v>
      </c>
      <c r="G96" s="7">
        <f t="shared" si="29"/>
        <v>433078945</v>
      </c>
      <c r="H96" s="7">
        <f t="shared" si="29"/>
        <v>433078945</v>
      </c>
      <c r="I96" s="7">
        <f t="shared" si="29"/>
        <v>433078945</v>
      </c>
      <c r="J96" s="7">
        <f t="shared" si="29"/>
        <v>433078945</v>
      </c>
      <c r="K96" s="7">
        <f t="shared" si="29"/>
        <v>433078945</v>
      </c>
      <c r="L96" s="7">
        <f t="shared" si="29"/>
        <v>433078945</v>
      </c>
      <c r="M96" s="7">
        <f t="shared" si="29"/>
        <v>131568287</v>
      </c>
      <c r="N96" s="17"/>
    </row>
    <row r="97" spans="1:14" s="8" customFormat="1" ht="34.5" customHeight="1" x14ac:dyDescent="0.25">
      <c r="A97" s="20"/>
      <c r="B97" s="6" t="s">
        <v>5</v>
      </c>
      <c r="C97" s="7">
        <f t="shared" ref="C97:M97" si="30">C43+C46+C63+C68+C87+C89</f>
        <v>1805236610.3300002</v>
      </c>
      <c r="D97" s="7">
        <f t="shared" si="30"/>
        <v>223921385.13</v>
      </c>
      <c r="E97" s="7">
        <f t="shared" si="30"/>
        <v>256792375.71000001</v>
      </c>
      <c r="F97" s="7">
        <f t="shared" si="30"/>
        <v>106719884.78999999</v>
      </c>
      <c r="G97" s="7">
        <f t="shared" si="30"/>
        <v>90564638.099999994</v>
      </c>
      <c r="H97" s="7">
        <f t="shared" si="30"/>
        <v>145591278.09999999</v>
      </c>
      <c r="I97" s="7">
        <f t="shared" si="30"/>
        <v>86621278.099999994</v>
      </c>
      <c r="J97" s="7">
        <f t="shared" si="30"/>
        <v>99271278.099999994</v>
      </c>
      <c r="K97" s="7">
        <f t="shared" si="30"/>
        <v>184541278.09999999</v>
      </c>
      <c r="L97" s="7">
        <f t="shared" si="30"/>
        <v>267981278.09999999</v>
      </c>
      <c r="M97" s="7">
        <f t="shared" si="30"/>
        <v>343231936.09999996</v>
      </c>
      <c r="N97" s="18"/>
    </row>
    <row r="98" spans="1:14" s="8" customFormat="1" ht="18" customHeight="1" x14ac:dyDescent="0.25">
      <c r="A98" s="21" t="s">
        <v>33</v>
      </c>
      <c r="B98" s="22"/>
      <c r="C98" s="22"/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3"/>
    </row>
    <row r="99" spans="1:14" s="8" customFormat="1" ht="18" customHeight="1" x14ac:dyDescent="0.25">
      <c r="A99" s="21" t="s">
        <v>21</v>
      </c>
      <c r="B99" s="22"/>
      <c r="C99" s="22"/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3"/>
    </row>
    <row r="100" spans="1:14" s="8" customFormat="1" ht="34.5" customHeight="1" x14ac:dyDescent="0.25">
      <c r="A100" s="21" t="s">
        <v>22</v>
      </c>
      <c r="B100" s="22"/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3"/>
    </row>
    <row r="101" spans="1:14" s="8" customFormat="1" ht="21.75" customHeight="1" x14ac:dyDescent="0.25">
      <c r="A101" s="19" t="s">
        <v>89</v>
      </c>
      <c r="B101" s="6" t="s">
        <v>4</v>
      </c>
      <c r="C101" s="7">
        <f>C102+C103+C104</f>
        <v>54145578.950000003</v>
      </c>
      <c r="D101" s="7">
        <f t="shared" ref="D101:M101" si="31">D102+D103+D104</f>
        <v>17840631.579999998</v>
      </c>
      <c r="E101" s="7">
        <f t="shared" si="31"/>
        <v>18173157.890000001</v>
      </c>
      <c r="F101" s="7">
        <f t="shared" si="31"/>
        <v>18131789.48</v>
      </c>
      <c r="G101" s="7">
        <f t="shared" si="31"/>
        <v>0</v>
      </c>
      <c r="H101" s="7">
        <f t="shared" si="31"/>
        <v>0</v>
      </c>
      <c r="I101" s="7">
        <f t="shared" si="31"/>
        <v>0</v>
      </c>
      <c r="J101" s="7">
        <f t="shared" si="31"/>
        <v>0</v>
      </c>
      <c r="K101" s="7">
        <f t="shared" si="31"/>
        <v>0</v>
      </c>
      <c r="L101" s="7">
        <f t="shared" si="31"/>
        <v>0</v>
      </c>
      <c r="M101" s="7">
        <f t="shared" si="31"/>
        <v>0</v>
      </c>
      <c r="N101" s="16" t="s">
        <v>27</v>
      </c>
    </row>
    <row r="102" spans="1:14" s="8" customFormat="1" ht="51" customHeight="1" x14ac:dyDescent="0.25">
      <c r="A102" s="24"/>
      <c r="B102" s="6" t="s">
        <v>24</v>
      </c>
      <c r="C102" s="7">
        <f>SUM(D102:M102)</f>
        <v>2571300</v>
      </c>
      <c r="D102" s="7">
        <f>'[2]прил меропр'!D90</f>
        <v>659600</v>
      </c>
      <c r="E102" s="7">
        <f>'[2]прил меропр'!E90</f>
        <v>975500</v>
      </c>
      <c r="F102" s="7">
        <f>'[2]прил меропр'!F90</f>
        <v>936200</v>
      </c>
      <c r="G102" s="7"/>
      <c r="H102" s="7"/>
      <c r="I102" s="7"/>
      <c r="J102" s="7"/>
      <c r="K102" s="7"/>
      <c r="L102" s="7"/>
      <c r="M102" s="7"/>
      <c r="N102" s="17"/>
    </row>
    <row r="103" spans="1:14" s="8" customFormat="1" ht="51" customHeight="1" x14ac:dyDescent="0.25">
      <c r="A103" s="24"/>
      <c r="B103" s="6" t="s">
        <v>25</v>
      </c>
      <c r="C103" s="7">
        <f>SUM(D103:M103)</f>
        <v>48867000</v>
      </c>
      <c r="D103" s="7">
        <f>'[2]прил меропр'!D91</f>
        <v>16289000</v>
      </c>
      <c r="E103" s="7">
        <f>'[2]прил меропр'!E91</f>
        <v>16289000</v>
      </c>
      <c r="F103" s="7">
        <f>'[2]прил меропр'!F91</f>
        <v>16289000</v>
      </c>
      <c r="G103" s="7"/>
      <c r="H103" s="7"/>
      <c r="I103" s="7"/>
      <c r="J103" s="7"/>
      <c r="K103" s="7"/>
      <c r="L103" s="7"/>
      <c r="M103" s="7"/>
      <c r="N103" s="17"/>
    </row>
    <row r="104" spans="1:14" s="8" customFormat="1" ht="36" customHeight="1" x14ac:dyDescent="0.25">
      <c r="A104" s="20"/>
      <c r="B104" s="6" t="s">
        <v>5</v>
      </c>
      <c r="C104" s="7">
        <f>SUM(D104:M104)</f>
        <v>2707278.95</v>
      </c>
      <c r="D104" s="7">
        <v>892031.58</v>
      </c>
      <c r="E104" s="7">
        <v>908657.89</v>
      </c>
      <c r="F104" s="7">
        <v>906589.48</v>
      </c>
      <c r="G104" s="7"/>
      <c r="H104" s="7"/>
      <c r="I104" s="7"/>
      <c r="J104" s="7"/>
      <c r="K104" s="7"/>
      <c r="L104" s="7"/>
      <c r="M104" s="7"/>
      <c r="N104" s="18"/>
    </row>
    <row r="105" spans="1:14" s="8" customFormat="1" ht="26.25" customHeight="1" x14ac:dyDescent="0.25">
      <c r="A105" s="19" t="s">
        <v>90</v>
      </c>
      <c r="B105" s="6" t="s">
        <v>4</v>
      </c>
      <c r="C105" s="7">
        <f>C106+C107+C108</f>
        <v>156128000</v>
      </c>
      <c r="D105" s="7">
        <f t="shared" ref="D105:M105" si="32">D106+D107+D108</f>
        <v>51976000</v>
      </c>
      <c r="E105" s="7">
        <f t="shared" si="32"/>
        <v>51976000</v>
      </c>
      <c r="F105" s="7">
        <f t="shared" si="32"/>
        <v>52176000</v>
      </c>
      <c r="G105" s="7">
        <f t="shared" si="32"/>
        <v>0</v>
      </c>
      <c r="H105" s="7">
        <f t="shared" si="32"/>
        <v>0</v>
      </c>
      <c r="I105" s="7">
        <f t="shared" si="32"/>
        <v>0</v>
      </c>
      <c r="J105" s="7">
        <f t="shared" si="32"/>
        <v>0</v>
      </c>
      <c r="K105" s="7">
        <f t="shared" si="32"/>
        <v>0</v>
      </c>
      <c r="L105" s="7">
        <f t="shared" si="32"/>
        <v>0</v>
      </c>
      <c r="M105" s="7">
        <f t="shared" si="32"/>
        <v>0</v>
      </c>
      <c r="N105" s="16" t="s">
        <v>27</v>
      </c>
    </row>
    <row r="106" spans="1:14" s="8" customFormat="1" ht="53.25" customHeight="1" x14ac:dyDescent="0.25">
      <c r="A106" s="24"/>
      <c r="B106" s="6" t="s">
        <v>24</v>
      </c>
      <c r="C106" s="7">
        <f>SUM(D106:M106)</f>
        <v>156128000</v>
      </c>
      <c r="D106" s="7">
        <v>51976000</v>
      </c>
      <c r="E106" s="7">
        <v>51976000</v>
      </c>
      <c r="F106" s="7">
        <v>52176000</v>
      </c>
      <c r="G106" s="7"/>
      <c r="H106" s="7"/>
      <c r="I106" s="7"/>
      <c r="J106" s="7"/>
      <c r="K106" s="7"/>
      <c r="L106" s="7"/>
      <c r="M106" s="7"/>
      <c r="N106" s="17"/>
    </row>
    <row r="107" spans="1:14" s="8" customFormat="1" ht="51.75" customHeight="1" x14ac:dyDescent="0.25">
      <c r="A107" s="24"/>
      <c r="B107" s="6" t="s">
        <v>25</v>
      </c>
      <c r="C107" s="7">
        <f>SUM(D107:M107)</f>
        <v>0</v>
      </c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17"/>
    </row>
    <row r="108" spans="1:14" s="8" customFormat="1" ht="41.25" customHeight="1" x14ac:dyDescent="0.25">
      <c r="A108" s="20"/>
      <c r="B108" s="6" t="s">
        <v>5</v>
      </c>
      <c r="C108" s="7">
        <f>SUM(D108:M108)</f>
        <v>0</v>
      </c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18"/>
    </row>
    <row r="109" spans="1:14" s="8" customFormat="1" ht="22.5" customHeight="1" x14ac:dyDescent="0.25">
      <c r="A109" s="19" t="s">
        <v>64</v>
      </c>
      <c r="B109" s="6" t="s">
        <v>4</v>
      </c>
      <c r="C109" s="7">
        <f>C110+C111+C112</f>
        <v>1732800</v>
      </c>
      <c r="D109" s="7">
        <f t="shared" ref="D109:M109" si="33">D110+D111+D112</f>
        <v>577600</v>
      </c>
      <c r="E109" s="7">
        <f t="shared" si="33"/>
        <v>577600</v>
      </c>
      <c r="F109" s="7">
        <f t="shared" si="33"/>
        <v>577600</v>
      </c>
      <c r="G109" s="7">
        <f t="shared" si="33"/>
        <v>0</v>
      </c>
      <c r="H109" s="7">
        <f t="shared" si="33"/>
        <v>0</v>
      </c>
      <c r="I109" s="7">
        <f t="shared" si="33"/>
        <v>0</v>
      </c>
      <c r="J109" s="7">
        <f t="shared" si="33"/>
        <v>0</v>
      </c>
      <c r="K109" s="7">
        <f t="shared" si="33"/>
        <v>0</v>
      </c>
      <c r="L109" s="7">
        <f t="shared" si="33"/>
        <v>0</v>
      </c>
      <c r="M109" s="7">
        <f t="shared" si="33"/>
        <v>0</v>
      </c>
      <c r="N109" s="16" t="s">
        <v>18</v>
      </c>
    </row>
    <row r="110" spans="1:14" s="8" customFormat="1" ht="50.25" customHeight="1" x14ac:dyDescent="0.25">
      <c r="A110" s="24"/>
      <c r="B110" s="6" t="s">
        <v>24</v>
      </c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17"/>
    </row>
    <row r="111" spans="1:14" s="8" customFormat="1" ht="52.5" customHeight="1" x14ac:dyDescent="0.25">
      <c r="A111" s="24"/>
      <c r="B111" s="6" t="s">
        <v>25</v>
      </c>
      <c r="C111" s="7">
        <f>SUM(D111:M111)</f>
        <v>1732800</v>
      </c>
      <c r="D111" s="7">
        <v>577600</v>
      </c>
      <c r="E111" s="7">
        <v>577600</v>
      </c>
      <c r="F111" s="7">
        <v>577600</v>
      </c>
      <c r="G111" s="7"/>
      <c r="H111" s="7"/>
      <c r="I111" s="7"/>
      <c r="J111" s="7"/>
      <c r="K111" s="7"/>
      <c r="L111" s="7"/>
      <c r="M111" s="7"/>
      <c r="N111" s="17"/>
    </row>
    <row r="112" spans="1:14" s="8" customFormat="1" ht="34.5" customHeight="1" x14ac:dyDescent="0.25">
      <c r="A112" s="20"/>
      <c r="B112" s="6" t="s">
        <v>5</v>
      </c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18"/>
    </row>
    <row r="113" spans="1:14" s="8" customFormat="1" ht="17.25" customHeight="1" x14ac:dyDescent="0.25">
      <c r="A113" s="19" t="s">
        <v>92</v>
      </c>
      <c r="B113" s="6" t="s">
        <v>4</v>
      </c>
      <c r="C113" s="7">
        <f>C114+C115+C116</f>
        <v>193971720</v>
      </c>
      <c r="D113" s="7">
        <f t="shared" ref="D113:H113" si="34">D114+D115+D116</f>
        <v>0</v>
      </c>
      <c r="E113" s="7">
        <f t="shared" si="34"/>
        <v>0</v>
      </c>
      <c r="F113" s="7">
        <f t="shared" si="34"/>
        <v>0</v>
      </c>
      <c r="G113" s="7">
        <f t="shared" si="34"/>
        <v>80293080</v>
      </c>
      <c r="H113" s="7">
        <f t="shared" si="34"/>
        <v>18946440</v>
      </c>
      <c r="I113" s="7">
        <f t="shared" ref="I113" si="35">I114+I115+I116</f>
        <v>18946440</v>
      </c>
      <c r="J113" s="7">
        <f t="shared" ref="J113" si="36">J114+J115+J116</f>
        <v>18946440</v>
      </c>
      <c r="K113" s="7">
        <f t="shared" ref="K113:M113" si="37">K114+K115+K116</f>
        <v>18946440</v>
      </c>
      <c r="L113" s="7">
        <f t="shared" si="37"/>
        <v>18946440</v>
      </c>
      <c r="M113" s="7">
        <f t="shared" si="37"/>
        <v>18946440</v>
      </c>
      <c r="N113" s="16" t="s">
        <v>27</v>
      </c>
    </row>
    <row r="114" spans="1:14" s="8" customFormat="1" ht="48.75" customHeight="1" x14ac:dyDescent="0.25">
      <c r="A114" s="24"/>
      <c r="B114" s="6" t="s">
        <v>24</v>
      </c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17"/>
    </row>
    <row r="115" spans="1:14" s="8" customFormat="1" ht="46.5" customHeight="1" x14ac:dyDescent="0.25">
      <c r="A115" s="24"/>
      <c r="B115" s="6" t="s">
        <v>25</v>
      </c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17"/>
    </row>
    <row r="116" spans="1:14" s="8" customFormat="1" ht="37.5" customHeight="1" x14ac:dyDescent="0.25">
      <c r="A116" s="20"/>
      <c r="B116" s="6" t="s">
        <v>5</v>
      </c>
      <c r="C116" s="7">
        <f>SUM(D116:M116)</f>
        <v>193971720</v>
      </c>
      <c r="D116" s="7"/>
      <c r="E116" s="7"/>
      <c r="F116" s="9"/>
      <c r="G116" s="9">
        <v>80293080</v>
      </c>
      <c r="H116" s="9">
        <v>18946440</v>
      </c>
      <c r="I116" s="9">
        <v>18946440</v>
      </c>
      <c r="J116" s="9">
        <v>18946440</v>
      </c>
      <c r="K116" s="9">
        <v>18946440</v>
      </c>
      <c r="L116" s="9">
        <v>18946440</v>
      </c>
      <c r="M116" s="9">
        <v>18946440</v>
      </c>
      <c r="N116" s="18"/>
    </row>
    <row r="117" spans="1:14" s="8" customFormat="1" ht="24" customHeight="1" x14ac:dyDescent="0.25">
      <c r="A117" s="19" t="s">
        <v>91</v>
      </c>
      <c r="B117" s="6" t="s">
        <v>4</v>
      </c>
      <c r="C117" s="7">
        <f t="shared" ref="C117:M119" si="38">C121</f>
        <v>1626513084.97</v>
      </c>
      <c r="D117" s="7">
        <f t="shared" si="38"/>
        <v>161688548</v>
      </c>
      <c r="E117" s="7">
        <f t="shared" si="38"/>
        <v>165404507.53</v>
      </c>
      <c r="F117" s="7">
        <f t="shared" si="38"/>
        <v>162427503.68000001</v>
      </c>
      <c r="G117" s="7">
        <f t="shared" si="38"/>
        <v>162427503.68000001</v>
      </c>
      <c r="H117" s="7">
        <f t="shared" si="38"/>
        <v>162427503.68000001</v>
      </c>
      <c r="I117" s="7">
        <f t="shared" si="38"/>
        <v>162427503.68000001</v>
      </c>
      <c r="J117" s="7">
        <f t="shared" si="38"/>
        <v>162427503.68000001</v>
      </c>
      <c r="K117" s="7">
        <f t="shared" si="38"/>
        <v>162427503.68000001</v>
      </c>
      <c r="L117" s="7">
        <f t="shared" si="38"/>
        <v>162427503.68000001</v>
      </c>
      <c r="M117" s="7">
        <f t="shared" si="38"/>
        <v>162427503.68000001</v>
      </c>
      <c r="N117" s="16" t="s">
        <v>26</v>
      </c>
    </row>
    <row r="118" spans="1:14" s="8" customFormat="1" ht="53.25" customHeight="1" x14ac:dyDescent="0.25">
      <c r="A118" s="24"/>
      <c r="B118" s="6" t="s">
        <v>24</v>
      </c>
      <c r="C118" s="7">
        <f t="shared" si="38"/>
        <v>0</v>
      </c>
      <c r="D118" s="7">
        <f t="shared" si="38"/>
        <v>0</v>
      </c>
      <c r="E118" s="7">
        <f t="shared" si="38"/>
        <v>0</v>
      </c>
      <c r="F118" s="7">
        <f t="shared" si="38"/>
        <v>0</v>
      </c>
      <c r="G118" s="7">
        <f t="shared" si="38"/>
        <v>0</v>
      </c>
      <c r="H118" s="7">
        <f t="shared" si="38"/>
        <v>0</v>
      </c>
      <c r="I118" s="7">
        <f t="shared" si="38"/>
        <v>0</v>
      </c>
      <c r="J118" s="7">
        <f t="shared" si="38"/>
        <v>0</v>
      </c>
      <c r="K118" s="7">
        <f t="shared" si="38"/>
        <v>0</v>
      </c>
      <c r="L118" s="7">
        <f t="shared" si="38"/>
        <v>0</v>
      </c>
      <c r="M118" s="7">
        <f t="shared" si="38"/>
        <v>0</v>
      </c>
      <c r="N118" s="17"/>
    </row>
    <row r="119" spans="1:14" s="8" customFormat="1" ht="49.5" customHeight="1" x14ac:dyDescent="0.25">
      <c r="A119" s="24"/>
      <c r="B119" s="6" t="s">
        <v>25</v>
      </c>
      <c r="C119" s="7">
        <f t="shared" si="38"/>
        <v>1204537000</v>
      </c>
      <c r="D119" s="7">
        <f t="shared" si="38"/>
        <v>118571600</v>
      </c>
      <c r="E119" s="7">
        <f t="shared" si="38"/>
        <v>122335800</v>
      </c>
      <c r="F119" s="7">
        <f t="shared" si="38"/>
        <v>120453700</v>
      </c>
      <c r="G119" s="7">
        <f t="shared" si="38"/>
        <v>120453700</v>
      </c>
      <c r="H119" s="7">
        <f t="shared" si="38"/>
        <v>120453700</v>
      </c>
      <c r="I119" s="7">
        <f t="shared" si="38"/>
        <v>120453700</v>
      </c>
      <c r="J119" s="7">
        <f t="shared" si="38"/>
        <v>120453700</v>
      </c>
      <c r="K119" s="7">
        <f t="shared" si="38"/>
        <v>120453700</v>
      </c>
      <c r="L119" s="7">
        <f t="shared" si="38"/>
        <v>120453700</v>
      </c>
      <c r="M119" s="7">
        <f t="shared" si="38"/>
        <v>120453700</v>
      </c>
      <c r="N119" s="17"/>
    </row>
    <row r="120" spans="1:14" s="8" customFormat="1" ht="33" customHeight="1" x14ac:dyDescent="0.25">
      <c r="A120" s="20"/>
      <c r="B120" s="6" t="s">
        <v>5</v>
      </c>
      <c r="C120" s="7">
        <f>C124</f>
        <v>421976084.97000003</v>
      </c>
      <c r="D120" s="7">
        <f>D124</f>
        <v>43116948</v>
      </c>
      <c r="E120" s="7">
        <f t="shared" ref="E120:M120" si="39">E124</f>
        <v>43068707.530000001</v>
      </c>
      <c r="F120" s="7">
        <f t="shared" si="39"/>
        <v>41973803.68</v>
      </c>
      <c r="G120" s="7">
        <f t="shared" si="39"/>
        <v>41973803.68</v>
      </c>
      <c r="H120" s="7">
        <f t="shared" si="39"/>
        <v>41973803.68</v>
      </c>
      <c r="I120" s="7">
        <f t="shared" si="39"/>
        <v>41973803.68</v>
      </c>
      <c r="J120" s="7">
        <f t="shared" si="39"/>
        <v>41973803.68</v>
      </c>
      <c r="K120" s="7">
        <f t="shared" si="39"/>
        <v>41973803.68</v>
      </c>
      <c r="L120" s="7">
        <f t="shared" si="39"/>
        <v>41973803.68</v>
      </c>
      <c r="M120" s="7">
        <f t="shared" si="39"/>
        <v>41973803.68</v>
      </c>
      <c r="N120" s="18"/>
    </row>
    <row r="121" spans="1:14" s="8" customFormat="1" ht="21.75" customHeight="1" x14ac:dyDescent="0.25">
      <c r="A121" s="19" t="s">
        <v>58</v>
      </c>
      <c r="B121" s="6" t="s">
        <v>4</v>
      </c>
      <c r="C121" s="7">
        <f>C122+C123+C124</f>
        <v>1626513084.97</v>
      </c>
      <c r="D121" s="7">
        <f t="shared" ref="D121:M121" si="40">D122+D123+D124</f>
        <v>161688548</v>
      </c>
      <c r="E121" s="7">
        <f t="shared" si="40"/>
        <v>165404507.53</v>
      </c>
      <c r="F121" s="7">
        <f t="shared" si="40"/>
        <v>162427503.68000001</v>
      </c>
      <c r="G121" s="7">
        <f t="shared" si="40"/>
        <v>162427503.68000001</v>
      </c>
      <c r="H121" s="7">
        <f t="shared" si="40"/>
        <v>162427503.68000001</v>
      </c>
      <c r="I121" s="7">
        <f t="shared" si="40"/>
        <v>162427503.68000001</v>
      </c>
      <c r="J121" s="7">
        <f t="shared" si="40"/>
        <v>162427503.68000001</v>
      </c>
      <c r="K121" s="7">
        <f t="shared" si="40"/>
        <v>162427503.68000001</v>
      </c>
      <c r="L121" s="7">
        <f t="shared" si="40"/>
        <v>162427503.68000001</v>
      </c>
      <c r="M121" s="7">
        <f t="shared" si="40"/>
        <v>162427503.68000001</v>
      </c>
      <c r="N121" s="16" t="s">
        <v>57</v>
      </c>
    </row>
    <row r="122" spans="1:14" s="8" customFormat="1" ht="48" customHeight="1" x14ac:dyDescent="0.25">
      <c r="A122" s="24"/>
      <c r="B122" s="6" t="s">
        <v>24</v>
      </c>
      <c r="C122" s="7">
        <f>SUM(D122:M122)</f>
        <v>0</v>
      </c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17"/>
    </row>
    <row r="123" spans="1:14" s="8" customFormat="1" ht="50.25" customHeight="1" x14ac:dyDescent="0.25">
      <c r="A123" s="24"/>
      <c r="B123" s="6" t="s">
        <v>25</v>
      </c>
      <c r="C123" s="7">
        <f>SUM(D123:M123)</f>
        <v>1204537000</v>
      </c>
      <c r="D123" s="7">
        <v>118571600</v>
      </c>
      <c r="E123" s="7">
        <v>122335800</v>
      </c>
      <c r="F123" s="7">
        <v>120453700</v>
      </c>
      <c r="G123" s="7">
        <v>120453700</v>
      </c>
      <c r="H123" s="7">
        <v>120453700</v>
      </c>
      <c r="I123" s="7">
        <v>120453700</v>
      </c>
      <c r="J123" s="7">
        <v>120453700</v>
      </c>
      <c r="K123" s="7">
        <v>120453700</v>
      </c>
      <c r="L123" s="7">
        <v>120453700</v>
      </c>
      <c r="M123" s="7">
        <v>120453700</v>
      </c>
      <c r="N123" s="17"/>
    </row>
    <row r="124" spans="1:14" s="8" customFormat="1" ht="35.25" customHeight="1" x14ac:dyDescent="0.25">
      <c r="A124" s="20"/>
      <c r="B124" s="6" t="s">
        <v>5</v>
      </c>
      <c r="C124" s="7">
        <f>SUM(D124:M124)</f>
        <v>421976084.97000003</v>
      </c>
      <c r="D124" s="7">
        <v>43116948</v>
      </c>
      <c r="E124" s="7">
        <v>43068707.530000001</v>
      </c>
      <c r="F124" s="7">
        <v>41973803.68</v>
      </c>
      <c r="G124" s="7">
        <v>41973803.68</v>
      </c>
      <c r="H124" s="7">
        <v>41973803.68</v>
      </c>
      <c r="I124" s="7">
        <v>41973803.68</v>
      </c>
      <c r="J124" s="7">
        <v>41973803.68</v>
      </c>
      <c r="K124" s="7">
        <v>41973803.68</v>
      </c>
      <c r="L124" s="7">
        <v>41973803.68</v>
      </c>
      <c r="M124" s="7">
        <v>41973803.68</v>
      </c>
      <c r="N124" s="18"/>
    </row>
    <row r="125" spans="1:14" s="8" customFormat="1" ht="19.5" customHeight="1" x14ac:dyDescent="0.25">
      <c r="A125" s="19" t="s">
        <v>34</v>
      </c>
      <c r="B125" s="6" t="s">
        <v>4</v>
      </c>
      <c r="C125" s="7">
        <f>C126+C127+C128</f>
        <v>2032491183.9200001</v>
      </c>
      <c r="D125" s="7">
        <f t="shared" ref="D125:M125" si="41">D126+D127+D128</f>
        <v>232082779.57999998</v>
      </c>
      <c r="E125" s="7">
        <f t="shared" si="41"/>
        <v>236131265.42000002</v>
      </c>
      <c r="F125" s="7">
        <f t="shared" si="41"/>
        <v>233312893.16</v>
      </c>
      <c r="G125" s="7">
        <f t="shared" si="41"/>
        <v>242720583.68000001</v>
      </c>
      <c r="H125" s="7">
        <f t="shared" si="41"/>
        <v>181373943.68000001</v>
      </c>
      <c r="I125" s="7">
        <f t="shared" si="41"/>
        <v>181373943.68000001</v>
      </c>
      <c r="J125" s="7">
        <f t="shared" si="41"/>
        <v>181373943.68000001</v>
      </c>
      <c r="K125" s="7">
        <f t="shared" si="41"/>
        <v>181373943.68000001</v>
      </c>
      <c r="L125" s="7">
        <f t="shared" si="41"/>
        <v>181373943.68000001</v>
      </c>
      <c r="M125" s="7">
        <f t="shared" si="41"/>
        <v>181373943.68000001</v>
      </c>
      <c r="N125" s="16"/>
    </row>
    <row r="126" spans="1:14" s="8" customFormat="1" ht="47.25" x14ac:dyDescent="0.25">
      <c r="A126" s="24"/>
      <c r="B126" s="6" t="s">
        <v>24</v>
      </c>
      <c r="C126" s="7">
        <f t="shared" ref="C126:D128" si="42">C102+C106+C110+C114+C118</f>
        <v>158699300</v>
      </c>
      <c r="D126" s="7">
        <f t="shared" si="42"/>
        <v>52635600</v>
      </c>
      <c r="E126" s="7">
        <f t="shared" ref="E126:M126" si="43">E102+E106+E110+E114+E118</f>
        <v>52951500</v>
      </c>
      <c r="F126" s="7">
        <f t="shared" si="43"/>
        <v>53112200</v>
      </c>
      <c r="G126" s="7">
        <f t="shared" si="43"/>
        <v>0</v>
      </c>
      <c r="H126" s="7">
        <f t="shared" si="43"/>
        <v>0</v>
      </c>
      <c r="I126" s="7">
        <f t="shared" si="43"/>
        <v>0</v>
      </c>
      <c r="J126" s="7">
        <f t="shared" si="43"/>
        <v>0</v>
      </c>
      <c r="K126" s="7">
        <f t="shared" si="43"/>
        <v>0</v>
      </c>
      <c r="L126" s="7">
        <f t="shared" si="43"/>
        <v>0</v>
      </c>
      <c r="M126" s="7">
        <f t="shared" si="43"/>
        <v>0</v>
      </c>
      <c r="N126" s="17"/>
    </row>
    <row r="127" spans="1:14" s="8" customFormat="1" ht="47.25" customHeight="1" x14ac:dyDescent="0.25">
      <c r="A127" s="24"/>
      <c r="B127" s="6" t="s">
        <v>25</v>
      </c>
      <c r="C127" s="7">
        <f t="shared" si="42"/>
        <v>1255136800</v>
      </c>
      <c r="D127" s="7">
        <f t="shared" si="42"/>
        <v>135438200</v>
      </c>
      <c r="E127" s="7">
        <f t="shared" ref="E127:M127" si="44">E103+E107+E111+E115+E119</f>
        <v>139202400</v>
      </c>
      <c r="F127" s="7">
        <f t="shared" si="44"/>
        <v>137320300</v>
      </c>
      <c r="G127" s="7">
        <f t="shared" si="44"/>
        <v>120453700</v>
      </c>
      <c r="H127" s="7">
        <f t="shared" si="44"/>
        <v>120453700</v>
      </c>
      <c r="I127" s="7">
        <f t="shared" si="44"/>
        <v>120453700</v>
      </c>
      <c r="J127" s="7">
        <f t="shared" si="44"/>
        <v>120453700</v>
      </c>
      <c r="K127" s="7">
        <f t="shared" si="44"/>
        <v>120453700</v>
      </c>
      <c r="L127" s="7">
        <f t="shared" si="44"/>
        <v>120453700</v>
      </c>
      <c r="M127" s="7">
        <f t="shared" si="44"/>
        <v>120453700</v>
      </c>
      <c r="N127" s="17"/>
    </row>
    <row r="128" spans="1:14" s="8" customFormat="1" ht="34.5" customHeight="1" x14ac:dyDescent="0.25">
      <c r="A128" s="20"/>
      <c r="B128" s="6" t="s">
        <v>5</v>
      </c>
      <c r="C128" s="7">
        <f t="shared" si="42"/>
        <v>618655083.92000008</v>
      </c>
      <c r="D128" s="7">
        <f t="shared" si="42"/>
        <v>44008979.579999998</v>
      </c>
      <c r="E128" s="7">
        <f t="shared" ref="E128:M128" si="45">E104+E108+E112+E116+E120</f>
        <v>43977365.420000002</v>
      </c>
      <c r="F128" s="7">
        <f t="shared" si="45"/>
        <v>42880393.159999996</v>
      </c>
      <c r="G128" s="7">
        <f t="shared" si="45"/>
        <v>122266883.68000001</v>
      </c>
      <c r="H128" s="7">
        <f t="shared" si="45"/>
        <v>60920243.68</v>
      </c>
      <c r="I128" s="7">
        <f t="shared" si="45"/>
        <v>60920243.68</v>
      </c>
      <c r="J128" s="7">
        <f t="shared" si="45"/>
        <v>60920243.68</v>
      </c>
      <c r="K128" s="7">
        <f t="shared" si="45"/>
        <v>60920243.68</v>
      </c>
      <c r="L128" s="7">
        <f t="shared" si="45"/>
        <v>60920243.68</v>
      </c>
      <c r="M128" s="7">
        <f t="shared" si="45"/>
        <v>60920243.68</v>
      </c>
      <c r="N128" s="18"/>
    </row>
    <row r="129" spans="1:14" s="8" customFormat="1" ht="21.75" customHeight="1" x14ac:dyDescent="0.25">
      <c r="A129" s="21" t="s">
        <v>35</v>
      </c>
      <c r="B129" s="22"/>
      <c r="C129" s="22"/>
      <c r="D129" s="22"/>
      <c r="E129" s="22"/>
      <c r="F129" s="22"/>
      <c r="G129" s="22"/>
      <c r="H129" s="22"/>
      <c r="I129" s="22"/>
      <c r="J129" s="22"/>
      <c r="K129" s="22"/>
      <c r="L129" s="22"/>
      <c r="M129" s="22"/>
      <c r="N129" s="23"/>
    </row>
    <row r="130" spans="1:14" s="8" customFormat="1" ht="21" customHeight="1" x14ac:dyDescent="0.25">
      <c r="A130" s="21" t="s">
        <v>23</v>
      </c>
      <c r="B130" s="22"/>
      <c r="C130" s="22"/>
      <c r="D130" s="22"/>
      <c r="E130" s="22"/>
      <c r="F130" s="22"/>
      <c r="G130" s="22"/>
      <c r="H130" s="22"/>
      <c r="I130" s="22"/>
      <c r="J130" s="22"/>
      <c r="K130" s="22"/>
      <c r="L130" s="22"/>
      <c r="M130" s="22"/>
      <c r="N130" s="23"/>
    </row>
    <row r="131" spans="1:14" s="8" customFormat="1" ht="24.75" customHeight="1" x14ac:dyDescent="0.25">
      <c r="A131" s="19" t="s">
        <v>93</v>
      </c>
      <c r="B131" s="6" t="s">
        <v>4</v>
      </c>
      <c r="C131" s="7">
        <f>C132+C133</f>
        <v>2392551011.2399998</v>
      </c>
      <c r="D131" s="7">
        <f>D132+D133</f>
        <v>522366067.40999997</v>
      </c>
      <c r="E131" s="7">
        <f t="shared" ref="E131:F131" si="46">E132+E133</f>
        <v>552540898.88</v>
      </c>
      <c r="F131" s="7">
        <f t="shared" si="46"/>
        <v>1317644044.95</v>
      </c>
      <c r="G131" s="7">
        <f t="shared" ref="G131:M131" si="47">G132+G133</f>
        <v>0</v>
      </c>
      <c r="H131" s="7">
        <f t="shared" si="47"/>
        <v>0</v>
      </c>
      <c r="I131" s="7">
        <f t="shared" si="47"/>
        <v>0</v>
      </c>
      <c r="J131" s="7">
        <f t="shared" si="47"/>
        <v>0</v>
      </c>
      <c r="K131" s="7">
        <f t="shared" si="47"/>
        <v>0</v>
      </c>
      <c r="L131" s="7">
        <f t="shared" si="47"/>
        <v>0</v>
      </c>
      <c r="M131" s="7">
        <f t="shared" si="47"/>
        <v>0</v>
      </c>
      <c r="N131" s="16" t="s">
        <v>20</v>
      </c>
    </row>
    <row r="132" spans="1:14" s="8" customFormat="1" ht="49.5" customHeight="1" x14ac:dyDescent="0.25">
      <c r="A132" s="24"/>
      <c r="B132" s="6" t="s">
        <v>25</v>
      </c>
      <c r="C132" s="7">
        <f>C142+C135</f>
        <v>2129370400</v>
      </c>
      <c r="D132" s="7">
        <f>D142+D135</f>
        <v>464905800</v>
      </c>
      <c r="E132" s="7">
        <f t="shared" ref="E132:F132" si="48">E142+E135</f>
        <v>491761400</v>
      </c>
      <c r="F132" s="7">
        <f t="shared" si="48"/>
        <v>1172703200</v>
      </c>
      <c r="G132" s="7">
        <f t="shared" ref="G132:M132" si="49">G142</f>
        <v>0</v>
      </c>
      <c r="H132" s="7">
        <f t="shared" si="49"/>
        <v>0</v>
      </c>
      <c r="I132" s="7">
        <f t="shared" si="49"/>
        <v>0</v>
      </c>
      <c r="J132" s="7">
        <f t="shared" si="49"/>
        <v>0</v>
      </c>
      <c r="K132" s="7">
        <f t="shared" si="49"/>
        <v>0</v>
      </c>
      <c r="L132" s="7">
        <f t="shared" si="49"/>
        <v>0</v>
      </c>
      <c r="M132" s="7">
        <f t="shared" si="49"/>
        <v>0</v>
      </c>
      <c r="N132" s="17"/>
    </row>
    <row r="133" spans="1:14" s="8" customFormat="1" ht="34.5" customHeight="1" x14ac:dyDescent="0.25">
      <c r="A133" s="20"/>
      <c r="B133" s="6" t="s">
        <v>5</v>
      </c>
      <c r="C133" s="7">
        <f>C136+C138+C140+C143</f>
        <v>263180611.23999998</v>
      </c>
      <c r="D133" s="7">
        <f>D136+D138+D140+D143</f>
        <v>57460267.409999996</v>
      </c>
      <c r="E133" s="7">
        <f t="shared" ref="E133:F133" si="50">E136+E138+E140+E143</f>
        <v>60779498.880000003</v>
      </c>
      <c r="F133" s="7">
        <f t="shared" si="50"/>
        <v>144940844.94999999</v>
      </c>
      <c r="G133" s="7">
        <f t="shared" ref="G133:M133" si="51">G136+G138+G140+G143</f>
        <v>0</v>
      </c>
      <c r="H133" s="7">
        <f t="shared" si="51"/>
        <v>0</v>
      </c>
      <c r="I133" s="7">
        <f t="shared" si="51"/>
        <v>0</v>
      </c>
      <c r="J133" s="7">
        <f t="shared" si="51"/>
        <v>0</v>
      </c>
      <c r="K133" s="7">
        <f t="shared" si="51"/>
        <v>0</v>
      </c>
      <c r="L133" s="7">
        <f t="shared" si="51"/>
        <v>0</v>
      </c>
      <c r="M133" s="7">
        <f t="shared" si="51"/>
        <v>0</v>
      </c>
      <c r="N133" s="18"/>
    </row>
    <row r="134" spans="1:14" s="8" customFormat="1" ht="21.75" customHeight="1" x14ac:dyDescent="0.25">
      <c r="A134" s="19" t="s">
        <v>36</v>
      </c>
      <c r="B134" s="6" t="s">
        <v>4</v>
      </c>
      <c r="C134" s="7">
        <f>SUM(D134:M134)</f>
        <v>480269346.61000001</v>
      </c>
      <c r="D134" s="7">
        <f>D135+D136</f>
        <v>403257851.40999997</v>
      </c>
      <c r="E134" s="7">
        <f>E135+E136</f>
        <v>63304923.600000001</v>
      </c>
      <c r="F134" s="7">
        <f>F135+F136</f>
        <v>13706571.599999998</v>
      </c>
      <c r="G134" s="7">
        <f t="shared" ref="G134:M134" si="52">G135+G19</f>
        <v>0</v>
      </c>
      <c r="H134" s="7">
        <f t="shared" si="52"/>
        <v>0</v>
      </c>
      <c r="I134" s="7">
        <f t="shared" si="52"/>
        <v>0</v>
      </c>
      <c r="J134" s="7">
        <f t="shared" si="52"/>
        <v>0</v>
      </c>
      <c r="K134" s="7">
        <f t="shared" si="52"/>
        <v>0</v>
      </c>
      <c r="L134" s="7">
        <f t="shared" si="52"/>
        <v>0</v>
      </c>
      <c r="M134" s="7">
        <f t="shared" si="52"/>
        <v>0</v>
      </c>
      <c r="N134" s="16" t="s">
        <v>17</v>
      </c>
    </row>
    <row r="135" spans="1:14" s="8" customFormat="1" ht="54" customHeight="1" x14ac:dyDescent="0.25">
      <c r="A135" s="24"/>
      <c r="B135" s="6" t="s">
        <v>25</v>
      </c>
      <c r="C135" s="7">
        <f>SUM(D135:M135)</f>
        <v>427439718.48000002</v>
      </c>
      <c r="D135" s="7">
        <v>358899487.75999999</v>
      </c>
      <c r="E135" s="7">
        <f>34368243.02+21973138.98</f>
        <v>56341382</v>
      </c>
      <c r="F135" s="7">
        <f>7441297.72+4757551</f>
        <v>12198848.719999999</v>
      </c>
      <c r="G135" s="7"/>
      <c r="H135" s="7"/>
      <c r="I135" s="7"/>
      <c r="J135" s="7"/>
      <c r="K135" s="7"/>
      <c r="L135" s="7"/>
      <c r="M135" s="7"/>
      <c r="N135" s="17"/>
    </row>
    <row r="136" spans="1:14" s="8" customFormat="1" ht="36.75" customHeight="1" x14ac:dyDescent="0.25">
      <c r="A136" s="20"/>
      <c r="B136" s="6" t="s">
        <v>5</v>
      </c>
      <c r="C136" s="7">
        <f>SUM(D136:M136)</f>
        <v>52829628.130000003</v>
      </c>
      <c r="D136" s="7">
        <v>44358363.649999999</v>
      </c>
      <c r="E136" s="7">
        <f>'[3]приложение 7'!E59</f>
        <v>6963541.5999999996</v>
      </c>
      <c r="F136" s="7">
        <f>'[3]приложение 7'!F59</f>
        <v>1507722.88</v>
      </c>
      <c r="G136" s="7"/>
      <c r="H136" s="7"/>
      <c r="I136" s="7"/>
      <c r="J136" s="7"/>
      <c r="K136" s="7"/>
      <c r="L136" s="7"/>
      <c r="M136" s="7"/>
      <c r="N136" s="18"/>
    </row>
    <row r="137" spans="1:14" s="8" customFormat="1" ht="151.5" customHeight="1" x14ac:dyDescent="0.25">
      <c r="A137" s="19" t="s">
        <v>37</v>
      </c>
      <c r="B137" s="6" t="s">
        <v>4</v>
      </c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16" t="s">
        <v>17</v>
      </c>
    </row>
    <row r="138" spans="1:14" s="8" customFormat="1" ht="52.5" customHeight="1" x14ac:dyDescent="0.25">
      <c r="A138" s="20"/>
      <c r="B138" s="6" t="s">
        <v>5</v>
      </c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18"/>
    </row>
    <row r="139" spans="1:14" s="8" customFormat="1" ht="96" customHeight="1" x14ac:dyDescent="0.25">
      <c r="A139" s="19" t="s">
        <v>38</v>
      </c>
      <c r="B139" s="6" t="s">
        <v>4</v>
      </c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16" t="s">
        <v>17</v>
      </c>
    </row>
    <row r="140" spans="1:14" s="8" customFormat="1" ht="49.5" customHeight="1" x14ac:dyDescent="0.25">
      <c r="A140" s="20"/>
      <c r="B140" s="6" t="s">
        <v>5</v>
      </c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18"/>
    </row>
    <row r="141" spans="1:14" s="8" customFormat="1" ht="19.5" customHeight="1" x14ac:dyDescent="0.25">
      <c r="A141" s="19" t="s">
        <v>51</v>
      </c>
      <c r="B141" s="6" t="s">
        <v>4</v>
      </c>
      <c r="C141" s="7">
        <f>C142+C143</f>
        <v>1912281664.6299999</v>
      </c>
      <c r="D141" s="7">
        <f t="shared" ref="D141:M141" si="53">D142+D143</f>
        <v>119108216</v>
      </c>
      <c r="E141" s="7">
        <f t="shared" si="53"/>
        <v>489235975.27999997</v>
      </c>
      <c r="F141" s="7">
        <f t="shared" si="53"/>
        <v>1303937473.3499999</v>
      </c>
      <c r="G141" s="7">
        <f t="shared" si="53"/>
        <v>0</v>
      </c>
      <c r="H141" s="7">
        <f t="shared" si="53"/>
        <v>0</v>
      </c>
      <c r="I141" s="7">
        <f t="shared" si="53"/>
        <v>0</v>
      </c>
      <c r="J141" s="7">
        <f t="shared" si="53"/>
        <v>0</v>
      </c>
      <c r="K141" s="7">
        <f t="shared" si="53"/>
        <v>0</v>
      </c>
      <c r="L141" s="7">
        <f t="shared" si="53"/>
        <v>0</v>
      </c>
      <c r="M141" s="7">
        <f t="shared" si="53"/>
        <v>0</v>
      </c>
      <c r="N141" s="16" t="s">
        <v>20</v>
      </c>
    </row>
    <row r="142" spans="1:14" s="8" customFormat="1" ht="58.5" customHeight="1" x14ac:dyDescent="0.25">
      <c r="A142" s="24"/>
      <c r="B142" s="6" t="s">
        <v>25</v>
      </c>
      <c r="C142" s="7">
        <f>SUM(D142:M142)</f>
        <v>1701930681.52</v>
      </c>
      <c r="D142" s="7">
        <v>106006312.23999999</v>
      </c>
      <c r="E142" s="7">
        <f>265940756.98+169479261.02</f>
        <v>435420018</v>
      </c>
      <c r="F142" s="7">
        <f>708705402.28+451798949</f>
        <v>1160504351.28</v>
      </c>
      <c r="G142" s="7"/>
      <c r="H142" s="7"/>
      <c r="I142" s="7"/>
      <c r="J142" s="7"/>
      <c r="K142" s="7"/>
      <c r="L142" s="7"/>
      <c r="M142" s="7"/>
      <c r="N142" s="17"/>
    </row>
    <row r="143" spans="1:14" s="8" customFormat="1" ht="45" customHeight="1" x14ac:dyDescent="0.25">
      <c r="A143" s="20"/>
      <c r="B143" s="6" t="s">
        <v>5</v>
      </c>
      <c r="C143" s="7">
        <f>SUM(D143:M143)</f>
        <v>210350983.10999998</v>
      </c>
      <c r="D143" s="13">
        <v>13101903.76</v>
      </c>
      <c r="E143" s="7">
        <v>53815957.280000001</v>
      </c>
      <c r="F143" s="7">
        <v>143433122.06999999</v>
      </c>
      <c r="G143" s="7"/>
      <c r="H143" s="7"/>
      <c r="I143" s="7"/>
      <c r="J143" s="7"/>
      <c r="K143" s="7"/>
      <c r="L143" s="7"/>
      <c r="M143" s="7"/>
      <c r="N143" s="18"/>
    </row>
    <row r="144" spans="1:14" s="8" customFormat="1" ht="15.75" x14ac:dyDescent="0.25">
      <c r="A144" s="19" t="s">
        <v>39</v>
      </c>
      <c r="B144" s="6" t="s">
        <v>4</v>
      </c>
      <c r="C144" s="7">
        <f>C145+C146</f>
        <v>2392551011.2399998</v>
      </c>
      <c r="D144" s="7">
        <f t="shared" ref="D144:M144" si="54">D145+D146</f>
        <v>522366067.40999997</v>
      </c>
      <c r="E144" s="7">
        <f t="shared" si="54"/>
        <v>552540898.88</v>
      </c>
      <c r="F144" s="7">
        <f t="shared" si="54"/>
        <v>1317644044.95</v>
      </c>
      <c r="G144" s="7">
        <f t="shared" si="54"/>
        <v>0</v>
      </c>
      <c r="H144" s="7">
        <f t="shared" si="54"/>
        <v>0</v>
      </c>
      <c r="I144" s="7">
        <f t="shared" si="54"/>
        <v>0</v>
      </c>
      <c r="J144" s="7">
        <f t="shared" si="54"/>
        <v>0</v>
      </c>
      <c r="K144" s="7">
        <f t="shared" si="54"/>
        <v>0</v>
      </c>
      <c r="L144" s="7">
        <f t="shared" si="54"/>
        <v>0</v>
      </c>
      <c r="M144" s="7">
        <f t="shared" si="54"/>
        <v>0</v>
      </c>
      <c r="N144" s="16"/>
    </row>
    <row r="145" spans="1:14" s="8" customFormat="1" ht="47.25" x14ac:dyDescent="0.25">
      <c r="A145" s="24"/>
      <c r="B145" s="6" t="s">
        <v>25</v>
      </c>
      <c r="C145" s="7">
        <f t="shared" ref="C145:M145" si="55">C132</f>
        <v>2129370400</v>
      </c>
      <c r="D145" s="7">
        <f t="shared" si="55"/>
        <v>464905800</v>
      </c>
      <c r="E145" s="7">
        <f t="shared" si="55"/>
        <v>491761400</v>
      </c>
      <c r="F145" s="7">
        <f t="shared" si="55"/>
        <v>1172703200</v>
      </c>
      <c r="G145" s="7">
        <f t="shared" si="55"/>
        <v>0</v>
      </c>
      <c r="H145" s="7">
        <f t="shared" si="55"/>
        <v>0</v>
      </c>
      <c r="I145" s="7">
        <f t="shared" si="55"/>
        <v>0</v>
      </c>
      <c r="J145" s="7">
        <f t="shared" si="55"/>
        <v>0</v>
      </c>
      <c r="K145" s="7">
        <f t="shared" si="55"/>
        <v>0</v>
      </c>
      <c r="L145" s="7">
        <f t="shared" si="55"/>
        <v>0</v>
      </c>
      <c r="M145" s="7">
        <f t="shared" si="55"/>
        <v>0</v>
      </c>
      <c r="N145" s="17"/>
    </row>
    <row r="146" spans="1:14" s="8" customFormat="1" ht="48" customHeight="1" x14ac:dyDescent="0.25">
      <c r="A146" s="20"/>
      <c r="B146" s="6" t="s">
        <v>5</v>
      </c>
      <c r="C146" s="7">
        <f t="shared" ref="C146:M146" si="56">C133</f>
        <v>263180611.23999998</v>
      </c>
      <c r="D146" s="7">
        <f t="shared" si="56"/>
        <v>57460267.409999996</v>
      </c>
      <c r="E146" s="7">
        <f t="shared" si="56"/>
        <v>60779498.880000003</v>
      </c>
      <c r="F146" s="7">
        <f t="shared" si="56"/>
        <v>144940844.94999999</v>
      </c>
      <c r="G146" s="7">
        <f t="shared" si="56"/>
        <v>0</v>
      </c>
      <c r="H146" s="7">
        <f t="shared" si="56"/>
        <v>0</v>
      </c>
      <c r="I146" s="7">
        <f t="shared" si="56"/>
        <v>0</v>
      </c>
      <c r="J146" s="7">
        <f t="shared" si="56"/>
        <v>0</v>
      </c>
      <c r="K146" s="7">
        <f t="shared" si="56"/>
        <v>0</v>
      </c>
      <c r="L146" s="7">
        <f t="shared" si="56"/>
        <v>0</v>
      </c>
      <c r="M146" s="7">
        <f t="shared" si="56"/>
        <v>0</v>
      </c>
      <c r="N146" s="18"/>
    </row>
    <row r="147" spans="1:14" s="8" customFormat="1" ht="15.75" x14ac:dyDescent="0.25">
      <c r="A147" s="19" t="s">
        <v>40</v>
      </c>
      <c r="B147" s="6" t="s">
        <v>4</v>
      </c>
      <c r="C147" s="7">
        <f>C148+C149+C150</f>
        <v>9433877114.2999992</v>
      </c>
      <c r="D147" s="7">
        <f t="shared" ref="D147:M147" si="57">D148+D149+D150</f>
        <v>1172244373.3099999</v>
      </c>
      <c r="E147" s="7">
        <f t="shared" si="57"/>
        <v>1220254591.54</v>
      </c>
      <c r="F147" s="7">
        <f t="shared" si="57"/>
        <v>1753839816.1199999</v>
      </c>
      <c r="G147" s="7">
        <f t="shared" si="57"/>
        <v>768140000</v>
      </c>
      <c r="H147" s="7">
        <f t="shared" si="57"/>
        <v>761820000</v>
      </c>
      <c r="I147" s="7">
        <f t="shared" si="57"/>
        <v>702850000</v>
      </c>
      <c r="J147" s="7">
        <f t="shared" si="57"/>
        <v>715500000</v>
      </c>
      <c r="K147" s="7">
        <f t="shared" si="57"/>
        <v>800770000</v>
      </c>
      <c r="L147" s="7">
        <f t="shared" si="57"/>
        <v>884210000</v>
      </c>
      <c r="M147" s="7">
        <f t="shared" si="57"/>
        <v>657950000</v>
      </c>
      <c r="N147" s="16"/>
    </row>
    <row r="148" spans="1:14" s="8" customFormat="1" ht="60.75" customHeight="1" x14ac:dyDescent="0.25">
      <c r="A148" s="24"/>
      <c r="B148" s="6" t="s">
        <v>24</v>
      </c>
      <c r="C148" s="7">
        <f t="shared" ref="C148:M148" si="58">C126+C95</f>
        <v>158699300</v>
      </c>
      <c r="D148" s="7">
        <f t="shared" si="58"/>
        <v>52635600</v>
      </c>
      <c r="E148" s="7">
        <f t="shared" si="58"/>
        <v>52951500</v>
      </c>
      <c r="F148" s="7">
        <f t="shared" si="58"/>
        <v>53112200</v>
      </c>
      <c r="G148" s="7">
        <f t="shared" si="58"/>
        <v>0</v>
      </c>
      <c r="H148" s="7">
        <f t="shared" si="58"/>
        <v>0</v>
      </c>
      <c r="I148" s="7">
        <f t="shared" si="58"/>
        <v>0</v>
      </c>
      <c r="J148" s="7">
        <f t="shared" si="58"/>
        <v>0</v>
      </c>
      <c r="K148" s="7">
        <f t="shared" si="58"/>
        <v>0</v>
      </c>
      <c r="L148" s="7">
        <f t="shared" si="58"/>
        <v>0</v>
      </c>
      <c r="M148" s="7">
        <f t="shared" si="58"/>
        <v>0</v>
      </c>
      <c r="N148" s="17"/>
    </row>
    <row r="149" spans="1:14" s="8" customFormat="1" ht="47.25" x14ac:dyDescent="0.25">
      <c r="A149" s="24"/>
      <c r="B149" s="6" t="s">
        <v>25</v>
      </c>
      <c r="C149" s="7">
        <f t="shared" ref="C149:M149" si="59">C145+C127+C96+C37</f>
        <v>6562941657</v>
      </c>
      <c r="D149" s="7">
        <f t="shared" si="59"/>
        <v>788020299.99999988</v>
      </c>
      <c r="E149" s="7">
        <f t="shared" si="59"/>
        <v>800249200</v>
      </c>
      <c r="F149" s="7">
        <f t="shared" si="59"/>
        <v>1401454300</v>
      </c>
      <c r="G149" s="7">
        <f t="shared" si="59"/>
        <v>553532645</v>
      </c>
      <c r="H149" s="7">
        <f t="shared" si="59"/>
        <v>553532645</v>
      </c>
      <c r="I149" s="7">
        <f t="shared" si="59"/>
        <v>553532645</v>
      </c>
      <c r="J149" s="7">
        <f t="shared" si="59"/>
        <v>553532645</v>
      </c>
      <c r="K149" s="7">
        <f t="shared" si="59"/>
        <v>553532645</v>
      </c>
      <c r="L149" s="7">
        <f t="shared" si="59"/>
        <v>553532645</v>
      </c>
      <c r="M149" s="7">
        <f t="shared" si="59"/>
        <v>252021987</v>
      </c>
      <c r="N149" s="17"/>
    </row>
    <row r="150" spans="1:14" s="8" customFormat="1" ht="49.5" customHeight="1" x14ac:dyDescent="0.25">
      <c r="A150" s="20"/>
      <c r="B150" s="6" t="s">
        <v>5</v>
      </c>
      <c r="C150" s="7">
        <f t="shared" ref="C150:M150" si="60">C146+C128+C97+C38</f>
        <v>2712236157.3000002</v>
      </c>
      <c r="D150" s="7">
        <f t="shared" si="60"/>
        <v>331588473.31</v>
      </c>
      <c r="E150" s="7">
        <f t="shared" si="60"/>
        <v>367053891.53999996</v>
      </c>
      <c r="F150" s="7">
        <f t="shared" si="60"/>
        <v>299273316.12</v>
      </c>
      <c r="G150" s="7">
        <f t="shared" si="60"/>
        <v>214607355</v>
      </c>
      <c r="H150" s="7">
        <f t="shared" si="60"/>
        <v>208287355</v>
      </c>
      <c r="I150" s="7">
        <f t="shared" si="60"/>
        <v>149317355</v>
      </c>
      <c r="J150" s="7">
        <f t="shared" si="60"/>
        <v>161967355</v>
      </c>
      <c r="K150" s="7">
        <f t="shared" si="60"/>
        <v>247237355</v>
      </c>
      <c r="L150" s="7">
        <f t="shared" si="60"/>
        <v>330677355</v>
      </c>
      <c r="M150" s="7">
        <f t="shared" si="60"/>
        <v>405928013</v>
      </c>
      <c r="N150" s="18"/>
    </row>
    <row r="151" spans="1:14" s="8" customFormat="1" ht="15.75" x14ac:dyDescent="0.25">
      <c r="A151" s="19" t="s">
        <v>41</v>
      </c>
      <c r="B151" s="6" t="s">
        <v>4</v>
      </c>
      <c r="C151" s="7">
        <f>C153+C154+C152</f>
        <v>8295013779.5200005</v>
      </c>
      <c r="D151" s="7">
        <f t="shared" ref="D151:M151" si="61">D153+D154+D152</f>
        <v>672330345.27999997</v>
      </c>
      <c r="E151" s="7">
        <f t="shared" si="61"/>
        <v>1061379637.87</v>
      </c>
      <c r="F151" s="7">
        <f t="shared" si="61"/>
        <v>1645329153.1199999</v>
      </c>
      <c r="G151" s="7">
        <f t="shared" si="61"/>
        <v>662476638.55999994</v>
      </c>
      <c r="H151" s="7">
        <f t="shared" si="61"/>
        <v>717503278.55999994</v>
      </c>
      <c r="I151" s="7">
        <f t="shared" si="61"/>
        <v>658533278.55999994</v>
      </c>
      <c r="J151" s="7">
        <f t="shared" si="61"/>
        <v>671183278.55999994</v>
      </c>
      <c r="K151" s="7">
        <f t="shared" si="61"/>
        <v>756453278.55999994</v>
      </c>
      <c r="L151" s="7">
        <f t="shared" si="61"/>
        <v>839893278.56000006</v>
      </c>
      <c r="M151" s="7">
        <f t="shared" si="61"/>
        <v>613633278.55999994</v>
      </c>
      <c r="N151" s="16"/>
    </row>
    <row r="152" spans="1:14" s="8" customFormat="1" ht="47.25" x14ac:dyDescent="0.25">
      <c r="A152" s="24"/>
      <c r="B152" s="6" t="s">
        <v>67</v>
      </c>
      <c r="C152" s="7">
        <f t="shared" ref="C152:M152" si="62">C95</f>
        <v>0</v>
      </c>
      <c r="D152" s="7">
        <f t="shared" si="62"/>
        <v>0</v>
      </c>
      <c r="E152" s="7">
        <f t="shared" si="62"/>
        <v>0</v>
      </c>
      <c r="F152" s="7">
        <f t="shared" si="62"/>
        <v>0</v>
      </c>
      <c r="G152" s="7">
        <f t="shared" si="62"/>
        <v>0</v>
      </c>
      <c r="H152" s="7">
        <f t="shared" si="62"/>
        <v>0</v>
      </c>
      <c r="I152" s="7">
        <f t="shared" si="62"/>
        <v>0</v>
      </c>
      <c r="J152" s="7">
        <f t="shared" si="62"/>
        <v>0</v>
      </c>
      <c r="K152" s="7">
        <f t="shared" si="62"/>
        <v>0</v>
      </c>
      <c r="L152" s="7">
        <f t="shared" si="62"/>
        <v>0</v>
      </c>
      <c r="M152" s="7">
        <f t="shared" si="62"/>
        <v>0</v>
      </c>
      <c r="N152" s="17"/>
    </row>
    <row r="153" spans="1:14" s="8" customFormat="1" ht="47.25" x14ac:dyDescent="0.25">
      <c r="A153" s="24"/>
      <c r="B153" s="6" t="s">
        <v>25</v>
      </c>
      <c r="C153" s="7">
        <f t="shared" ref="C153:M153" si="63">C37+C56+C86+C111+C119+C142+C67</f>
        <v>6086634938.5200005</v>
      </c>
      <c r="D153" s="7">
        <f t="shared" si="63"/>
        <v>412831812.24000001</v>
      </c>
      <c r="E153" s="7">
        <f t="shared" si="63"/>
        <v>727618818</v>
      </c>
      <c r="F153" s="7">
        <f t="shared" si="63"/>
        <v>1372966451.28</v>
      </c>
      <c r="G153" s="7">
        <f t="shared" si="63"/>
        <v>553532645</v>
      </c>
      <c r="H153" s="7">
        <f t="shared" si="63"/>
        <v>553532645</v>
      </c>
      <c r="I153" s="7">
        <f t="shared" si="63"/>
        <v>553532645</v>
      </c>
      <c r="J153" s="7">
        <f t="shared" si="63"/>
        <v>553532645</v>
      </c>
      <c r="K153" s="7">
        <f t="shared" si="63"/>
        <v>553532645</v>
      </c>
      <c r="L153" s="7">
        <f t="shared" si="63"/>
        <v>553532645</v>
      </c>
      <c r="M153" s="7">
        <f t="shared" si="63"/>
        <v>252021987</v>
      </c>
      <c r="N153" s="17"/>
    </row>
    <row r="154" spans="1:14" s="8" customFormat="1" ht="31.5" x14ac:dyDescent="0.25">
      <c r="A154" s="20"/>
      <c r="B154" s="6" t="s">
        <v>5</v>
      </c>
      <c r="C154" s="7">
        <f t="shared" ref="C154:M154" si="64">C143+C120+C89+C87+C68+C61+C59+C57+C38</f>
        <v>2208378841</v>
      </c>
      <c r="D154" s="7">
        <f t="shared" si="64"/>
        <v>259498533.04000002</v>
      </c>
      <c r="E154" s="7">
        <f t="shared" si="64"/>
        <v>333760819.87</v>
      </c>
      <c r="F154" s="7">
        <f t="shared" si="64"/>
        <v>272362701.84000003</v>
      </c>
      <c r="G154" s="7">
        <f t="shared" si="64"/>
        <v>108943993.56</v>
      </c>
      <c r="H154" s="7">
        <f t="shared" si="64"/>
        <v>163970633.56</v>
      </c>
      <c r="I154" s="7">
        <f t="shared" si="64"/>
        <v>105000633.56</v>
      </c>
      <c r="J154" s="7">
        <f t="shared" si="64"/>
        <v>117650633.56</v>
      </c>
      <c r="K154" s="7">
        <f t="shared" si="64"/>
        <v>202920633.56</v>
      </c>
      <c r="L154" s="7">
        <f t="shared" si="64"/>
        <v>286360633.56000006</v>
      </c>
      <c r="M154" s="7">
        <f t="shared" si="64"/>
        <v>361611291.56</v>
      </c>
      <c r="N154" s="18"/>
    </row>
    <row r="155" spans="1:14" s="8" customFormat="1" ht="15.75" x14ac:dyDescent="0.25">
      <c r="A155" s="19" t="s">
        <v>42</v>
      </c>
      <c r="B155" s="6" t="s">
        <v>4</v>
      </c>
      <c r="C155" s="7">
        <f>C157+C158+C156</f>
        <v>734618035.82999992</v>
      </c>
      <c r="D155" s="7">
        <f t="shared" ref="D155:M155" si="65">D157+D158+D156</f>
        <v>430097396.44999999</v>
      </c>
      <c r="E155" s="7">
        <f t="shared" si="65"/>
        <v>88725795.780000001</v>
      </c>
      <c r="F155" s="7">
        <f t="shared" si="65"/>
        <v>38202873.519999996</v>
      </c>
      <c r="G155" s="7">
        <f t="shared" si="65"/>
        <v>25370281.439999998</v>
      </c>
      <c r="H155" s="7">
        <f t="shared" si="65"/>
        <v>25370281.439999998</v>
      </c>
      <c r="I155" s="7">
        <f t="shared" si="65"/>
        <v>25370281.439999998</v>
      </c>
      <c r="J155" s="7">
        <f t="shared" si="65"/>
        <v>25370281.439999998</v>
      </c>
      <c r="K155" s="7">
        <f t="shared" si="65"/>
        <v>25370281.439999998</v>
      </c>
      <c r="L155" s="7">
        <f t="shared" si="65"/>
        <v>25370281.439999998</v>
      </c>
      <c r="M155" s="7">
        <f t="shared" si="65"/>
        <v>25370281.439999998</v>
      </c>
      <c r="N155" s="16"/>
    </row>
    <row r="156" spans="1:14" s="8" customFormat="1" ht="47.25" x14ac:dyDescent="0.25">
      <c r="A156" s="24"/>
      <c r="B156" s="6" t="s">
        <v>67</v>
      </c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17"/>
    </row>
    <row r="157" spans="1:14" s="8" customFormat="1" ht="47.25" x14ac:dyDescent="0.25">
      <c r="A157" s="24"/>
      <c r="B157" s="6" t="s">
        <v>25</v>
      </c>
      <c r="C157" s="7">
        <f t="shared" ref="C157:M157" si="66">C135</f>
        <v>427439718.48000002</v>
      </c>
      <c r="D157" s="7">
        <f t="shared" si="66"/>
        <v>358899487.75999999</v>
      </c>
      <c r="E157" s="7">
        <f t="shared" si="66"/>
        <v>56341382</v>
      </c>
      <c r="F157" s="7">
        <f t="shared" si="66"/>
        <v>12198848.719999999</v>
      </c>
      <c r="G157" s="7">
        <f t="shared" si="66"/>
        <v>0</v>
      </c>
      <c r="H157" s="7">
        <f t="shared" si="66"/>
        <v>0</v>
      </c>
      <c r="I157" s="7">
        <f t="shared" si="66"/>
        <v>0</v>
      </c>
      <c r="J157" s="7">
        <f t="shared" si="66"/>
        <v>0</v>
      </c>
      <c r="K157" s="7">
        <f t="shared" si="66"/>
        <v>0</v>
      </c>
      <c r="L157" s="7">
        <f t="shared" si="66"/>
        <v>0</v>
      </c>
      <c r="M157" s="7">
        <f t="shared" si="66"/>
        <v>0</v>
      </c>
      <c r="N157" s="17"/>
    </row>
    <row r="158" spans="1:14" s="8" customFormat="1" ht="31.5" x14ac:dyDescent="0.25">
      <c r="A158" s="20"/>
      <c r="B158" s="6" t="s">
        <v>5</v>
      </c>
      <c r="C158" s="7">
        <f t="shared" ref="C158:M158" si="67">C65+C54+C52+C50+C48+C136</f>
        <v>307178317.34999996</v>
      </c>
      <c r="D158" s="7">
        <f t="shared" si="67"/>
        <v>71197908.689999998</v>
      </c>
      <c r="E158" s="7">
        <f t="shared" si="67"/>
        <v>32384413.780000001</v>
      </c>
      <c r="F158" s="7">
        <f t="shared" si="67"/>
        <v>26004024.800000001</v>
      </c>
      <c r="G158" s="7">
        <f t="shared" si="67"/>
        <v>25370281.439999998</v>
      </c>
      <c r="H158" s="7">
        <f t="shared" si="67"/>
        <v>25370281.439999998</v>
      </c>
      <c r="I158" s="7">
        <f t="shared" si="67"/>
        <v>25370281.439999998</v>
      </c>
      <c r="J158" s="7">
        <f t="shared" si="67"/>
        <v>25370281.439999998</v>
      </c>
      <c r="K158" s="7">
        <f t="shared" si="67"/>
        <v>25370281.439999998</v>
      </c>
      <c r="L158" s="7">
        <f t="shared" si="67"/>
        <v>25370281.439999998</v>
      </c>
      <c r="M158" s="7">
        <f t="shared" si="67"/>
        <v>25370281.439999998</v>
      </c>
      <c r="N158" s="18"/>
    </row>
    <row r="159" spans="1:14" s="8" customFormat="1" ht="15.75" x14ac:dyDescent="0.25">
      <c r="A159" s="19" t="s">
        <v>43</v>
      </c>
      <c r="B159" s="6" t="s">
        <v>4</v>
      </c>
      <c r="C159" s="7">
        <f t="shared" ref="C159:M159" si="68">C101+C105+C113</f>
        <v>404245298.94999999</v>
      </c>
      <c r="D159" s="7">
        <f t="shared" si="68"/>
        <v>69816631.579999998</v>
      </c>
      <c r="E159" s="7">
        <f t="shared" si="68"/>
        <v>70149157.890000001</v>
      </c>
      <c r="F159" s="7">
        <f t="shared" si="68"/>
        <v>70307789.480000004</v>
      </c>
      <c r="G159" s="7">
        <f t="shared" si="68"/>
        <v>80293080</v>
      </c>
      <c r="H159" s="7">
        <f t="shared" si="68"/>
        <v>18946440</v>
      </c>
      <c r="I159" s="7">
        <f t="shared" si="68"/>
        <v>18946440</v>
      </c>
      <c r="J159" s="7">
        <f t="shared" si="68"/>
        <v>18946440</v>
      </c>
      <c r="K159" s="7">
        <f t="shared" si="68"/>
        <v>18946440</v>
      </c>
      <c r="L159" s="7">
        <f t="shared" si="68"/>
        <v>18946440</v>
      </c>
      <c r="M159" s="7">
        <f t="shared" si="68"/>
        <v>18946440</v>
      </c>
      <c r="N159" s="16"/>
    </row>
    <row r="160" spans="1:14" s="8" customFormat="1" ht="47.25" x14ac:dyDescent="0.25">
      <c r="A160" s="24"/>
      <c r="B160" s="6" t="s">
        <v>24</v>
      </c>
      <c r="C160" s="7">
        <f t="shared" ref="C160:M160" si="69">C102+C106+C114</f>
        <v>158699300</v>
      </c>
      <c r="D160" s="7">
        <f t="shared" si="69"/>
        <v>52635600</v>
      </c>
      <c r="E160" s="7">
        <f t="shared" si="69"/>
        <v>52951500</v>
      </c>
      <c r="F160" s="7">
        <f t="shared" si="69"/>
        <v>53112200</v>
      </c>
      <c r="G160" s="7">
        <f t="shared" si="69"/>
        <v>0</v>
      </c>
      <c r="H160" s="7">
        <f t="shared" si="69"/>
        <v>0</v>
      </c>
      <c r="I160" s="7">
        <f t="shared" si="69"/>
        <v>0</v>
      </c>
      <c r="J160" s="7">
        <f t="shared" si="69"/>
        <v>0</v>
      </c>
      <c r="K160" s="7">
        <f t="shared" si="69"/>
        <v>0</v>
      </c>
      <c r="L160" s="7">
        <f t="shared" si="69"/>
        <v>0</v>
      </c>
      <c r="M160" s="7">
        <f t="shared" si="69"/>
        <v>0</v>
      </c>
      <c r="N160" s="17"/>
    </row>
    <row r="161" spans="1:14" s="8" customFormat="1" ht="47.25" x14ac:dyDescent="0.25">
      <c r="A161" s="24"/>
      <c r="B161" s="6" t="s">
        <v>25</v>
      </c>
      <c r="C161" s="7">
        <f t="shared" ref="C161:M161" si="70">C103+C107+C115</f>
        <v>48867000</v>
      </c>
      <c r="D161" s="7">
        <f t="shared" si="70"/>
        <v>16289000</v>
      </c>
      <c r="E161" s="7">
        <f t="shared" si="70"/>
        <v>16289000</v>
      </c>
      <c r="F161" s="7">
        <f t="shared" si="70"/>
        <v>16289000</v>
      </c>
      <c r="G161" s="7">
        <f t="shared" si="70"/>
        <v>0</v>
      </c>
      <c r="H161" s="7">
        <f t="shared" si="70"/>
        <v>0</v>
      </c>
      <c r="I161" s="7">
        <f t="shared" si="70"/>
        <v>0</v>
      </c>
      <c r="J161" s="7">
        <f t="shared" si="70"/>
        <v>0</v>
      </c>
      <c r="K161" s="7">
        <f t="shared" si="70"/>
        <v>0</v>
      </c>
      <c r="L161" s="7">
        <f t="shared" si="70"/>
        <v>0</v>
      </c>
      <c r="M161" s="7">
        <f t="shared" si="70"/>
        <v>0</v>
      </c>
      <c r="N161" s="17"/>
    </row>
    <row r="162" spans="1:14" s="8" customFormat="1" ht="31.5" x14ac:dyDescent="0.25">
      <c r="A162" s="20"/>
      <c r="B162" s="6" t="s">
        <v>5</v>
      </c>
      <c r="C162" s="7">
        <f t="shared" ref="C162:M162" si="71">C104+C108+C116</f>
        <v>196678998.94999999</v>
      </c>
      <c r="D162" s="7">
        <f t="shared" si="71"/>
        <v>892031.58</v>
      </c>
      <c r="E162" s="7">
        <f t="shared" si="71"/>
        <v>908657.89</v>
      </c>
      <c r="F162" s="7">
        <f t="shared" si="71"/>
        <v>906589.48</v>
      </c>
      <c r="G162" s="7">
        <f t="shared" si="71"/>
        <v>80293080</v>
      </c>
      <c r="H162" s="7">
        <f t="shared" si="71"/>
        <v>18946440</v>
      </c>
      <c r="I162" s="7">
        <f t="shared" si="71"/>
        <v>18946440</v>
      </c>
      <c r="J162" s="7">
        <f t="shared" si="71"/>
        <v>18946440</v>
      </c>
      <c r="K162" s="7">
        <f t="shared" si="71"/>
        <v>18946440</v>
      </c>
      <c r="L162" s="7">
        <f t="shared" si="71"/>
        <v>18946440</v>
      </c>
      <c r="M162" s="7">
        <f t="shared" si="71"/>
        <v>18946440</v>
      </c>
      <c r="N162" s="18"/>
    </row>
    <row r="163" spans="1:14" s="1" customFormat="1" ht="15.75" x14ac:dyDescent="0.25"/>
    <row r="164" spans="1:14" hidden="1" x14ac:dyDescent="0.25">
      <c r="F164" s="2">
        <v>519030000</v>
      </c>
      <c r="G164" s="2">
        <v>768140000</v>
      </c>
      <c r="H164" s="2">
        <v>761830000</v>
      </c>
      <c r="I164" s="2">
        <v>702850000</v>
      </c>
      <c r="J164" s="2">
        <v>715500000</v>
      </c>
      <c r="K164" s="2">
        <v>800770000</v>
      </c>
      <c r="L164" s="2">
        <v>884210000</v>
      </c>
      <c r="M164" s="2">
        <v>657950000</v>
      </c>
    </row>
    <row r="165" spans="1:14" hidden="1" x14ac:dyDescent="0.25"/>
    <row r="166" spans="1:14" hidden="1" x14ac:dyDescent="0.25">
      <c r="E166" s="3" t="s">
        <v>61</v>
      </c>
      <c r="F166" s="4">
        <f t="shared" ref="F166:M166" si="72">F164-F147</f>
        <v>-1234809816.1199999</v>
      </c>
      <c r="G166" s="4">
        <f t="shared" si="72"/>
        <v>0</v>
      </c>
      <c r="H166" s="4">
        <f t="shared" si="72"/>
        <v>10000</v>
      </c>
      <c r="I166" s="4">
        <f t="shared" si="72"/>
        <v>0</v>
      </c>
      <c r="J166" s="4">
        <f t="shared" si="72"/>
        <v>0</v>
      </c>
      <c r="K166" s="4">
        <f t="shared" si="72"/>
        <v>0</v>
      </c>
      <c r="L166" s="4">
        <f t="shared" si="72"/>
        <v>0</v>
      </c>
      <c r="M166" s="4">
        <f t="shared" si="72"/>
        <v>0</v>
      </c>
      <c r="N166" s="3"/>
    </row>
    <row r="167" spans="1:14" hidden="1" x14ac:dyDescent="0.25">
      <c r="E167" s="3"/>
    </row>
    <row r="168" spans="1:14" hidden="1" x14ac:dyDescent="0.25">
      <c r="E168" s="3" t="s">
        <v>59</v>
      </c>
      <c r="F168" s="5">
        <f>345330000-F149</f>
        <v>-1056124300</v>
      </c>
      <c r="G168" s="5">
        <f>345330000-G149</f>
        <v>-208202645</v>
      </c>
      <c r="H168" s="5">
        <f>345330000-H149</f>
        <v>-208202645</v>
      </c>
      <c r="I168" s="5">
        <f>345330000-I149</f>
        <v>-208202645</v>
      </c>
      <c r="J168" s="5">
        <f>345330000-J149</f>
        <v>-208202645</v>
      </c>
      <c r="K168" s="5">
        <f>345330000-K153</f>
        <v>-208202645</v>
      </c>
      <c r="L168" s="5">
        <f>345330000-L149</f>
        <v>-208202645</v>
      </c>
      <c r="M168" s="5">
        <f>345330000-M149</f>
        <v>93308013</v>
      </c>
    </row>
    <row r="169" spans="1:14" hidden="1" x14ac:dyDescent="0.25">
      <c r="E169" s="3"/>
    </row>
    <row r="170" spans="1:14" hidden="1" x14ac:dyDescent="0.25">
      <c r="E170" s="3" t="s">
        <v>60</v>
      </c>
      <c r="F170" s="5">
        <f>173700000-F150</f>
        <v>-125573316.12</v>
      </c>
      <c r="G170" s="5">
        <f>422810000-G150</f>
        <v>208202645</v>
      </c>
      <c r="H170" s="5">
        <f>416500000-H150</f>
        <v>208212645</v>
      </c>
      <c r="I170" s="5">
        <f>357520000-I150</f>
        <v>208202645</v>
      </c>
      <c r="J170" s="5">
        <f>370170000-J150</f>
        <v>208202645</v>
      </c>
      <c r="K170" s="5">
        <f>455440000-K150</f>
        <v>208202645</v>
      </c>
      <c r="L170" s="5">
        <f>538880000-L150</f>
        <v>208202645</v>
      </c>
      <c r="M170" s="5">
        <f>312620000-M150</f>
        <v>-93308013</v>
      </c>
    </row>
    <row r="171" spans="1:14" hidden="1" x14ac:dyDescent="0.25"/>
    <row r="172" spans="1:14" hidden="1" x14ac:dyDescent="0.25"/>
    <row r="173" spans="1:14" hidden="1" x14ac:dyDescent="0.25">
      <c r="F173" s="5"/>
    </row>
    <row r="176" spans="1:14" x14ac:dyDescent="0.25">
      <c r="D176" s="5"/>
      <c r="E176" s="5"/>
    </row>
    <row r="177" s="14" customFormat="1" ht="23.25" x14ac:dyDescent="0.35"/>
    <row r="178" s="14" customFormat="1" ht="23.25" x14ac:dyDescent="0.35"/>
    <row r="179" s="14" customFormat="1" ht="23.25" x14ac:dyDescent="0.35"/>
  </sheetData>
  <autoFilter ref="A13:N13"/>
  <mergeCells count="116">
    <mergeCell ref="D11:M12"/>
    <mergeCell ref="A32:A33"/>
    <mergeCell ref="N32:N33"/>
    <mergeCell ref="A92:A93"/>
    <mergeCell ref="N92:N93"/>
    <mergeCell ref="N71:N72"/>
    <mergeCell ref="A75:A76"/>
    <mergeCell ref="N75:N76"/>
    <mergeCell ref="N34:N35"/>
    <mergeCell ref="N36:N38"/>
    <mergeCell ref="N41:N43"/>
    <mergeCell ref="N44:N46"/>
    <mergeCell ref="N47:N48"/>
    <mergeCell ref="N49:N50"/>
    <mergeCell ref="N51:N52"/>
    <mergeCell ref="N53:N54"/>
    <mergeCell ref="N88:N89"/>
    <mergeCell ref="N55:N57"/>
    <mergeCell ref="N60:N61"/>
    <mergeCell ref="N62:N63"/>
    <mergeCell ref="N64:N65"/>
    <mergeCell ref="N66:N68"/>
    <mergeCell ref="N69:N70"/>
    <mergeCell ref="A77:A78"/>
    <mergeCell ref="N77:N78"/>
    <mergeCell ref="M4:Q4"/>
    <mergeCell ref="N73:N74"/>
    <mergeCell ref="A105:A108"/>
    <mergeCell ref="A101:A104"/>
    <mergeCell ref="A94:A97"/>
    <mergeCell ref="N105:N108"/>
    <mergeCell ref="A125:A128"/>
    <mergeCell ref="A121:A124"/>
    <mergeCell ref="N85:N87"/>
    <mergeCell ref="A71:A72"/>
    <mergeCell ref="A73:A74"/>
    <mergeCell ref="A88:A89"/>
    <mergeCell ref="A69:A70"/>
    <mergeCell ref="A85:A87"/>
    <mergeCell ref="A66:A68"/>
    <mergeCell ref="A64:A65"/>
    <mergeCell ref="A62:A63"/>
    <mergeCell ref="A60:A61"/>
    <mergeCell ref="N11:N13"/>
    <mergeCell ref="N18:N20"/>
    <mergeCell ref="A15:N15"/>
    <mergeCell ref="A16:N16"/>
    <mergeCell ref="A30:A31"/>
    <mergeCell ref="N30:N31"/>
    <mergeCell ref="A17:N17"/>
    <mergeCell ref="A11:A13"/>
    <mergeCell ref="B11:B13"/>
    <mergeCell ref="C11:C13"/>
    <mergeCell ref="A18:A20"/>
    <mergeCell ref="A21:A23"/>
    <mergeCell ref="N58:N59"/>
    <mergeCell ref="A34:A35"/>
    <mergeCell ref="A36:A38"/>
    <mergeCell ref="A41:A43"/>
    <mergeCell ref="A53:A54"/>
    <mergeCell ref="A51:A52"/>
    <mergeCell ref="A44:A46"/>
    <mergeCell ref="A58:A59"/>
    <mergeCell ref="A55:A57"/>
    <mergeCell ref="A49:A50"/>
    <mergeCell ref="A47:A48"/>
    <mergeCell ref="A39:N39"/>
    <mergeCell ref="A40:N40"/>
    <mergeCell ref="A27:A29"/>
    <mergeCell ref="A24:A26"/>
    <mergeCell ref="N21:N23"/>
    <mergeCell ref="N24:N26"/>
    <mergeCell ref="N155:N158"/>
    <mergeCell ref="A159:A162"/>
    <mergeCell ref="N159:N162"/>
    <mergeCell ref="A130:N130"/>
    <mergeCell ref="N131:N133"/>
    <mergeCell ref="N134:N136"/>
    <mergeCell ref="N137:N138"/>
    <mergeCell ref="N139:N140"/>
    <mergeCell ref="N147:N150"/>
    <mergeCell ref="A151:A154"/>
    <mergeCell ref="A155:A158"/>
    <mergeCell ref="A144:A146"/>
    <mergeCell ref="A147:A150"/>
    <mergeCell ref="A137:A138"/>
    <mergeCell ref="A134:A136"/>
    <mergeCell ref="A141:A143"/>
    <mergeCell ref="A139:A140"/>
    <mergeCell ref="A131:A133"/>
    <mergeCell ref="N141:N143"/>
    <mergeCell ref="N144:N146"/>
    <mergeCell ref="N27:N29"/>
    <mergeCell ref="A79:A80"/>
    <mergeCell ref="N79:N80"/>
    <mergeCell ref="A83:A84"/>
    <mergeCell ref="N83:N84"/>
    <mergeCell ref="A81:A82"/>
    <mergeCell ref="N81:N82"/>
    <mergeCell ref="N151:N154"/>
    <mergeCell ref="A129:N129"/>
    <mergeCell ref="N117:N120"/>
    <mergeCell ref="N125:N128"/>
    <mergeCell ref="N90:N91"/>
    <mergeCell ref="N94:N97"/>
    <mergeCell ref="A90:A91"/>
    <mergeCell ref="A117:A120"/>
    <mergeCell ref="N101:N104"/>
    <mergeCell ref="A109:A112"/>
    <mergeCell ref="N121:N124"/>
    <mergeCell ref="A98:N98"/>
    <mergeCell ref="A99:N99"/>
    <mergeCell ref="A100:N100"/>
    <mergeCell ref="A113:A116"/>
    <mergeCell ref="N109:N112"/>
    <mergeCell ref="N113:N116"/>
  </mergeCells>
  <pageMargins left="1.1811023622047245" right="0.70866141732283472" top="0.74803149606299213" bottom="0.74803149606299213" header="0.31496062992125984" footer="0.31496062992125984"/>
  <pageSetup paperSize="8" scale="54" firstPageNumber="17" fitToHeight="0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2021-06-09T04:06:51Z</dcterms:modified>
</cp:coreProperties>
</file>