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bookViews>
    <workbookView xWindow="0" yWindow="0" windowWidth="28335" windowHeight="13545"/>
  </bookViews>
  <sheets>
    <sheet name="таблица 3" sheetId="1" r:id="rId1"/>
    <sheet name="Таблица 5" sheetId="2" r:id="rId2"/>
    <sheet name="Лист2" sheetId="3" r:id="rId3"/>
  </sheets>
  <definedNames>
    <definedName name="_xlnm.Print_Area" localSheetId="0">'таблица 3'!$A$1:$N$214</definedName>
  </definedNames>
  <calcPr calcId="162913" fullPrecision="0"/>
</workbook>
</file>

<file path=xl/calcChain.xml><?xml version="1.0" encoding="utf-8"?>
<calcChain xmlns="http://schemas.openxmlformats.org/spreadsheetml/2006/main">
  <c r="C207" i="3" l="1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209" i="3" s="1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 s="1"/>
  <c r="C177" i="3"/>
  <c r="C176" i="3"/>
  <c r="C175" i="3"/>
  <c r="C174" i="3"/>
  <c r="C173" i="3"/>
  <c r="C168" i="3"/>
  <c r="C167" i="3"/>
  <c r="C166" i="3"/>
  <c r="C165" i="3"/>
  <c r="C164" i="3"/>
  <c r="C163" i="3"/>
  <c r="O161" i="3"/>
  <c r="N161" i="3"/>
  <c r="M161" i="3"/>
  <c r="M160" i="3" s="1"/>
  <c r="L161" i="3"/>
  <c r="K161" i="3"/>
  <c r="J161" i="3"/>
  <c r="I161" i="3"/>
  <c r="I160" i="3" s="1"/>
  <c r="H161" i="3"/>
  <c r="G161" i="3"/>
  <c r="F161" i="3"/>
  <c r="E161" i="3"/>
  <c r="E160" i="3" s="1"/>
  <c r="D161" i="3"/>
  <c r="C161" i="3"/>
  <c r="C159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C158" i="3" s="1"/>
  <c r="C157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C155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 s="1"/>
  <c r="C153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C151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 s="1"/>
  <c r="C149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C148" i="3"/>
  <c r="C147" i="3"/>
  <c r="C146" i="3" s="1"/>
  <c r="O146" i="3"/>
  <c r="N146" i="3"/>
  <c r="M146" i="3"/>
  <c r="L146" i="3"/>
  <c r="K146" i="3"/>
  <c r="J146" i="3"/>
  <c r="I146" i="3"/>
  <c r="H146" i="3"/>
  <c r="G146" i="3"/>
  <c r="F146" i="3"/>
  <c r="E146" i="3"/>
  <c r="D146" i="3"/>
  <c r="C145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C144" i="3"/>
  <c r="C143" i="3"/>
  <c r="C142" i="3" s="1"/>
  <c r="O142" i="3"/>
  <c r="N142" i="3"/>
  <c r="M142" i="3"/>
  <c r="L142" i="3"/>
  <c r="K142" i="3"/>
  <c r="J142" i="3"/>
  <c r="I142" i="3"/>
  <c r="H142" i="3"/>
  <c r="G142" i="3"/>
  <c r="F142" i="3"/>
  <c r="E142" i="3"/>
  <c r="D142" i="3"/>
  <c r="O141" i="3"/>
  <c r="N141" i="3"/>
  <c r="N140" i="3" s="1"/>
  <c r="M141" i="3"/>
  <c r="L141" i="3"/>
  <c r="K141" i="3"/>
  <c r="J141" i="3"/>
  <c r="J140" i="3" s="1"/>
  <c r="I141" i="3"/>
  <c r="I140" i="3" s="1"/>
  <c r="H141" i="3"/>
  <c r="G141" i="3"/>
  <c r="F141" i="3"/>
  <c r="F140" i="3" s="1"/>
  <c r="E141" i="3"/>
  <c r="E140" i="3" s="1"/>
  <c r="D141" i="3"/>
  <c r="C141" i="3"/>
  <c r="O140" i="3"/>
  <c r="M140" i="3"/>
  <c r="L140" i="3"/>
  <c r="K140" i="3"/>
  <c r="H140" i="3"/>
  <c r="G140" i="3"/>
  <c r="D140" i="3"/>
  <c r="C140" i="3"/>
  <c r="C139" i="3"/>
  <c r="C138" i="3" s="1"/>
  <c r="G138" i="3"/>
  <c r="F138" i="3"/>
  <c r="E138" i="3"/>
  <c r="D138" i="3"/>
  <c r="C137" i="3"/>
  <c r="G136" i="3"/>
  <c r="F136" i="3"/>
  <c r="E136" i="3"/>
  <c r="D136" i="3"/>
  <c r="C136" i="3"/>
  <c r="C135" i="3"/>
  <c r="C134" i="3" s="1"/>
  <c r="G134" i="3"/>
  <c r="F134" i="3"/>
  <c r="E134" i="3"/>
  <c r="D134" i="3"/>
  <c r="C133" i="3"/>
  <c r="G132" i="3"/>
  <c r="F132" i="3"/>
  <c r="D132" i="3"/>
  <c r="C132" i="3"/>
  <c r="C131" i="3"/>
  <c r="C129" i="3" s="1"/>
  <c r="G130" i="3"/>
  <c r="F130" i="3"/>
  <c r="D130" i="3"/>
  <c r="C130" i="3"/>
  <c r="O129" i="3"/>
  <c r="O239" i="3" s="1"/>
  <c r="N129" i="3"/>
  <c r="N239" i="3" s="1"/>
  <c r="M129" i="3"/>
  <c r="M162" i="3" s="1"/>
  <c r="L129" i="3"/>
  <c r="L162" i="3" s="1"/>
  <c r="L160" i="3" s="1"/>
  <c r="K129" i="3"/>
  <c r="K239" i="3" s="1"/>
  <c r="J129" i="3"/>
  <c r="J239" i="3" s="1"/>
  <c r="I129" i="3"/>
  <c r="I162" i="3" s="1"/>
  <c r="H129" i="3"/>
  <c r="H162" i="3" s="1"/>
  <c r="H160" i="3" s="1"/>
  <c r="G129" i="3"/>
  <c r="G239" i="3" s="1"/>
  <c r="F129" i="3"/>
  <c r="F239" i="3" s="1"/>
  <c r="E129" i="3"/>
  <c r="E162" i="3" s="1"/>
  <c r="D129" i="3"/>
  <c r="D162" i="3" s="1"/>
  <c r="D160" i="3" s="1"/>
  <c r="O128" i="3"/>
  <c r="N128" i="3"/>
  <c r="M128" i="3"/>
  <c r="K128" i="3"/>
  <c r="J128" i="3"/>
  <c r="I128" i="3"/>
  <c r="G128" i="3"/>
  <c r="F128" i="3"/>
  <c r="D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D16" i="2"/>
  <c r="D15" i="2"/>
  <c r="D14" i="2"/>
  <c r="D13" i="2"/>
  <c r="H12" i="2"/>
  <c r="G12" i="2"/>
  <c r="F12" i="2"/>
  <c r="E12" i="2"/>
  <c r="D12" i="2" s="1"/>
  <c r="M214" i="1"/>
  <c r="L214" i="1"/>
  <c r="K214" i="1"/>
  <c r="J214" i="1"/>
  <c r="I214" i="1"/>
  <c r="H214" i="1"/>
  <c r="G214" i="1"/>
  <c r="F214" i="1"/>
  <c r="E214" i="1"/>
  <c r="D214" i="1"/>
  <c r="M213" i="1"/>
  <c r="L213" i="1"/>
  <c r="K213" i="1"/>
  <c r="J213" i="1"/>
  <c r="I213" i="1"/>
  <c r="H213" i="1"/>
  <c r="G213" i="1"/>
  <c r="F213" i="1"/>
  <c r="E213" i="1"/>
  <c r="D213" i="1"/>
  <c r="C213" i="1" s="1"/>
  <c r="M212" i="1"/>
  <c r="L212" i="1"/>
  <c r="K212" i="1"/>
  <c r="J212" i="1"/>
  <c r="I212" i="1"/>
  <c r="H212" i="1"/>
  <c r="G212" i="1"/>
  <c r="F212" i="1"/>
  <c r="E212" i="1"/>
  <c r="D212" i="1"/>
  <c r="M211" i="1"/>
  <c r="L211" i="1"/>
  <c r="K211" i="1"/>
  <c r="J211" i="1"/>
  <c r="I211" i="1"/>
  <c r="H211" i="1"/>
  <c r="G211" i="1"/>
  <c r="F211" i="1"/>
  <c r="E211" i="1"/>
  <c r="D211" i="1"/>
  <c r="M210" i="1"/>
  <c r="L210" i="1"/>
  <c r="K210" i="1"/>
  <c r="J210" i="1"/>
  <c r="I210" i="1"/>
  <c r="H210" i="1"/>
  <c r="G210" i="1"/>
  <c r="F210" i="1"/>
  <c r="E210" i="1"/>
  <c r="D210" i="1"/>
  <c r="M209" i="1"/>
  <c r="L209" i="1"/>
  <c r="K209" i="1"/>
  <c r="J209" i="1"/>
  <c r="I209" i="1"/>
  <c r="H209" i="1"/>
  <c r="G209" i="1"/>
  <c r="F209" i="1"/>
  <c r="E209" i="1"/>
  <c r="D209" i="1"/>
  <c r="C209" i="1" s="1"/>
  <c r="M208" i="1"/>
  <c r="L208" i="1"/>
  <c r="K208" i="1"/>
  <c r="J208" i="1"/>
  <c r="I208" i="1"/>
  <c r="H208" i="1"/>
  <c r="G208" i="1"/>
  <c r="F208" i="1"/>
  <c r="D208" i="1"/>
  <c r="M207" i="1"/>
  <c r="L207" i="1"/>
  <c r="K207" i="1"/>
  <c r="J207" i="1"/>
  <c r="I207" i="1"/>
  <c r="H207" i="1"/>
  <c r="G207" i="1"/>
  <c r="F207" i="1"/>
  <c r="E207" i="1"/>
  <c r="D207" i="1"/>
  <c r="C207" i="1"/>
  <c r="M206" i="1"/>
  <c r="L206" i="1"/>
  <c r="K206" i="1"/>
  <c r="J206" i="1"/>
  <c r="I206" i="1"/>
  <c r="H206" i="1"/>
  <c r="G206" i="1"/>
  <c r="F206" i="1"/>
  <c r="E206" i="1"/>
  <c r="D206" i="1"/>
  <c r="C206" i="1" s="1"/>
  <c r="M205" i="1"/>
  <c r="L205" i="1"/>
  <c r="K205" i="1"/>
  <c r="J205" i="1"/>
  <c r="I205" i="1"/>
  <c r="H205" i="1"/>
  <c r="G205" i="1"/>
  <c r="F205" i="1"/>
  <c r="D205" i="1"/>
  <c r="M204" i="1"/>
  <c r="L204" i="1"/>
  <c r="K204" i="1"/>
  <c r="J204" i="1"/>
  <c r="I204" i="1"/>
  <c r="H204" i="1"/>
  <c r="G204" i="1"/>
  <c r="F204" i="1"/>
  <c r="E204" i="1"/>
  <c r="D204" i="1"/>
  <c r="M189" i="1"/>
  <c r="L189" i="1"/>
  <c r="K189" i="1"/>
  <c r="J189" i="1"/>
  <c r="I189" i="1"/>
  <c r="H189" i="1"/>
  <c r="G189" i="1"/>
  <c r="F189" i="1"/>
  <c r="E189" i="1"/>
  <c r="D189" i="1"/>
  <c r="C189" i="1" s="1"/>
  <c r="C179" i="1"/>
  <c r="C178" i="1"/>
  <c r="C177" i="1"/>
  <c r="C176" i="1"/>
  <c r="M175" i="1"/>
  <c r="L175" i="1"/>
  <c r="K175" i="1"/>
  <c r="J175" i="1"/>
  <c r="I175" i="1"/>
  <c r="H175" i="1"/>
  <c r="G175" i="1"/>
  <c r="F175" i="1"/>
  <c r="E175" i="1"/>
  <c r="D175" i="1"/>
  <c r="C175" i="1"/>
  <c r="C174" i="1"/>
  <c r="C173" i="1"/>
  <c r="C172" i="1"/>
  <c r="C171" i="1"/>
  <c r="M170" i="1"/>
  <c r="L170" i="1"/>
  <c r="K170" i="1"/>
  <c r="J170" i="1"/>
  <c r="I170" i="1"/>
  <c r="H170" i="1"/>
  <c r="G170" i="1"/>
  <c r="F170" i="1"/>
  <c r="E170" i="1"/>
  <c r="D170" i="1"/>
  <c r="C170" i="1"/>
  <c r="C169" i="1"/>
  <c r="C168" i="1"/>
  <c r="C167" i="1"/>
  <c r="C166" i="1"/>
  <c r="M165" i="1"/>
  <c r="L165" i="1"/>
  <c r="K165" i="1"/>
  <c r="J165" i="1"/>
  <c r="I165" i="1"/>
  <c r="H165" i="1"/>
  <c r="G165" i="1"/>
  <c r="F165" i="1"/>
  <c r="E165" i="1"/>
  <c r="D165" i="1"/>
  <c r="C165" i="1"/>
  <c r="C164" i="1"/>
  <c r="C163" i="1"/>
  <c r="C162" i="1"/>
  <c r="C161" i="1"/>
  <c r="M160" i="1"/>
  <c r="L160" i="1"/>
  <c r="K160" i="1"/>
  <c r="J160" i="1"/>
  <c r="I160" i="1"/>
  <c r="H160" i="1"/>
  <c r="G160" i="1"/>
  <c r="F160" i="1"/>
  <c r="E160" i="1"/>
  <c r="D160" i="1"/>
  <c r="C160" i="1"/>
  <c r="C159" i="1"/>
  <c r="C158" i="1"/>
  <c r="C157" i="1"/>
  <c r="C156" i="1"/>
  <c r="M155" i="1"/>
  <c r="L155" i="1"/>
  <c r="K155" i="1"/>
  <c r="J155" i="1"/>
  <c r="I155" i="1"/>
  <c r="H155" i="1"/>
  <c r="G155" i="1"/>
  <c r="F155" i="1"/>
  <c r="E155" i="1"/>
  <c r="D155" i="1"/>
  <c r="C155" i="1"/>
  <c r="C154" i="1"/>
  <c r="C153" i="1"/>
  <c r="C152" i="1"/>
  <c r="C151" i="1"/>
  <c r="M150" i="1"/>
  <c r="L150" i="1"/>
  <c r="K150" i="1"/>
  <c r="J150" i="1"/>
  <c r="I150" i="1"/>
  <c r="H150" i="1"/>
  <c r="G150" i="1"/>
  <c r="F150" i="1"/>
  <c r="E150" i="1"/>
  <c r="D150" i="1"/>
  <c r="C150" i="1"/>
  <c r="M149" i="1"/>
  <c r="L149" i="1"/>
  <c r="K149" i="1"/>
  <c r="J149" i="1"/>
  <c r="I149" i="1"/>
  <c r="H149" i="1"/>
  <c r="G149" i="1"/>
  <c r="F149" i="1"/>
  <c r="E149" i="1"/>
  <c r="D149" i="1"/>
  <c r="C149" i="1" s="1"/>
  <c r="M148" i="1"/>
  <c r="L148" i="1"/>
  <c r="K148" i="1"/>
  <c r="J148" i="1"/>
  <c r="I148" i="1"/>
  <c r="H148" i="1"/>
  <c r="G148" i="1"/>
  <c r="F148" i="1"/>
  <c r="E148" i="1"/>
  <c r="D148" i="1"/>
  <c r="C148" i="1" s="1"/>
  <c r="M147" i="1"/>
  <c r="L147" i="1"/>
  <c r="K147" i="1"/>
  <c r="J147" i="1"/>
  <c r="I147" i="1"/>
  <c r="H147" i="1"/>
  <c r="G147" i="1"/>
  <c r="F147" i="1"/>
  <c r="E147" i="1"/>
  <c r="D147" i="1"/>
  <c r="C147" i="1" s="1"/>
  <c r="C145" i="1" s="1"/>
  <c r="M146" i="1"/>
  <c r="L146" i="1"/>
  <c r="K146" i="1"/>
  <c r="J146" i="1"/>
  <c r="I146" i="1"/>
  <c r="H146" i="1"/>
  <c r="G146" i="1"/>
  <c r="F146" i="1"/>
  <c r="E146" i="1"/>
  <c r="D146" i="1"/>
  <c r="C146" i="1"/>
  <c r="M145" i="1"/>
  <c r="L145" i="1"/>
  <c r="K145" i="1"/>
  <c r="J145" i="1"/>
  <c r="I145" i="1"/>
  <c r="H145" i="1"/>
  <c r="G145" i="1"/>
  <c r="F145" i="1"/>
  <c r="E145" i="1"/>
  <c r="D145" i="1"/>
  <c r="C144" i="1"/>
  <c r="C143" i="1"/>
  <c r="C142" i="1"/>
  <c r="C140" i="1" s="1"/>
  <c r="C141" i="1"/>
  <c r="F140" i="1"/>
  <c r="E140" i="1"/>
  <c r="D140" i="1"/>
  <c r="C139" i="1"/>
  <c r="C138" i="1"/>
  <c r="C137" i="1"/>
  <c r="C136" i="1"/>
  <c r="D135" i="1"/>
  <c r="C135" i="1" s="1"/>
  <c r="C134" i="1"/>
  <c r="C133" i="1"/>
  <c r="C132" i="1"/>
  <c r="C131" i="1"/>
  <c r="C130" i="1" s="1"/>
  <c r="D130" i="1"/>
  <c r="C129" i="1"/>
  <c r="C128" i="1"/>
  <c r="C127" i="1"/>
  <c r="C126" i="1"/>
  <c r="E125" i="1"/>
  <c r="D125" i="1"/>
  <c r="C125" i="1"/>
  <c r="M124" i="1"/>
  <c r="L124" i="1"/>
  <c r="K124" i="1"/>
  <c r="J124" i="1"/>
  <c r="I124" i="1"/>
  <c r="H124" i="1"/>
  <c r="G124" i="1"/>
  <c r="F124" i="1"/>
  <c r="E124" i="1"/>
  <c r="D124" i="1"/>
  <c r="C124" i="1" s="1"/>
  <c r="M123" i="1"/>
  <c r="M188" i="1" s="1"/>
  <c r="L123" i="1"/>
  <c r="L188" i="1" s="1"/>
  <c r="K123" i="1"/>
  <c r="K188" i="1" s="1"/>
  <c r="J123" i="1"/>
  <c r="J188" i="1" s="1"/>
  <c r="I123" i="1"/>
  <c r="I188" i="1" s="1"/>
  <c r="H123" i="1"/>
  <c r="H188" i="1" s="1"/>
  <c r="G123" i="1"/>
  <c r="G188" i="1" s="1"/>
  <c r="F123" i="1"/>
  <c r="F188" i="1" s="1"/>
  <c r="E123" i="1"/>
  <c r="E188" i="1" s="1"/>
  <c r="D123" i="1"/>
  <c r="D188" i="1" s="1"/>
  <c r="M122" i="1"/>
  <c r="M187" i="1" s="1"/>
  <c r="L122" i="1"/>
  <c r="L187" i="1" s="1"/>
  <c r="K122" i="1"/>
  <c r="K187" i="1" s="1"/>
  <c r="J122" i="1"/>
  <c r="J187" i="1" s="1"/>
  <c r="I122" i="1"/>
  <c r="I187" i="1" s="1"/>
  <c r="H122" i="1"/>
  <c r="H187" i="1" s="1"/>
  <c r="G122" i="1"/>
  <c r="G187" i="1" s="1"/>
  <c r="F122" i="1"/>
  <c r="F187" i="1" s="1"/>
  <c r="E122" i="1"/>
  <c r="E187" i="1" s="1"/>
  <c r="D122" i="1"/>
  <c r="D187" i="1" s="1"/>
  <c r="M121" i="1"/>
  <c r="M120" i="1" s="1"/>
  <c r="L121" i="1"/>
  <c r="L186" i="1" s="1"/>
  <c r="L185" i="1" s="1"/>
  <c r="K121" i="1"/>
  <c r="K186" i="1" s="1"/>
  <c r="K185" i="1" s="1"/>
  <c r="J121" i="1"/>
  <c r="J186" i="1" s="1"/>
  <c r="I121" i="1"/>
  <c r="I120" i="1" s="1"/>
  <c r="H121" i="1"/>
  <c r="H186" i="1" s="1"/>
  <c r="H185" i="1" s="1"/>
  <c r="G121" i="1"/>
  <c r="G186" i="1" s="1"/>
  <c r="G185" i="1" s="1"/>
  <c r="F121" i="1"/>
  <c r="F186" i="1" s="1"/>
  <c r="E121" i="1"/>
  <c r="E120" i="1" s="1"/>
  <c r="D121" i="1"/>
  <c r="D186" i="1" s="1"/>
  <c r="L120" i="1"/>
  <c r="K120" i="1"/>
  <c r="J120" i="1"/>
  <c r="H120" i="1"/>
  <c r="G120" i="1"/>
  <c r="F120" i="1"/>
  <c r="D120" i="1"/>
  <c r="C112" i="1"/>
  <c r="C111" i="1"/>
  <c r="C110" i="1"/>
  <c r="C109" i="1"/>
  <c r="L108" i="1"/>
  <c r="K108" i="1"/>
  <c r="J108" i="1"/>
  <c r="I108" i="1"/>
  <c r="H108" i="1"/>
  <c r="G108" i="1"/>
  <c r="F108" i="1"/>
  <c r="E108" i="1"/>
  <c r="D108" i="1"/>
  <c r="C108" i="1" s="1"/>
  <c r="C107" i="1"/>
  <c r="C106" i="1"/>
  <c r="C105" i="1"/>
  <c r="C104" i="1"/>
  <c r="M103" i="1"/>
  <c r="L103" i="1"/>
  <c r="K103" i="1"/>
  <c r="J103" i="1"/>
  <c r="I103" i="1"/>
  <c r="H103" i="1"/>
  <c r="G103" i="1"/>
  <c r="F103" i="1"/>
  <c r="E103" i="1"/>
  <c r="C103" i="1" s="1"/>
  <c r="D103" i="1"/>
  <c r="C102" i="1"/>
  <c r="C101" i="1"/>
  <c r="C100" i="1"/>
  <c r="C99" i="1"/>
  <c r="C98" i="1" s="1"/>
  <c r="M98" i="1"/>
  <c r="L98" i="1"/>
  <c r="K98" i="1"/>
  <c r="J98" i="1"/>
  <c r="I98" i="1"/>
  <c r="H98" i="1"/>
  <c r="G98" i="1"/>
  <c r="F98" i="1"/>
  <c r="E98" i="1"/>
  <c r="D98" i="1"/>
  <c r="F96" i="1"/>
  <c r="F93" i="1" s="1"/>
  <c r="E96" i="1"/>
  <c r="D96" i="1"/>
  <c r="C96" i="1" s="1"/>
  <c r="C93" i="1" s="1"/>
  <c r="M93" i="1"/>
  <c r="L93" i="1"/>
  <c r="K93" i="1"/>
  <c r="J93" i="1"/>
  <c r="I93" i="1"/>
  <c r="H93" i="1"/>
  <c r="G93" i="1"/>
  <c r="E93" i="1"/>
  <c r="C92" i="1"/>
  <c r="C91" i="1"/>
  <c r="C90" i="1"/>
  <c r="C89" i="1"/>
  <c r="M88" i="1"/>
  <c r="L88" i="1"/>
  <c r="K88" i="1"/>
  <c r="J88" i="1"/>
  <c r="I88" i="1"/>
  <c r="H88" i="1"/>
  <c r="G88" i="1"/>
  <c r="F88" i="1"/>
  <c r="E88" i="1"/>
  <c r="D88" i="1"/>
  <c r="C88" i="1" s="1"/>
  <c r="M87" i="1"/>
  <c r="L87" i="1"/>
  <c r="K87" i="1"/>
  <c r="J87" i="1"/>
  <c r="I87" i="1"/>
  <c r="H87" i="1"/>
  <c r="G87" i="1"/>
  <c r="F87" i="1"/>
  <c r="E87" i="1"/>
  <c r="D87" i="1"/>
  <c r="C87" i="1"/>
  <c r="M86" i="1"/>
  <c r="L86" i="1"/>
  <c r="K86" i="1"/>
  <c r="J86" i="1"/>
  <c r="I86" i="1"/>
  <c r="H86" i="1"/>
  <c r="G86" i="1"/>
  <c r="F86" i="1"/>
  <c r="E86" i="1"/>
  <c r="D86" i="1"/>
  <c r="C86" i="1" s="1"/>
  <c r="G85" i="1"/>
  <c r="F85" i="1"/>
  <c r="E85" i="1"/>
  <c r="C85" i="1" s="1"/>
  <c r="D85" i="1"/>
  <c r="M84" i="1"/>
  <c r="L84" i="1"/>
  <c r="L83" i="1" s="1"/>
  <c r="K84" i="1"/>
  <c r="J84" i="1"/>
  <c r="I84" i="1"/>
  <c r="H84" i="1"/>
  <c r="H83" i="1" s="1"/>
  <c r="G84" i="1"/>
  <c r="F84" i="1"/>
  <c r="E84" i="1"/>
  <c r="D84" i="1"/>
  <c r="D201" i="1" s="1"/>
  <c r="M83" i="1"/>
  <c r="K83" i="1"/>
  <c r="I83" i="1"/>
  <c r="G83" i="1"/>
  <c r="E83" i="1"/>
  <c r="C82" i="1"/>
  <c r="C81" i="1"/>
  <c r="C80" i="1"/>
  <c r="C79" i="1"/>
  <c r="D78" i="1"/>
  <c r="C78" i="1"/>
  <c r="C77" i="1"/>
  <c r="C76" i="1"/>
  <c r="C75" i="1"/>
  <c r="C74" i="1"/>
  <c r="M73" i="1"/>
  <c r="L73" i="1"/>
  <c r="K73" i="1"/>
  <c r="J73" i="1"/>
  <c r="I73" i="1"/>
  <c r="H73" i="1"/>
  <c r="G73" i="1"/>
  <c r="F73" i="1"/>
  <c r="E73" i="1"/>
  <c r="D73" i="1"/>
  <c r="C73" i="1" s="1"/>
  <c r="C72" i="1"/>
  <c r="M71" i="1"/>
  <c r="L71" i="1"/>
  <c r="L203" i="1" s="1"/>
  <c r="K71" i="1"/>
  <c r="K203" i="1" s="1"/>
  <c r="J71" i="1"/>
  <c r="J203" i="1" s="1"/>
  <c r="I71" i="1"/>
  <c r="I203" i="1" s="1"/>
  <c r="H71" i="1"/>
  <c r="H203" i="1" s="1"/>
  <c r="G71" i="1"/>
  <c r="G203" i="1" s="1"/>
  <c r="C70" i="1"/>
  <c r="C69" i="1"/>
  <c r="M68" i="1"/>
  <c r="L68" i="1"/>
  <c r="K68" i="1"/>
  <c r="J68" i="1"/>
  <c r="I68" i="1"/>
  <c r="F68" i="1"/>
  <c r="E68" i="1"/>
  <c r="D68" i="1"/>
  <c r="M67" i="1"/>
  <c r="L67" i="1"/>
  <c r="K67" i="1"/>
  <c r="J67" i="1"/>
  <c r="I67" i="1"/>
  <c r="H67" i="1"/>
  <c r="G67" i="1"/>
  <c r="F67" i="1"/>
  <c r="E67" i="1"/>
  <c r="C67" i="1" s="1"/>
  <c r="D67" i="1"/>
  <c r="M66" i="1"/>
  <c r="L66" i="1"/>
  <c r="K66" i="1"/>
  <c r="J66" i="1"/>
  <c r="I66" i="1"/>
  <c r="H66" i="1"/>
  <c r="G66" i="1"/>
  <c r="F66" i="1"/>
  <c r="E66" i="1"/>
  <c r="D66" i="1"/>
  <c r="C66" i="1" s="1"/>
  <c r="M65" i="1"/>
  <c r="M115" i="1" s="1"/>
  <c r="L65" i="1"/>
  <c r="L115" i="1" s="1"/>
  <c r="K65" i="1"/>
  <c r="K115" i="1" s="1"/>
  <c r="J65" i="1"/>
  <c r="J115" i="1" s="1"/>
  <c r="I65" i="1"/>
  <c r="I115" i="1" s="1"/>
  <c r="H65" i="1"/>
  <c r="H115" i="1" s="1"/>
  <c r="G65" i="1"/>
  <c r="F65" i="1"/>
  <c r="E65" i="1"/>
  <c r="D65" i="1"/>
  <c r="C65" i="1"/>
  <c r="M64" i="1"/>
  <c r="L64" i="1"/>
  <c r="L63" i="1" s="1"/>
  <c r="K64" i="1"/>
  <c r="J64" i="1"/>
  <c r="J63" i="1" s="1"/>
  <c r="I64" i="1"/>
  <c r="H64" i="1"/>
  <c r="H63" i="1" s="1"/>
  <c r="G64" i="1"/>
  <c r="F64" i="1"/>
  <c r="F63" i="1" s="1"/>
  <c r="E64" i="1"/>
  <c r="D64" i="1"/>
  <c r="D63" i="1" s="1"/>
  <c r="M63" i="1"/>
  <c r="K63" i="1"/>
  <c r="I63" i="1"/>
  <c r="G63" i="1"/>
  <c r="E63" i="1"/>
  <c r="C55" i="1"/>
  <c r="C54" i="1"/>
  <c r="C53" i="1"/>
  <c r="C52" i="1"/>
  <c r="M51" i="1"/>
  <c r="L51" i="1"/>
  <c r="K51" i="1"/>
  <c r="J51" i="1"/>
  <c r="I51" i="1"/>
  <c r="H51" i="1"/>
  <c r="G51" i="1"/>
  <c r="F51" i="1"/>
  <c r="E51" i="1"/>
  <c r="D51" i="1"/>
  <c r="C51" i="1"/>
  <c r="C50" i="1"/>
  <c r="C49" i="1"/>
  <c r="C48" i="1"/>
  <c r="C47" i="1"/>
  <c r="M46" i="1"/>
  <c r="L46" i="1"/>
  <c r="K46" i="1"/>
  <c r="J46" i="1"/>
  <c r="I46" i="1"/>
  <c r="H46" i="1"/>
  <c r="G46" i="1"/>
  <c r="F46" i="1"/>
  <c r="E46" i="1"/>
  <c r="D46" i="1"/>
  <c r="C46" i="1" s="1"/>
  <c r="C45" i="1"/>
  <c r="C44" i="1"/>
  <c r="C43" i="1"/>
  <c r="C42" i="1"/>
  <c r="M41" i="1"/>
  <c r="L41" i="1"/>
  <c r="K41" i="1"/>
  <c r="J41" i="1"/>
  <c r="I41" i="1"/>
  <c r="H41" i="1"/>
  <c r="G41" i="1"/>
  <c r="F41" i="1"/>
  <c r="E41" i="1"/>
  <c r="C41" i="1" s="1"/>
  <c r="D41" i="1"/>
  <c r="C40" i="1"/>
  <c r="C39" i="1"/>
  <c r="C38" i="1"/>
  <c r="C37" i="1"/>
  <c r="M36" i="1"/>
  <c r="L36" i="1"/>
  <c r="K36" i="1"/>
  <c r="J36" i="1"/>
  <c r="I36" i="1"/>
  <c r="H36" i="1"/>
  <c r="G36" i="1"/>
  <c r="F36" i="1"/>
  <c r="E36" i="1"/>
  <c r="D36" i="1"/>
  <c r="C36" i="1" s="1"/>
  <c r="C35" i="1"/>
  <c r="C34" i="1"/>
  <c r="C33" i="1"/>
  <c r="C32" i="1"/>
  <c r="M31" i="1"/>
  <c r="L31" i="1"/>
  <c r="K31" i="1"/>
  <c r="J31" i="1"/>
  <c r="I31" i="1"/>
  <c r="H31" i="1"/>
  <c r="G31" i="1"/>
  <c r="F31" i="1"/>
  <c r="E31" i="1"/>
  <c r="D31" i="1"/>
  <c r="C31" i="1"/>
  <c r="C30" i="1"/>
  <c r="M29" i="1"/>
  <c r="C29" i="1" s="1"/>
  <c r="C28" i="1"/>
  <c r="C27" i="1"/>
  <c r="M26" i="1"/>
  <c r="L26" i="1"/>
  <c r="K26" i="1"/>
  <c r="J26" i="1"/>
  <c r="I26" i="1"/>
  <c r="H26" i="1"/>
  <c r="G26" i="1"/>
  <c r="F26" i="1"/>
  <c r="E26" i="1"/>
  <c r="D26" i="1"/>
  <c r="C26" i="1"/>
  <c r="M25" i="1"/>
  <c r="M60" i="1" s="1"/>
  <c r="L25" i="1"/>
  <c r="L60" i="1" s="1"/>
  <c r="K25" i="1"/>
  <c r="K60" i="1" s="1"/>
  <c r="J25" i="1"/>
  <c r="J60" i="1" s="1"/>
  <c r="I25" i="1"/>
  <c r="I60" i="1" s="1"/>
  <c r="H25" i="1"/>
  <c r="H60" i="1" s="1"/>
  <c r="G25" i="1"/>
  <c r="G60" i="1" s="1"/>
  <c r="F25" i="1"/>
  <c r="F60" i="1" s="1"/>
  <c r="E25" i="1"/>
  <c r="E60" i="1" s="1"/>
  <c r="D25" i="1"/>
  <c r="D60" i="1" s="1"/>
  <c r="M24" i="1"/>
  <c r="M59" i="1" s="1"/>
  <c r="L24" i="1"/>
  <c r="L59" i="1" s="1"/>
  <c r="K24" i="1"/>
  <c r="K59" i="1" s="1"/>
  <c r="J24" i="1"/>
  <c r="J59" i="1" s="1"/>
  <c r="I24" i="1"/>
  <c r="I59" i="1" s="1"/>
  <c r="H24" i="1"/>
  <c r="H59" i="1" s="1"/>
  <c r="G24" i="1"/>
  <c r="G59" i="1" s="1"/>
  <c r="F24" i="1"/>
  <c r="F59" i="1" s="1"/>
  <c r="E24" i="1"/>
  <c r="C24" i="1" s="1"/>
  <c r="D24" i="1"/>
  <c r="D59" i="1" s="1"/>
  <c r="M23" i="1"/>
  <c r="M58" i="1" s="1"/>
  <c r="M197" i="1" s="1"/>
  <c r="L23" i="1"/>
  <c r="L58" i="1" s="1"/>
  <c r="L197" i="1" s="1"/>
  <c r="K23" i="1"/>
  <c r="K58" i="1" s="1"/>
  <c r="K197" i="1" s="1"/>
  <c r="J23" i="1"/>
  <c r="J58" i="1" s="1"/>
  <c r="J197" i="1" s="1"/>
  <c r="I23" i="1"/>
  <c r="I58" i="1" s="1"/>
  <c r="I197" i="1" s="1"/>
  <c r="H23" i="1"/>
  <c r="H58" i="1" s="1"/>
  <c r="H197" i="1" s="1"/>
  <c r="G23" i="1"/>
  <c r="G58" i="1" s="1"/>
  <c r="F23" i="1"/>
  <c r="F58" i="1" s="1"/>
  <c r="E23" i="1"/>
  <c r="E58" i="1" s="1"/>
  <c r="D23" i="1"/>
  <c r="C23" i="1" s="1"/>
  <c r="M22" i="1"/>
  <c r="M57" i="1" s="1"/>
  <c r="L22" i="1"/>
  <c r="L57" i="1" s="1"/>
  <c r="K22" i="1"/>
  <c r="K57" i="1" s="1"/>
  <c r="J22" i="1"/>
  <c r="J57" i="1" s="1"/>
  <c r="I22" i="1"/>
  <c r="I57" i="1" s="1"/>
  <c r="H22" i="1"/>
  <c r="H57" i="1" s="1"/>
  <c r="G22" i="1"/>
  <c r="G57" i="1" s="1"/>
  <c r="F22" i="1"/>
  <c r="F57" i="1" s="1"/>
  <c r="E22" i="1"/>
  <c r="E57" i="1" s="1"/>
  <c r="D22" i="1"/>
  <c r="D57" i="1" s="1"/>
  <c r="C22" i="1"/>
  <c r="L21" i="1"/>
  <c r="L56" i="1" s="1"/>
  <c r="J21" i="1"/>
  <c r="J56" i="1" s="1"/>
  <c r="H21" i="1"/>
  <c r="H56" i="1" s="1"/>
  <c r="F21" i="1"/>
  <c r="F56" i="1" s="1"/>
  <c r="D21" i="1"/>
  <c r="C18" i="1"/>
  <c r="C14" i="1" s="1"/>
  <c r="C17" i="1"/>
  <c r="C16" i="1"/>
  <c r="C15" i="1"/>
  <c r="M14" i="1"/>
  <c r="L14" i="1"/>
  <c r="K14" i="1"/>
  <c r="J14" i="1"/>
  <c r="I14" i="1"/>
  <c r="H14" i="1"/>
  <c r="G14" i="1"/>
  <c r="F14" i="1"/>
  <c r="E14" i="1"/>
  <c r="D14" i="1"/>
  <c r="C60" i="1" l="1"/>
  <c r="I198" i="1"/>
  <c r="C57" i="1"/>
  <c r="F199" i="1"/>
  <c r="C68" i="1"/>
  <c r="D56" i="1"/>
  <c r="G21" i="1"/>
  <c r="G56" i="1" s="1"/>
  <c r="K21" i="1"/>
  <c r="K56" i="1" s="1"/>
  <c r="C25" i="1"/>
  <c r="C64" i="1"/>
  <c r="C63" i="1" s="1"/>
  <c r="G68" i="1"/>
  <c r="M203" i="1"/>
  <c r="C214" i="1"/>
  <c r="D83" i="1"/>
  <c r="E201" i="1"/>
  <c r="E114" i="1"/>
  <c r="I201" i="1"/>
  <c r="I200" i="1" s="1"/>
  <c r="I217" i="1" s="1"/>
  <c r="I114" i="1"/>
  <c r="M201" i="1"/>
  <c r="M114" i="1"/>
  <c r="F115" i="1"/>
  <c r="F202" i="1" s="1"/>
  <c r="E203" i="1"/>
  <c r="E116" i="1"/>
  <c r="I116" i="1"/>
  <c r="M116" i="1"/>
  <c r="M198" i="1" s="1"/>
  <c r="F117" i="1"/>
  <c r="J117" i="1"/>
  <c r="J199" i="1" s="1"/>
  <c r="D93" i="1"/>
  <c r="F185" i="1"/>
  <c r="J185" i="1"/>
  <c r="C187" i="1"/>
  <c r="H202" i="1"/>
  <c r="L202" i="1"/>
  <c r="D58" i="1"/>
  <c r="E59" i="1"/>
  <c r="E198" i="1" s="1"/>
  <c r="H68" i="1"/>
  <c r="C71" i="1"/>
  <c r="C211" i="1"/>
  <c r="F201" i="1"/>
  <c r="F114" i="1"/>
  <c r="F196" i="1" s="1"/>
  <c r="J201" i="1"/>
  <c r="J114" i="1"/>
  <c r="G115" i="1"/>
  <c r="G197" i="1" s="1"/>
  <c r="F203" i="1"/>
  <c r="F116" i="1"/>
  <c r="F198" i="1" s="1"/>
  <c r="J116" i="1"/>
  <c r="J198" i="1" s="1"/>
  <c r="G117" i="1"/>
  <c r="G199" i="1" s="1"/>
  <c r="K117" i="1"/>
  <c r="K199" i="1" s="1"/>
  <c r="I202" i="1"/>
  <c r="M202" i="1"/>
  <c r="F238" i="3"/>
  <c r="F237" i="3"/>
  <c r="F235" i="3" s="1"/>
  <c r="J238" i="3"/>
  <c r="J237" i="3"/>
  <c r="J235" i="3" s="1"/>
  <c r="N238" i="3"/>
  <c r="N237" i="3"/>
  <c r="N235" i="3" s="1"/>
  <c r="E21" i="1"/>
  <c r="E56" i="1" s="1"/>
  <c r="I21" i="1"/>
  <c r="I56" i="1" s="1"/>
  <c r="M21" i="1"/>
  <c r="M56" i="1" s="1"/>
  <c r="C204" i="1"/>
  <c r="C212" i="1"/>
  <c r="F83" i="1"/>
  <c r="J83" i="1"/>
  <c r="C84" i="1"/>
  <c r="C83" i="1" s="1"/>
  <c r="G201" i="1"/>
  <c r="C201" i="1" s="1"/>
  <c r="G114" i="1"/>
  <c r="K201" i="1"/>
  <c r="K114" i="1"/>
  <c r="D115" i="1"/>
  <c r="C115" i="1" s="1"/>
  <c r="G116" i="1"/>
  <c r="G198" i="1" s="1"/>
  <c r="K116" i="1"/>
  <c r="K198" i="1" s="1"/>
  <c r="D117" i="1"/>
  <c r="H117" i="1"/>
  <c r="H199" i="1" s="1"/>
  <c r="L117" i="1"/>
  <c r="L199" i="1" s="1"/>
  <c r="D114" i="1"/>
  <c r="D196" i="1" s="1"/>
  <c r="D185" i="1"/>
  <c r="J202" i="1"/>
  <c r="C188" i="1"/>
  <c r="G238" i="3"/>
  <c r="G237" i="3"/>
  <c r="G235" i="3" s="1"/>
  <c r="K238" i="3"/>
  <c r="K237" i="3"/>
  <c r="K235" i="3" s="1"/>
  <c r="O238" i="3"/>
  <c r="O237" i="3"/>
  <c r="O235" i="3" s="1"/>
  <c r="H201" i="1"/>
  <c r="H114" i="1"/>
  <c r="H113" i="1" s="1"/>
  <c r="L201" i="1"/>
  <c r="L200" i="1" s="1"/>
  <c r="L217" i="1" s="1"/>
  <c r="L114" i="1"/>
  <c r="L113" i="1" s="1"/>
  <c r="E115" i="1"/>
  <c r="E202" i="1" s="1"/>
  <c r="D203" i="1"/>
  <c r="C203" i="1" s="1"/>
  <c r="D116" i="1"/>
  <c r="H116" i="1"/>
  <c r="H198" i="1" s="1"/>
  <c r="L116" i="1"/>
  <c r="L198" i="1" s="1"/>
  <c r="E117" i="1"/>
  <c r="E199" i="1" s="1"/>
  <c r="I117" i="1"/>
  <c r="I199" i="1" s="1"/>
  <c r="M117" i="1"/>
  <c r="M199" i="1" s="1"/>
  <c r="K202" i="1"/>
  <c r="C239" i="3"/>
  <c r="C128" i="3"/>
  <c r="C162" i="3"/>
  <c r="C160" i="3" s="1"/>
  <c r="C121" i="1"/>
  <c r="E208" i="1"/>
  <c r="E205" i="1" s="1"/>
  <c r="F162" i="3"/>
  <c r="F160" i="3" s="1"/>
  <c r="J162" i="3"/>
  <c r="J160" i="3" s="1"/>
  <c r="N162" i="3"/>
  <c r="N160" i="3" s="1"/>
  <c r="D239" i="3"/>
  <c r="D238" i="3" s="1"/>
  <c r="H239" i="3"/>
  <c r="L239" i="3"/>
  <c r="E186" i="1"/>
  <c r="E185" i="1" s="1"/>
  <c r="I186" i="1"/>
  <c r="I185" i="1" s="1"/>
  <c r="M186" i="1"/>
  <c r="M185" i="1" s="1"/>
  <c r="G162" i="3"/>
  <c r="G160" i="3" s="1"/>
  <c r="K162" i="3"/>
  <c r="K160" i="3" s="1"/>
  <c r="O162" i="3"/>
  <c r="O160" i="3" s="1"/>
  <c r="E239" i="3"/>
  <c r="E238" i="3" s="1"/>
  <c r="I239" i="3"/>
  <c r="M239" i="3"/>
  <c r="C123" i="1"/>
  <c r="H128" i="3"/>
  <c r="L128" i="3"/>
  <c r="C122" i="1"/>
  <c r="F195" i="1" l="1"/>
  <c r="M237" i="3"/>
  <c r="M235" i="3" s="1"/>
  <c r="M238" i="3"/>
  <c r="I237" i="3"/>
  <c r="I235" i="3" s="1"/>
  <c r="I238" i="3"/>
  <c r="L238" i="3"/>
  <c r="L237" i="3"/>
  <c r="L235" i="3" s="1"/>
  <c r="G202" i="1"/>
  <c r="H200" i="1"/>
  <c r="H217" i="1" s="1"/>
  <c r="C186" i="1"/>
  <c r="C185" i="1" s="1"/>
  <c r="C117" i="1"/>
  <c r="K113" i="1"/>
  <c r="J113" i="1"/>
  <c r="C210" i="1"/>
  <c r="D197" i="1"/>
  <c r="D195" i="1" s="1"/>
  <c r="C58" i="1"/>
  <c r="C56" i="1" s="1"/>
  <c r="D202" i="1"/>
  <c r="M113" i="1"/>
  <c r="E113" i="1"/>
  <c r="F197" i="1"/>
  <c r="E197" i="1"/>
  <c r="M196" i="1"/>
  <c r="M195" i="1" s="1"/>
  <c r="D199" i="1"/>
  <c r="C199" i="1" s="1"/>
  <c r="H238" i="3"/>
  <c r="H237" i="3"/>
  <c r="H235" i="3" s="1"/>
  <c r="D113" i="1"/>
  <c r="C113" i="1" s="1"/>
  <c r="C114" i="1"/>
  <c r="K200" i="1"/>
  <c r="K217" i="1" s="1"/>
  <c r="J200" i="1"/>
  <c r="J217" i="1" s="1"/>
  <c r="M200" i="1"/>
  <c r="M217" i="1" s="1"/>
  <c r="E200" i="1"/>
  <c r="E217" i="1" s="1"/>
  <c r="E196" i="1"/>
  <c r="E195" i="1" s="1"/>
  <c r="L196" i="1"/>
  <c r="L195" i="1" s="1"/>
  <c r="K196" i="1"/>
  <c r="K195" i="1" s="1"/>
  <c r="I196" i="1"/>
  <c r="I195" i="1" s="1"/>
  <c r="C21" i="1"/>
  <c r="C120" i="1"/>
  <c r="C237" i="3"/>
  <c r="C235" i="3" s="1"/>
  <c r="C238" i="3"/>
  <c r="C116" i="1"/>
  <c r="G113" i="1"/>
  <c r="C208" i="1"/>
  <c r="C205" i="1" s="1"/>
  <c r="F113" i="1"/>
  <c r="I113" i="1"/>
  <c r="C59" i="1"/>
  <c r="H196" i="1"/>
  <c r="H195" i="1" s="1"/>
  <c r="G196" i="1"/>
  <c r="G195" i="1" s="1"/>
  <c r="G200" i="1"/>
  <c r="G217" i="1" s="1"/>
  <c r="F200" i="1"/>
  <c r="F217" i="1" s="1"/>
  <c r="D198" i="1"/>
  <c r="C198" i="1" s="1"/>
  <c r="J196" i="1"/>
  <c r="J195" i="1" s="1"/>
  <c r="C202" i="1" l="1"/>
  <c r="C200" i="1" s="1"/>
  <c r="D200" i="1"/>
  <c r="D217" i="1" s="1"/>
  <c r="C196" i="1"/>
  <c r="C197" i="1"/>
  <c r="C195" i="1" l="1"/>
</calcChain>
</file>

<file path=xl/sharedStrings.xml><?xml version="1.0" encoding="utf-8"?>
<sst xmlns="http://schemas.openxmlformats.org/spreadsheetml/2006/main" count="716" uniqueCount="164">
  <si>
    <t>Наименование</t>
  </si>
  <si>
    <t>ДГХ</t>
  </si>
  <si>
    <t>х</t>
  </si>
  <si>
    <t>ДАиГ</t>
  </si>
  <si>
    <t>Объем финансирования (всего, руб.)</t>
  </si>
  <si>
    <t>Задача 1. Повышение мотивации граждан к регулярным занятиям физической культурой и спортом и ведению здорового образа жизни</t>
  </si>
  <si>
    <t xml:space="preserve">за счет средств местного бюджета </t>
  </si>
  <si>
    <t>Задача 3. Совершенствование спортивной инфраструктуры города</t>
  </si>
  <si>
    <t>за счет межбюджетных трансфертов из федерального бюджета</t>
  </si>
  <si>
    <t xml:space="preserve">за счет межбюджетных трансфертов из окружного бюджета 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</si>
  <si>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</si>
  <si>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</si>
  <si>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</si>
  <si>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</si>
  <si>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</si>
  <si>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</si>
  <si>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</si>
  <si>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</si>
  <si>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</si>
  <si>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</si>
  <si>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Ответственный (администратор или соадминистратор)</t>
  </si>
  <si>
    <t>Источники финансирования</t>
  </si>
  <si>
    <t xml:space="preserve">за счет других источников </t>
  </si>
  <si>
    <t>всего, в том числе</t>
  </si>
  <si>
    <t>за счет межбюджетных трансфертов из окружного бюджета</t>
  </si>
  <si>
    <t>УФКиС</t>
  </si>
  <si>
    <t>Задача 2. Развитие системы подготовки спортивного резерва и выявление одаренных детей, подростков и молодежи</t>
  </si>
  <si>
    <t>Мероприятие 1.1.2. Обеспечение санитарно-эпидемиологических условий при проведении городских спортивно-массовых мероприятий</t>
  </si>
  <si>
    <t xml:space="preserve">Мероприятие 1.1.1. Обеспечение функционирования и развития учреждений, оказывающих муниципальные услуги (работы) по организации занятий физической культурой и массовым спортом </t>
  </si>
  <si>
    <r>
      <t>Мероприятие 2.1.1. Обеспечение функционирования и развития учреждений, оказывающих муниципальные услуги (работы) по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спортивной подготовке</t>
    </r>
  </si>
  <si>
    <t>Мероприятие 2.1.2. Организация выполнения отдельных функций по содержанию объектов муниципальных учреждений, оказывающих услуги (работы) по спортивной подготовке</t>
  </si>
  <si>
    <t>Всего по подпрограмме 2 «Развитие системы спортивной подготовки»</t>
  </si>
  <si>
    <t>Всего по подпрограмме 3 «Развитие инфраструктуры спорта»</t>
  </si>
  <si>
    <t>Подпрограмма 2.  «Развитие системы спортивной подготовки»</t>
  </si>
  <si>
    <t>Мероприятие 1.1.3. Организация выполнения отдельных функций по содержанию объектов муниципальных учреждений, курируемых управлением физической культуры и спорта</t>
  </si>
  <si>
    <t>Мероприятие 2.2.1.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</si>
  <si>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Объем финансирования администратора - УФКиС</t>
  </si>
  <si>
    <t>Объем финансирования соадминистратора - ДАиГ</t>
  </si>
  <si>
    <t>Объем финансирования соадминистратора - ДГХ</t>
  </si>
  <si>
    <t>Подпрограмма 3.  «Развитие инфраструктуры спорта»</t>
  </si>
  <si>
    <t xml:space="preserve">Общий объем финансирования программы – всего </t>
  </si>
  <si>
    <t>В том числе по годам</t>
  </si>
  <si>
    <t>Мероприятие 3.1.2. Спортивное ядро в микрорайоне 
№ 35-А г. Сургута 3-й пусковой комплекс. Реконструкция</t>
  </si>
  <si>
    <t>Программные мероприятия, объем финансирования муниципальной программы «Развитие физической культуры и спорта в городе Сургуте на период до 2030 года»</t>
  </si>
  <si>
    <t xml:space="preserve"> Подпрограмма 1.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</si>
  <si>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>Цель программы: создание условий для занятий физической культурой и спортом, развитие массового спорта на территории города</t>
  </si>
  <si>
    <t>Мероприятие 3.1.1. 
Спортивное ядро в микрорайоне № 35-А г.Сургута. Спортивный центр с административно-бытовыми помещениями</t>
  </si>
  <si>
    <t xml:space="preserve">Основное мероприятие 2.6.  "Реализация общественной инициативы-победителя "Благоустройство футбольного поля на территории СК "Юность" (пос.Юность)" </t>
  </si>
  <si>
    <t>Всего  по подпрограмме 1 «Организация занятий физической культурой и массовым спортом, создание условий для выполнения нормативов испытаний (тестов) Всероссийского физкультурно-спортивного комплекса «Готов к труду и обороне» (ГТО)»</t>
  </si>
  <si>
    <t xml:space="preserve">Основное мероприятие Организационное обеспечение функционирования отрасли (показатель 1 из таблицы 1)
</t>
  </si>
  <si>
    <t>Основное мероприятие 1.3.
Предоставление субсидии немуниципальным (коммерческим, некоммерческим) организациям на финансовое обеспечение (возмещение) затрат в связи с выполнением работ, оказанием услуг в сфере физической культуры и спорта (показатель 10 из таблицы 1)</t>
  </si>
  <si>
    <t>Основное мероприятие 2.1.  Обеспечение функционирования и развития учреждений спортивной подготовки (показатели 7,8 из таблицы 1)</t>
  </si>
  <si>
    <t>Основное мероприятие 2.2. Реализация отдельных мероприятий государственной программы «Развитие физической культуры и спорта» (показатели 7,11 из таблицы 1)</t>
  </si>
  <si>
    <t>Основное мероприятие 2.3. 
Дополнительная мера социальной поддержки спортсменам муниципальных организаций физической культуры и спорта за достижение спортивных результатов в соревновательной деятельности (показатель 1 из таблицы 1)</t>
  </si>
  <si>
    <t>Основное мероприятие 2.4.  Создание условий для присвоения спортивных званий и разрядов, квалификационных категорий спортивных судей (показатель 3 из таблицы 2)</t>
  </si>
  <si>
    <t>Основное мероприятие 3.1. 
Развитие материально-технической базы муниципальных учреждений спорта (показатель 9 из таблицы 1)</t>
  </si>
  <si>
    <t>Основное мероприятие 2.5. "Региональный проект "Спорт-норма жизни" (показатели 1,2,3,4,7,8,9, 11 из таблицы 1)</t>
  </si>
  <si>
    <t>Основное мероприятие 1.1. Реализация мероприятий  по развитию физической культуры и  массового спорта (показатели 1,2,3,4,5 из таблицы 1)</t>
  </si>
  <si>
    <t>Основное мероприятие 1.2. Создание условий для выполнения нормативов испытаний (тестов)  Всероссийского физкультурно-спортивного комплекса "Готов к труду и обороне" (ГТО)" (показатель 6 из таблицы 1)</t>
  </si>
  <si>
    <t>Основное мероприятие 3.2. "Развитие сети спортивных объектов шаговой доступности" государственной программы "Развитие физической культуры и спорта" (показатель 1 из таблицы 1)</t>
  </si>
  <si>
    <t>Мероприятие 3.1.3. Реализация общественной инициативы "Проект "Спорт для всех!" (создание лыжной базы)" в рамках проекта инициативного бюджетирования "Бюджет Сургута Online" (расходы в рамках муниципальной программы)</t>
  </si>
  <si>
    <t>Мероприятие 1.1.4. Мероприятие "Реализация общественной инициативы "Турнир по футболу среди школьников "КОЖАНЫЙ МЯЧ" в рамках проекта инициативного бюджетирования "Бюджет Сургута Online" (расходы в рамках муниципальной программы)</t>
  </si>
  <si>
    <t>Мероприятие 2.1.3. Устройство футбольной площадки на территории лыжной базы "Кедр" в рамках проекта инициативного бюджетирования "Бюджет Сургута Online"</t>
  </si>
  <si>
    <t>Мероприятие 3.3.1. Спортивный комплекс с искусственным льдом (хоз.зона)</t>
  </si>
  <si>
    <t>Мероприятие 3.3.2. Спортивный комплекс с искусственным льдом (мкр.44)</t>
  </si>
  <si>
    <t>Наименование проекта</t>
  </si>
  <si>
    <t>Ответственный исполнитель</t>
  </si>
  <si>
    <t>Параметры финансового обеспечения (руб).</t>
  </si>
  <si>
    <t>Всего:</t>
  </si>
  <si>
    <t>Региональный портфель проектов «Демография»</t>
  </si>
  <si>
    <t xml:space="preserve">Управление физической культуры   и спорта </t>
  </si>
  <si>
    <t xml:space="preserve"> за счет межбюджетных трансфертов из федерального бюджета</t>
  </si>
  <si>
    <t>за счет средств местного бюджета</t>
  </si>
  <si>
    <t>Дополнительная потребность в объеме финансирования муниципальной программы «Развитие физической культуры и спорта в городе Сургуте на период до 2030 года»</t>
  </si>
  <si>
    <t>Объём финансирования (всего, руб.)</t>
  </si>
  <si>
    <t>2018 год</t>
  </si>
  <si>
    <t>2019 год</t>
  </si>
  <si>
    <t>Цель муниципальной программы:  создание условий для занятий физической культурой и спортом, развитие массового спорта на территории города.</t>
  </si>
  <si>
    <t>Целевые показатели результатов реализации муниципальной программы</t>
  </si>
  <si>
    <t>1. Подпрограмма «Организация занятий физической культурой и массовым спортом».</t>
  </si>
  <si>
    <t xml:space="preserve">Цель подпрограммы: Вовлечение населения в систематические занятия физической культурой и спортом. </t>
  </si>
  <si>
    <t>Задача 1.1. Повышение мотивации граждан к регулярным занятиям физической культурой и спортом и ведению здорового образа жизни.</t>
  </si>
  <si>
    <t>Мероприятие 1.1.1.                                  Реализация мероприятий по развитию физической культуры и массового спорта</t>
  </si>
  <si>
    <t>Всего, в том числе:</t>
  </si>
  <si>
    <t>ДКМПиС, ДГХ</t>
  </si>
  <si>
    <t>- за счет межбюджетных трансфертов из федерального бюджета</t>
  </si>
  <si>
    <t xml:space="preserve"> - за счет межбюджетных трансфертов из окружного бюджета </t>
  </si>
  <si>
    <t xml:space="preserve">- за счет средств местного бюджета </t>
  </si>
  <si>
    <t xml:space="preserve"> - за счет других источников (расшифровать)</t>
  </si>
  <si>
    <t xml:space="preserve"> - мероприятия по развитию физической культуры и массового спорта</t>
  </si>
  <si>
    <t>Всего, в том числе</t>
  </si>
  <si>
    <t>ДКМПиС</t>
  </si>
  <si>
    <t xml:space="preserve"> - организация установки и обслуживания временных мобильных туалетов при проведении городских спортивных массовых мероприятий</t>
  </si>
  <si>
    <t xml:space="preserve">Мероприятие 1.1.2.
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</si>
  <si>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- обеспечение функционирования и развития учреждений, оказывающих муниципальную услугу «Организация занятий физической культурой и массовым спортом» </t>
  </si>
  <si>
    <t xml:space="preserve"> - организация комплексного содержания объектов муниципальных учреждений, подведомственных департаменту культуры, молодёжной политики и спорта (предоставление коммунальных услуг, услуг по содержанию муниципального имущества) </t>
  </si>
  <si>
    <t>Итого по мероприятиям                                задачи 1.1.</t>
  </si>
  <si>
    <t xml:space="preserve"> - за счет межбюджетных трансфертов из окружного бюджета</t>
  </si>
  <si>
    <t>Всего по подпрограмме 1.</t>
  </si>
  <si>
    <t>2. Подпрограмма «Дополнительное образование в спортивных школах».</t>
  </si>
  <si>
    <t xml:space="preserve">Цель подпрограммы:  Привлечение детей, подростков,  и молодежи к занятиям физической культурой и спортом, направленным  на улучшение физического развития, повышение уровня физической подготовленности и спортивных результатов, включение  их в состав сборных команд  и  спортивный резерв  по видам спорта.  </t>
  </si>
  <si>
    <t>Задача 2.1. Развитие  системы подготовки спортивного резерва в учреждениях дополнительного образования.</t>
  </si>
  <si>
    <t>Мероприятие 2.1.1.                                            Реализация мероприятий с участием обучающихся спортивных школ и спортивного  резерва</t>
  </si>
  <si>
    <t>Мероприятие 2.1.2.                              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</si>
  <si>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 xml:space="preserve"> - обеспечение функционирования и развития учреждений, оказывающих муниципальную услугу  «Дополнительное образование в спортивных школах»</t>
  </si>
  <si>
    <t>Мероприятие 2.1.3. Реализация мероприятий государственной программы «Развитие физической культуры и спорта в Ханты-Мансийском автономном округе – Югре на 2014-2020 годы» (субсидии муниципальным образованиям на софинансирование расходных обязательств по обеспечению учащихся спортивных школ спортивным оборудованием, экипировкой и инвентарем, проведению тренировочных сборов и участию в соревнованиях).</t>
  </si>
  <si>
    <t>Итого по мероприятиям                                задачи 2.1.</t>
  </si>
  <si>
    <t>Всего по подпрограмме 2.</t>
  </si>
  <si>
    <t xml:space="preserve">Мероприятие 3.1.1.
Строительство и реконструкция объектов физической культуры и спорта, выполняемые муниципальными учреждениями спортивной направленности, подведомственными ДКМПиС </t>
  </si>
  <si>
    <t>- выполнение работ по завершению строительства объекта "Спортивный городок "На Сайме"</t>
  </si>
  <si>
    <t>- выполнение работ по реконструкции объекта  "Помещение № 23 (балкон) в зал восточных единоборств в СОК "Энергетик"</t>
  </si>
  <si>
    <t>- выполнение работ по реконструкции объекта "Хоккейный корт "Виктория"</t>
  </si>
  <si>
    <t>- выполнение работ по реконструкции объекта "Хоккейный корт "Геолог"</t>
  </si>
  <si>
    <t>Основное мероприятие 3.1. 
Развитие материально-технической базы муниципальных учреждений спорта</t>
  </si>
  <si>
    <t>Мероприятие 3.1.3.
Крытый ледовый корт с трибунами на 72 посадочных места в г. Сургуте</t>
  </si>
  <si>
    <t>Мероприятие 3.1.4.
Спортивное ядро в микрорайоне № 35А г. Сургута 3-й пусковой комплекс. Реконструкция</t>
  </si>
  <si>
    <t>Мероприятие 3.1.5.
МБУ СП СШ "Виктория" ул. Маяковского, 34В, г. Сургут. Реконструкция</t>
  </si>
  <si>
    <t>Мероприятие 3.1.6.
Спортивный стадион в парке мкр. 43 г. Сургута</t>
  </si>
  <si>
    <t>Мероприятие 3.1.7.
МБУ СП СШОР №1, ул. Ивана Захарова, 25, г. Сургут. Капитальный ремонт кровли</t>
  </si>
  <si>
    <t>Основное мероприятие 3.4.
Капитальный ремонт объектов физической культуры и спорта для обеспечения доступности людей с ограниченными возможностями здоровья</t>
  </si>
  <si>
    <t>Мероприятие 3.4.1.
МАУ "Ледовый дворец спорта"
г. Сургут</t>
  </si>
  <si>
    <t>Мероприятие 3.4.2.
МБУ СП СШОР "Ермак", СОК "Энергетик", ул. Энергетиков, 47, 
г. Сургут</t>
  </si>
  <si>
    <t>Мероприятие 3.4.3.
МБУ СП СШ "Аверс", ул. 50 лет ВЛКСМ, 1А г. Сургут</t>
  </si>
  <si>
    <t>Мероприятие 3.4.4.
 "МБУ ЦФП "Надежда", ГШШК "Белая ладья", ул. Энтузиастов, 45"</t>
  </si>
  <si>
    <t>Мероприятие 3.4.5.
МБУ СП СШ "Виктория", 
СК "Таежный", ул. Аэрофлотская</t>
  </si>
  <si>
    <t>Мероприятие 3.4.6.
МБУ СП СШОР "Югория", 
ул. Пушкина, 15/2</t>
  </si>
  <si>
    <t>Мероприятие 3.4.7.
МБУ СП СШ "Виктория", 
ул. Московская, 34в</t>
  </si>
  <si>
    <t>Мероприятие 3.4.8.
МБУ СП СШОР №1 "Спортивный центр с универсальным игровым залом (№1)"</t>
  </si>
  <si>
    <t>Мероприятие 3.4.9.
МБУ СП СШОР "Кедр" "Лыжная база "Кедр", п. Барсово</t>
  </si>
  <si>
    <t>Итого по задаче 3</t>
  </si>
  <si>
    <t>Всего по подпрограмме 3.</t>
  </si>
  <si>
    <t>4. Подпрограмма "Организация отдыха  детей и молодёжи в каникулярное время" (на базе учреждений физической культуры и спорта).</t>
  </si>
  <si>
    <t>Цель подпрограммы: обеспечение круглогодичного тренировочного процесса и рационального режима физической подготовки и отдыха занимающихся учреждений физической культуры и спорта.</t>
  </si>
  <si>
    <t xml:space="preserve">Задача 4.1. Сохранение объема предоставления услуги «Организация отдыха детей и молодежи в каникулярное время» (на базе учреждений физической культуры и спорта). </t>
  </si>
  <si>
    <t>Мероприятие 4.1.1.
Организация работы лагерей дневного пребывания, включая обеспечение питанием (на базе учреждений физической культуры и спорта)</t>
  </si>
  <si>
    <t xml:space="preserve"> - за счет других источников (плата потребителей)</t>
  </si>
  <si>
    <t>Всего по подпрограмме 4.</t>
  </si>
  <si>
    <t xml:space="preserve">Общий объем ассигнований на реализацию программы – всего, </t>
  </si>
  <si>
    <t xml:space="preserve"> - за счет других источников (плата потребителя)</t>
  </si>
  <si>
    <t>Объем ассигнований администратора - ДКМПиС</t>
  </si>
  <si>
    <t>Объем ассигнований соадминистратора - ДАиГ</t>
  </si>
  <si>
    <t>Объем ассигнований соадминистратора - ДГХ</t>
  </si>
  <si>
    <t xml:space="preserve">Общий объем финансирования программы </t>
  </si>
  <si>
    <t xml:space="preserve">Объем финансирования соадминистратора - департамента архитектуры и градостроительства </t>
  </si>
  <si>
    <t>Мероприятие 3.3.3. Спортивный комплекс с универсальным игровым залом 90 чел/час (мкр. А)</t>
  </si>
  <si>
    <t>Мероприятие 3.3.4. Спортивный комплекс с универсальным игровым залом 90 чел/час (мкр. 30А)</t>
  </si>
  <si>
    <t>Мероприятие 3.3.5. Спортивный комплекс с универсальным игровым залом 115 чел/час (хоз.зона)</t>
  </si>
  <si>
    <t>Мероприятие 3.3.6. Дворец боевых искусств (мкр. 30А)</t>
  </si>
  <si>
    <t>Основное мероприятие 3.3. Строительство быстровозводимых спортивных сооружений (показатель 9 из таблицы 1)</t>
  </si>
  <si>
    <t>Проект 1 Региональный проект «Спорт-норма жизни», основное мероприятие 2.5 из таблицы 3 (Показатели 1,2,3,4,7,8,9,11 из таблицы 1)</t>
  </si>
  <si>
    <t>Приложение 1</t>
  </si>
  <si>
    <t>к постановлению</t>
  </si>
  <si>
    <t>Администрации города</t>
  </si>
  <si>
    <t>от ___________ № ________</t>
  </si>
  <si>
    <t xml:space="preserve">Пиложение 3 </t>
  </si>
  <si>
    <t xml:space="preserve">к постановлению </t>
  </si>
  <si>
    <t xml:space="preserve">Администрации города </t>
  </si>
  <si>
    <t>от ____________ № ________</t>
  </si>
  <si>
    <t>Таблица 4</t>
  </si>
  <si>
    <t xml:space="preserve">Мероприятия, реализуемые в рамках портфелей проектов, проектов автономного округа, направленных на реализацию национальных проектов (программ) Российской Федерации
</t>
  </si>
  <si>
    <t>Приложение 2</t>
  </si>
  <si>
    <t>от ___________ № _______</t>
  </si>
  <si>
    <t>Таблица 3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</si>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</sst>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3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0" tint="-0.34998626667073579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5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4" fontId="4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0" fontId="7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49" fontId="7" fillId="2" borderId="0" xfId="0" applyNumberFormat="1" applyFont="1" applyFill="1" applyAlignment="1">
      <alignment vertical="top" wrapText="1"/>
    </xf>
    <xf numFmtId="0" fontId="2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vertical="top" wrapText="1"/>
    </xf>
    <xf numFmtId="49" fontId="5" fillId="2" borderId="0" xfId="0" applyNumberFormat="1" applyFont="1" applyFill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4" fontId="4" fillId="2" borderId="0" xfId="0" applyNumberFormat="1" applyFont="1" applyFill="1"/>
    <xf numFmtId="0" fontId="1" fillId="2" borderId="3" xfId="0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/>
    </xf>
    <xf numFmtId="0" fontId="9" fillId="0" borderId="1" xfId="1" applyFill="1" applyBorder="1"/>
    <xf numFmtId="0" fontId="10" fillId="0" borderId="1" xfId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vertical="top" wrapText="1"/>
    </xf>
    <xf numFmtId="3" fontId="14" fillId="0" borderId="1" xfId="0" applyNumberFormat="1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vertical="top" wrapText="1"/>
    </xf>
    <xf numFmtId="4" fontId="13" fillId="0" borderId="1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righ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0" fontId="16" fillId="0" borderId="0" xfId="0" applyFont="1"/>
    <xf numFmtId="0" fontId="17" fillId="2" borderId="0" xfId="0" applyFont="1" applyFill="1" applyAlignment="1">
      <alignment horizontal="left"/>
    </xf>
    <xf numFmtId="0" fontId="17" fillId="2" borderId="0" xfId="0" applyFont="1" applyFill="1" applyAlignment="1"/>
    <xf numFmtId="0" fontId="17" fillId="2" borderId="0" xfId="0" applyFont="1" applyFill="1" applyAlignment="1">
      <alignment horizontal="right"/>
    </xf>
    <xf numFmtId="0" fontId="18" fillId="0" borderId="0" xfId="0" applyFont="1"/>
    <xf numFmtId="0" fontId="16" fillId="0" borderId="0" xfId="0" applyFont="1" applyFill="1"/>
    <xf numFmtId="0" fontId="20" fillId="0" borderId="0" xfId="0" applyFont="1" applyFill="1"/>
    <xf numFmtId="0" fontId="0" fillId="0" borderId="0" xfId="0" applyFont="1" applyFill="1"/>
    <xf numFmtId="0" fontId="12" fillId="0" borderId="1" xfId="0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top" wrapText="1"/>
    </xf>
    <xf numFmtId="0" fontId="21" fillId="0" borderId="0" xfId="0" applyFont="1" applyFill="1"/>
    <xf numFmtId="0" fontId="22" fillId="0" borderId="1" xfId="0" applyFont="1" applyFill="1" applyBorder="1" applyAlignment="1">
      <alignment vertical="top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center" wrapText="1"/>
    </xf>
    <xf numFmtId="0" fontId="23" fillId="0" borderId="1" xfId="0" applyFont="1" applyFill="1" applyBorder="1"/>
    <xf numFmtId="3" fontId="23" fillId="0" borderId="1" xfId="0" applyNumberFormat="1" applyFont="1" applyFill="1" applyBorder="1"/>
    <xf numFmtId="0" fontId="23" fillId="0" borderId="1" xfId="0" applyFont="1" applyFill="1" applyBorder="1" applyAlignment="1">
      <alignment horizontal="center"/>
    </xf>
    <xf numFmtId="2" fontId="13" fillId="0" borderId="1" xfId="0" applyNumberFormat="1" applyFont="1" applyFill="1" applyBorder="1" applyAlignment="1">
      <alignment vertical="top"/>
    </xf>
    <xf numFmtId="0" fontId="13" fillId="0" borderId="1" xfId="0" applyFont="1" applyFill="1" applyBorder="1"/>
    <xf numFmtId="2" fontId="13" fillId="0" borderId="1" xfId="0" applyNumberFormat="1" applyFont="1" applyFill="1" applyBorder="1"/>
    <xf numFmtId="2" fontId="23" fillId="0" borderId="1" xfId="0" applyNumberFormat="1" applyFont="1" applyFill="1" applyBorder="1" applyAlignment="1"/>
    <xf numFmtId="4" fontId="13" fillId="0" borderId="1" xfId="0" applyNumberFormat="1" applyFont="1" applyFill="1" applyBorder="1"/>
    <xf numFmtId="0" fontId="16" fillId="3" borderId="1" xfId="0" applyFont="1" applyFill="1" applyBorder="1" applyAlignment="1">
      <alignment horizontal="center"/>
    </xf>
    <xf numFmtId="0" fontId="16" fillId="3" borderId="0" xfId="0" applyFont="1" applyFill="1"/>
    <xf numFmtId="0" fontId="19" fillId="3" borderId="1" xfId="0" applyFont="1" applyFill="1" applyBorder="1" applyAlignment="1">
      <alignment horizontal="center"/>
    </xf>
    <xf numFmtId="0" fontId="16" fillId="3" borderId="0" xfId="0" applyFont="1" applyFill="1" applyAlignment="1">
      <alignment horizontal="center"/>
    </xf>
    <xf numFmtId="0" fontId="24" fillId="3" borderId="0" xfId="0" applyFont="1" applyFill="1" applyBorder="1"/>
    <xf numFmtId="0" fontId="24" fillId="0" borderId="0" xfId="0" applyFont="1" applyBorder="1"/>
    <xf numFmtId="0" fontId="19" fillId="3" borderId="0" xfId="0" applyFont="1" applyFill="1"/>
    <xf numFmtId="0" fontId="19" fillId="3" borderId="0" xfId="0" applyFont="1" applyFill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/>
    <xf numFmtId="0" fontId="2" fillId="2" borderId="0" xfId="0" applyFont="1" applyFill="1" applyAlignment="1">
      <alignment horizontal="left"/>
    </xf>
    <xf numFmtId="0" fontId="1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4" fontId="26" fillId="2" borderId="0" xfId="0" applyNumberFormat="1" applyFont="1" applyFill="1" applyAlignment="1">
      <alignment horizontal="center"/>
    </xf>
    <xf numFmtId="0" fontId="26" fillId="2" borderId="0" xfId="0" applyFont="1" applyFill="1" applyAlignment="1">
      <alignment horizontal="center"/>
    </xf>
    <xf numFmtId="0" fontId="27" fillId="2" borderId="0" xfId="0" applyFont="1" applyFill="1" applyAlignment="1">
      <alignment horizontal="left"/>
    </xf>
    <xf numFmtId="0" fontId="0" fillId="0" borderId="0" xfId="0" applyAlignment="1"/>
    <xf numFmtId="0" fontId="25" fillId="0" borderId="0" xfId="0" applyFont="1" applyAlignment="1"/>
    <xf numFmtId="4" fontId="10" fillId="0" borderId="1" xfId="1" applyNumberFormat="1" applyFont="1" applyFill="1" applyBorder="1" applyAlignment="1">
      <alignment horizontal="center" vertical="top" wrapText="1"/>
    </xf>
    <xf numFmtId="164" fontId="12" fillId="0" borderId="1" xfId="1" applyNumberFormat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top" wrapText="1"/>
    </xf>
    <xf numFmtId="0" fontId="27" fillId="2" borderId="0" xfId="0" applyFont="1" applyFill="1" applyAlignment="1"/>
    <xf numFmtId="0" fontId="27" fillId="2" borderId="0" xfId="0" applyFont="1" applyFill="1" applyAlignment="1">
      <alignment horizontal="left" vertical="top" wrapText="1"/>
    </xf>
    <xf numFmtId="0" fontId="27" fillId="2" borderId="0" xfId="0" applyFont="1" applyFill="1" applyAlignment="1">
      <alignment horizontal="right"/>
    </xf>
    <xf numFmtId="0" fontId="25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7" fillId="2" borderId="0" xfId="0" applyFont="1" applyFill="1" applyAlignment="1">
      <alignment horizontal="left"/>
    </xf>
    <xf numFmtId="0" fontId="27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7" fillId="2" borderId="8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8" fillId="0" borderId="0" xfId="0" applyFont="1" applyAlignment="1">
      <alignment horizontal="left"/>
    </xf>
    <xf numFmtId="0" fontId="1" fillId="2" borderId="7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top" wrapText="1"/>
    </xf>
    <xf numFmtId="0" fontId="25" fillId="0" borderId="8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25" fillId="0" borderId="0" xfId="0" applyFont="1" applyAlignment="1"/>
    <xf numFmtId="0" fontId="29" fillId="0" borderId="0" xfId="0" applyFont="1" applyAlignment="1"/>
    <xf numFmtId="0" fontId="0" fillId="0" borderId="0" xfId="0" applyAlignment="1"/>
    <xf numFmtId="0" fontId="11" fillId="0" borderId="6" xfId="1" applyFont="1" applyFill="1" applyBorder="1" applyAlignment="1">
      <alignment horizontal="left"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9" fillId="3" borderId="2" xfId="0" applyFont="1" applyFill="1" applyBorder="1" applyAlignment="1">
      <alignment horizontal="left" wrapText="1"/>
    </xf>
    <xf numFmtId="0" fontId="19" fillId="3" borderId="4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7" fillId="2" borderId="0" xfId="0" applyFont="1" applyFill="1" applyAlignment="1">
      <alignment horizontal="left" vertical="top" wrapText="1"/>
    </xf>
    <xf numFmtId="0" fontId="30" fillId="0" borderId="0" xfId="0" applyFont="1" applyFill="1" applyAlignment="1">
      <alignment horizontal="center" vertical="top"/>
    </xf>
    <xf numFmtId="0" fontId="13" fillId="0" borderId="7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0" fontId="28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8"/>
  <sheetViews>
    <sheetView tabSelected="1" view="pageBreakPreview" zoomScale="60" zoomScaleNormal="50" zoomScalePageLayoutView="60" workbookViewId="0">
      <selection activeCell="N8" sqref="N8"/>
    </sheetView>
  </sheetViews>
  <sheetFormatPr defaultColWidth="19.5703125" defaultRowHeight="44.25" customHeight="1" outlineLevelRow="2" x14ac:dyDescent="0.25"/>
  <cols>
    <col min="1" max="1" width="37.28515625" style="1" customWidth="1"/>
    <col min="2" max="2" width="25.5703125" style="1" customWidth="1"/>
    <col min="3" max="3" width="19.5703125" style="2" customWidth="1"/>
    <col min="4" max="4" width="19.28515625" style="2" customWidth="1"/>
    <col min="5" max="5" width="18.28515625" style="2" customWidth="1"/>
    <col min="6" max="6" width="19.42578125" style="2" customWidth="1"/>
    <col min="7" max="7" width="18.42578125" style="2" customWidth="1"/>
    <col min="8" max="9" width="18.85546875" style="2" customWidth="1"/>
    <col min="10" max="10" width="18.28515625" style="2" customWidth="1"/>
    <col min="11" max="11" width="19.42578125" style="2" customWidth="1"/>
    <col min="12" max="12" width="18.28515625" style="2" customWidth="1"/>
    <col min="13" max="13" width="19.28515625" style="2" customWidth="1"/>
    <col min="14" max="14" width="36.28515625" style="1" customWidth="1"/>
    <col min="15" max="15" width="22.7109375" style="23" customWidth="1"/>
    <col min="16" max="16384" width="19.5703125" style="1"/>
  </cols>
  <sheetData>
    <row r="1" spans="1:19" s="18" customFormat="1" ht="28.5" customHeight="1" x14ac:dyDescent="0.4">
      <c r="A1" s="8"/>
      <c r="B1" s="8"/>
      <c r="C1" s="8"/>
      <c r="D1" s="8"/>
      <c r="E1" s="8"/>
      <c r="F1" s="16"/>
      <c r="G1" s="8"/>
      <c r="H1" s="8"/>
      <c r="I1" s="8"/>
      <c r="J1" s="8"/>
      <c r="K1" s="8"/>
      <c r="L1" s="17"/>
      <c r="M1" s="116" t="s">
        <v>150</v>
      </c>
      <c r="N1" s="116"/>
      <c r="O1" s="116"/>
      <c r="P1" s="116"/>
      <c r="Q1" s="116"/>
      <c r="R1" s="116"/>
      <c r="S1" s="116"/>
    </row>
    <row r="2" spans="1:19" s="18" customFormat="1" ht="27" customHeight="1" x14ac:dyDescent="0.35">
      <c r="A2" s="19"/>
      <c r="B2" s="19"/>
      <c r="C2" s="20"/>
      <c r="D2" s="9"/>
      <c r="E2" s="9"/>
      <c r="F2" s="9"/>
      <c r="G2" s="9"/>
      <c r="H2" s="9"/>
      <c r="I2" s="9"/>
      <c r="J2" s="9"/>
      <c r="K2" s="9"/>
      <c r="L2" s="15"/>
      <c r="M2" s="117" t="s">
        <v>151</v>
      </c>
      <c r="N2" s="117"/>
      <c r="O2" s="117"/>
      <c r="P2" s="117"/>
      <c r="Q2" s="117"/>
      <c r="R2" s="117"/>
      <c r="S2" s="117"/>
    </row>
    <row r="3" spans="1:19" s="18" customFormat="1" ht="25.9" hidden="1" customHeight="1" x14ac:dyDescent="0.35">
      <c r="A3" s="19"/>
      <c r="B3" s="19"/>
      <c r="C3" s="20"/>
      <c r="D3" s="9"/>
      <c r="E3" s="9"/>
      <c r="F3" s="9"/>
      <c r="G3" s="9"/>
      <c r="H3" s="9"/>
      <c r="I3" s="9"/>
      <c r="J3" s="9"/>
      <c r="K3" s="9"/>
      <c r="L3" s="15"/>
      <c r="M3" s="15"/>
      <c r="N3" s="15"/>
      <c r="O3" s="21"/>
    </row>
    <row r="4" spans="1:19" s="18" customFormat="1" ht="5.25" customHeight="1" x14ac:dyDescent="0.35">
      <c r="A4" s="19"/>
      <c r="B4" s="19"/>
      <c r="C4" s="20"/>
      <c r="D4" s="9"/>
      <c r="E4" s="9"/>
      <c r="F4" s="9"/>
      <c r="G4" s="9"/>
      <c r="H4" s="9"/>
      <c r="I4" s="9"/>
      <c r="J4" s="9"/>
      <c r="K4" s="9"/>
      <c r="L4" s="22"/>
      <c r="M4" s="118"/>
      <c r="N4" s="118"/>
      <c r="O4" s="21"/>
    </row>
    <row r="5" spans="1:19" s="18" customFormat="1" ht="18.75" customHeight="1" x14ac:dyDescent="0.4">
      <c r="A5" s="19"/>
      <c r="B5" s="19"/>
      <c r="C5" s="20"/>
      <c r="D5" s="9"/>
      <c r="E5" s="9"/>
      <c r="F5" s="9"/>
      <c r="G5" s="9"/>
      <c r="H5" s="9"/>
      <c r="I5" s="9"/>
      <c r="J5" s="9"/>
      <c r="K5" s="9"/>
      <c r="L5" s="22"/>
      <c r="M5" s="116" t="s">
        <v>152</v>
      </c>
      <c r="N5" s="131"/>
      <c r="O5" s="21"/>
    </row>
    <row r="6" spans="1:19" s="18" customFormat="1" ht="23.25" customHeight="1" x14ac:dyDescent="0.4">
      <c r="A6" s="19"/>
      <c r="B6" s="19"/>
      <c r="C6" s="20"/>
      <c r="D6" s="9"/>
      <c r="E6" s="9"/>
      <c r="F6" s="9"/>
      <c r="G6" s="9"/>
      <c r="H6" s="9"/>
      <c r="I6" s="9"/>
      <c r="J6" s="9"/>
      <c r="K6" s="9"/>
      <c r="L6" s="22"/>
      <c r="M6" s="96" t="s">
        <v>153</v>
      </c>
      <c r="N6" s="96"/>
      <c r="O6" s="21"/>
    </row>
    <row r="7" spans="1:19" s="18" customFormat="1" ht="34.5" customHeight="1" x14ac:dyDescent="0.35">
      <c r="A7" s="19"/>
      <c r="B7" s="19"/>
      <c r="C7" s="20"/>
      <c r="D7" s="9"/>
      <c r="E7" s="9"/>
      <c r="F7" s="9"/>
      <c r="G7" s="9"/>
      <c r="H7" s="9"/>
      <c r="I7" s="9"/>
      <c r="J7" s="9"/>
      <c r="K7" s="9"/>
      <c r="L7" s="22"/>
      <c r="M7" s="91"/>
      <c r="N7" s="91"/>
      <c r="O7" s="21"/>
    </row>
    <row r="8" spans="1:19" s="18" customFormat="1" ht="34.5" customHeight="1" x14ac:dyDescent="0.4">
      <c r="A8" s="19"/>
      <c r="B8" s="19"/>
      <c r="C8" s="20"/>
      <c r="D8" s="9"/>
      <c r="E8" s="9"/>
      <c r="F8" s="9"/>
      <c r="G8" s="9"/>
      <c r="H8" s="9"/>
      <c r="I8" s="9"/>
      <c r="J8" s="9"/>
      <c r="K8" s="9"/>
      <c r="L8" s="22"/>
      <c r="M8" s="93"/>
      <c r="N8" s="104" t="s">
        <v>162</v>
      </c>
      <c r="O8" s="21"/>
    </row>
    <row r="9" spans="1:19" s="18" customFormat="1" ht="42.75" customHeight="1" x14ac:dyDescent="0.35">
      <c r="A9" s="122" t="s">
        <v>43</v>
      </c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23"/>
    </row>
    <row r="10" spans="1:19" ht="30.75" customHeight="1" x14ac:dyDescent="0.25">
      <c r="A10" s="123" t="s">
        <v>0</v>
      </c>
      <c r="B10" s="123" t="s">
        <v>21</v>
      </c>
      <c r="C10" s="123" t="s">
        <v>4</v>
      </c>
      <c r="D10" s="132" t="s">
        <v>41</v>
      </c>
      <c r="E10" s="132"/>
      <c r="F10" s="132"/>
      <c r="G10" s="132"/>
      <c r="H10" s="132"/>
      <c r="I10" s="132"/>
      <c r="J10" s="132"/>
      <c r="K10" s="132"/>
      <c r="L10" s="132"/>
      <c r="M10" s="133"/>
      <c r="N10" s="123" t="s">
        <v>20</v>
      </c>
    </row>
    <row r="11" spans="1:19" ht="53.25" customHeight="1" x14ac:dyDescent="0.25">
      <c r="A11" s="123"/>
      <c r="B11" s="123"/>
      <c r="C11" s="123"/>
      <c r="D11" s="6" t="s">
        <v>10</v>
      </c>
      <c r="E11" s="6" t="s">
        <v>11</v>
      </c>
      <c r="F11" s="6" t="s">
        <v>12</v>
      </c>
      <c r="G11" s="6" t="s">
        <v>13</v>
      </c>
      <c r="H11" s="6" t="s">
        <v>14</v>
      </c>
      <c r="I11" s="6" t="s">
        <v>15</v>
      </c>
      <c r="J11" s="6" t="s">
        <v>16</v>
      </c>
      <c r="K11" s="6" t="s">
        <v>17</v>
      </c>
      <c r="L11" s="6" t="s">
        <v>18</v>
      </c>
      <c r="M11" s="6" t="s">
        <v>19</v>
      </c>
      <c r="N11" s="123"/>
    </row>
    <row r="12" spans="1:19" s="2" customFormat="1" ht="18" customHeight="1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0">
        <v>8</v>
      </c>
      <c r="I12" s="10">
        <v>9</v>
      </c>
      <c r="J12" s="10">
        <v>10</v>
      </c>
      <c r="K12" s="10">
        <v>11</v>
      </c>
      <c r="L12" s="10">
        <v>12</v>
      </c>
      <c r="M12" s="10">
        <v>13</v>
      </c>
      <c r="N12" s="10">
        <v>14</v>
      </c>
      <c r="O12" s="24"/>
    </row>
    <row r="13" spans="1:19" ht="28.5" customHeight="1" x14ac:dyDescent="0.25">
      <c r="A13" s="119" t="s">
        <v>45</v>
      </c>
      <c r="B13" s="120"/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1"/>
    </row>
    <row r="14" spans="1:19" ht="28.5" customHeight="1" x14ac:dyDescent="0.25">
      <c r="A14" s="113" t="s">
        <v>49</v>
      </c>
      <c r="B14" s="3" t="s">
        <v>23</v>
      </c>
      <c r="C14" s="4">
        <f t="shared" ref="C14:M14" si="0">SUM(C15:C18)</f>
        <v>263100528.84</v>
      </c>
      <c r="D14" s="4">
        <f t="shared" si="0"/>
        <v>28048748.390000001</v>
      </c>
      <c r="E14" s="4">
        <f t="shared" si="0"/>
        <v>27424216.949999999</v>
      </c>
      <c r="F14" s="4">
        <f t="shared" si="0"/>
        <v>27457420.129999999</v>
      </c>
      <c r="G14" s="4">
        <f t="shared" si="0"/>
        <v>25738591.91</v>
      </c>
      <c r="H14" s="4">
        <f t="shared" si="0"/>
        <v>25738591.91</v>
      </c>
      <c r="I14" s="4">
        <f t="shared" si="0"/>
        <v>25738591.91</v>
      </c>
      <c r="J14" s="4">
        <f t="shared" si="0"/>
        <v>25738591.91</v>
      </c>
      <c r="K14" s="4">
        <f t="shared" si="0"/>
        <v>25738591.91</v>
      </c>
      <c r="L14" s="4">
        <f t="shared" si="0"/>
        <v>25738591.91</v>
      </c>
      <c r="M14" s="4">
        <f t="shared" si="0"/>
        <v>25738591.91</v>
      </c>
      <c r="N14" s="109" t="s">
        <v>25</v>
      </c>
    </row>
    <row r="15" spans="1:19" ht="49.5" customHeight="1" x14ac:dyDescent="0.25">
      <c r="A15" s="114"/>
      <c r="B15" s="7" t="s">
        <v>8</v>
      </c>
      <c r="C15" s="4">
        <f>SUM(D15:M15)</f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I15" s="25">
        <v>0</v>
      </c>
      <c r="J15" s="4">
        <v>0</v>
      </c>
      <c r="K15" s="4">
        <v>0</v>
      </c>
      <c r="L15" s="4">
        <v>0</v>
      </c>
      <c r="M15" s="4">
        <v>0</v>
      </c>
      <c r="N15" s="110"/>
    </row>
    <row r="16" spans="1:19" ht="53.25" customHeight="1" x14ac:dyDescent="0.25">
      <c r="A16" s="114"/>
      <c r="B16" s="7" t="s">
        <v>9</v>
      </c>
      <c r="C16" s="4">
        <f>SUM(D16:M16)</f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110"/>
    </row>
    <row r="17" spans="1:15" ht="34.5" customHeight="1" x14ac:dyDescent="0.25">
      <c r="A17" s="114"/>
      <c r="B17" s="7" t="s">
        <v>6</v>
      </c>
      <c r="C17" s="4">
        <f>SUM(D17:M17)</f>
        <v>263100528.84</v>
      </c>
      <c r="D17" s="4">
        <v>28048748.390000001</v>
      </c>
      <c r="E17" s="4">
        <v>27424216.949999999</v>
      </c>
      <c r="F17" s="4">
        <v>27457420.129999999</v>
      </c>
      <c r="G17" s="4">
        <v>25738591.91</v>
      </c>
      <c r="H17" s="4">
        <v>25738591.91</v>
      </c>
      <c r="I17" s="4">
        <v>25738591.91</v>
      </c>
      <c r="J17" s="4">
        <v>25738591.91</v>
      </c>
      <c r="K17" s="4">
        <v>25738591.91</v>
      </c>
      <c r="L17" s="4">
        <v>25738591.91</v>
      </c>
      <c r="M17" s="4">
        <v>25738591.91</v>
      </c>
      <c r="N17" s="110"/>
    </row>
    <row r="18" spans="1:15" ht="29.45" customHeight="1" x14ac:dyDescent="0.25">
      <c r="A18" s="115"/>
      <c r="B18" s="7" t="s">
        <v>22</v>
      </c>
      <c r="C18" s="4">
        <f>SUM(D18:M18)</f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111"/>
    </row>
    <row r="19" spans="1:15" ht="27.75" customHeight="1" x14ac:dyDescent="0.25">
      <c r="A19" s="119" t="s">
        <v>44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1"/>
      <c r="O19" s="1"/>
    </row>
    <row r="20" spans="1:15" ht="22.5" customHeight="1" outlineLevel="1" x14ac:dyDescent="0.25">
      <c r="A20" s="119" t="s">
        <v>5</v>
      </c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1"/>
      <c r="O20" s="1"/>
    </row>
    <row r="21" spans="1:15" ht="27.75" customHeight="1" outlineLevel="1" x14ac:dyDescent="0.25">
      <c r="A21" s="113" t="s">
        <v>57</v>
      </c>
      <c r="B21" s="3" t="s">
        <v>23</v>
      </c>
      <c r="C21" s="4">
        <f t="shared" ref="C21:C30" si="1">SUM(D21:M21)</f>
        <v>2045939776.28</v>
      </c>
      <c r="D21" s="4">
        <f>SUM(D22:D25)</f>
        <v>168064018.03999999</v>
      </c>
      <c r="E21" s="4">
        <f t="shared" ref="E21:M21" si="2">SUM(E22:E25)</f>
        <v>170027998.41</v>
      </c>
      <c r="F21" s="4">
        <f t="shared" si="2"/>
        <v>174024618.13</v>
      </c>
      <c r="G21" s="4">
        <f t="shared" si="2"/>
        <v>156590969.94999999</v>
      </c>
      <c r="H21" s="4">
        <f t="shared" si="2"/>
        <v>166590969.94999999</v>
      </c>
      <c r="I21" s="4">
        <f t="shared" si="2"/>
        <v>176590971.03999999</v>
      </c>
      <c r="J21" s="4">
        <f t="shared" si="2"/>
        <v>186590971.03999999</v>
      </c>
      <c r="K21" s="4">
        <f t="shared" si="2"/>
        <v>196590971.03999999</v>
      </c>
      <c r="L21" s="4">
        <f t="shared" si="2"/>
        <v>306590971.04000002</v>
      </c>
      <c r="M21" s="4">
        <f t="shared" si="2"/>
        <v>344277317.63999999</v>
      </c>
      <c r="N21" s="109" t="s">
        <v>2</v>
      </c>
      <c r="O21" s="1"/>
    </row>
    <row r="22" spans="1:15" ht="54.75" customHeight="1" outlineLevel="1" x14ac:dyDescent="0.25">
      <c r="A22" s="114"/>
      <c r="B22" s="7" t="s">
        <v>8</v>
      </c>
      <c r="C22" s="4">
        <f t="shared" si="1"/>
        <v>0</v>
      </c>
      <c r="D22" s="4">
        <f t="shared" ref="D22:M22" si="3">D27+D32+D37</f>
        <v>0</v>
      </c>
      <c r="E22" s="4">
        <f t="shared" si="3"/>
        <v>0</v>
      </c>
      <c r="F22" s="4">
        <f t="shared" si="3"/>
        <v>0</v>
      </c>
      <c r="G22" s="4">
        <f t="shared" si="3"/>
        <v>0</v>
      </c>
      <c r="H22" s="4">
        <f t="shared" si="3"/>
        <v>0</v>
      </c>
      <c r="I22" s="4">
        <f t="shared" si="3"/>
        <v>0</v>
      </c>
      <c r="J22" s="4">
        <f t="shared" si="3"/>
        <v>0</v>
      </c>
      <c r="K22" s="4">
        <f t="shared" si="3"/>
        <v>0</v>
      </c>
      <c r="L22" s="4">
        <f t="shared" si="3"/>
        <v>0</v>
      </c>
      <c r="M22" s="4">
        <f t="shared" si="3"/>
        <v>0</v>
      </c>
      <c r="N22" s="110"/>
      <c r="O22" s="1"/>
    </row>
    <row r="23" spans="1:15" ht="54" customHeight="1" outlineLevel="1" x14ac:dyDescent="0.25">
      <c r="A23" s="114"/>
      <c r="B23" s="7" t="s">
        <v>9</v>
      </c>
      <c r="C23" s="4">
        <f t="shared" si="1"/>
        <v>0</v>
      </c>
      <c r="D23" s="4">
        <f>D28+D33+D38</f>
        <v>0</v>
      </c>
      <c r="E23" s="4">
        <f t="shared" ref="E23:I23" si="4">E28+E33+E38</f>
        <v>0</v>
      </c>
      <c r="F23" s="4">
        <f t="shared" si="4"/>
        <v>0</v>
      </c>
      <c r="G23" s="4">
        <f t="shared" si="4"/>
        <v>0</v>
      </c>
      <c r="H23" s="4">
        <f t="shared" si="4"/>
        <v>0</v>
      </c>
      <c r="I23" s="4">
        <f t="shared" si="4"/>
        <v>0</v>
      </c>
      <c r="J23" s="4">
        <f t="shared" ref="J23:M25" si="5">J28+J33+J38</f>
        <v>0</v>
      </c>
      <c r="K23" s="4">
        <f t="shared" si="5"/>
        <v>0</v>
      </c>
      <c r="L23" s="4">
        <f t="shared" si="5"/>
        <v>0</v>
      </c>
      <c r="M23" s="4">
        <f t="shared" si="5"/>
        <v>0</v>
      </c>
      <c r="N23" s="110"/>
      <c r="O23" s="1"/>
    </row>
    <row r="24" spans="1:15" ht="36.75" customHeight="1" outlineLevel="1" x14ac:dyDescent="0.25">
      <c r="A24" s="114"/>
      <c r="B24" s="7" t="s">
        <v>6</v>
      </c>
      <c r="C24" s="4">
        <f t="shared" si="1"/>
        <v>2045939776.28</v>
      </c>
      <c r="D24" s="4">
        <f>D29+D34+D39+D44</f>
        <v>168064018.03999999</v>
      </c>
      <c r="E24" s="4">
        <f t="shared" ref="D24:I25" si="6">E29+E34+E39</f>
        <v>170027998.41</v>
      </c>
      <c r="F24" s="4">
        <f t="shared" si="6"/>
        <v>174024618.13</v>
      </c>
      <c r="G24" s="4">
        <f t="shared" si="6"/>
        <v>156590969.94999999</v>
      </c>
      <c r="H24" s="4">
        <f t="shared" si="6"/>
        <v>166590969.94999999</v>
      </c>
      <c r="I24" s="4">
        <f t="shared" si="6"/>
        <v>176590971.03999999</v>
      </c>
      <c r="J24" s="4">
        <f t="shared" si="5"/>
        <v>186590971.03999999</v>
      </c>
      <c r="K24" s="4">
        <f t="shared" si="5"/>
        <v>196590971.03999999</v>
      </c>
      <c r="L24" s="4">
        <f t="shared" si="5"/>
        <v>306590971.04000002</v>
      </c>
      <c r="M24" s="4">
        <f t="shared" si="5"/>
        <v>344277317.63999999</v>
      </c>
      <c r="N24" s="110"/>
      <c r="O24" s="1"/>
    </row>
    <row r="25" spans="1:15" ht="48.75" customHeight="1" outlineLevel="1" x14ac:dyDescent="0.25">
      <c r="A25" s="115"/>
      <c r="B25" s="7" t="s">
        <v>22</v>
      </c>
      <c r="C25" s="4">
        <f t="shared" si="1"/>
        <v>0</v>
      </c>
      <c r="D25" s="4">
        <f t="shared" si="6"/>
        <v>0</v>
      </c>
      <c r="E25" s="4">
        <f t="shared" si="6"/>
        <v>0</v>
      </c>
      <c r="F25" s="4">
        <f t="shared" si="6"/>
        <v>0</v>
      </c>
      <c r="G25" s="4">
        <f t="shared" si="6"/>
        <v>0</v>
      </c>
      <c r="H25" s="4">
        <f t="shared" si="6"/>
        <v>0</v>
      </c>
      <c r="I25" s="4">
        <f t="shared" si="6"/>
        <v>0</v>
      </c>
      <c r="J25" s="4">
        <f t="shared" si="5"/>
        <v>0</v>
      </c>
      <c r="K25" s="4">
        <f t="shared" si="5"/>
        <v>0</v>
      </c>
      <c r="L25" s="4">
        <f t="shared" si="5"/>
        <v>0</v>
      </c>
      <c r="M25" s="4">
        <f t="shared" si="5"/>
        <v>0</v>
      </c>
      <c r="N25" s="111"/>
      <c r="O25" s="1"/>
    </row>
    <row r="26" spans="1:15" ht="15.75" customHeight="1" outlineLevel="1" x14ac:dyDescent="0.25">
      <c r="A26" s="124" t="s">
        <v>28</v>
      </c>
      <c r="B26" s="3" t="s">
        <v>23</v>
      </c>
      <c r="C26" s="4">
        <f t="shared" si="1"/>
        <v>1986656927.46</v>
      </c>
      <c r="D26" s="4">
        <f t="shared" ref="D26:H26" si="7">SUM(D27:D30)</f>
        <v>150355652.31</v>
      </c>
      <c r="E26" s="4">
        <f t="shared" si="7"/>
        <v>154704893.84999999</v>
      </c>
      <c r="F26" s="4">
        <f t="shared" si="7"/>
        <v>155233004.78</v>
      </c>
      <c r="G26" s="4">
        <f t="shared" si="7"/>
        <v>155525289.21000001</v>
      </c>
      <c r="H26" s="4">
        <f t="shared" si="7"/>
        <v>165525289.21000001</v>
      </c>
      <c r="I26" s="4">
        <f>SUM(I27:I30)</f>
        <v>175525290.30000001</v>
      </c>
      <c r="J26" s="4">
        <f>SUM(J27:J30)</f>
        <v>185525290.30000001</v>
      </c>
      <c r="K26" s="4">
        <f>SUM(K27:K30)</f>
        <v>195525290.30000001</v>
      </c>
      <c r="L26" s="4">
        <f>SUM(L27:L30)</f>
        <v>305525290.30000001</v>
      </c>
      <c r="M26" s="4">
        <f>SUM(M27:M30)</f>
        <v>343211636.89999998</v>
      </c>
      <c r="N26" s="109" t="s">
        <v>25</v>
      </c>
      <c r="O26" s="1"/>
    </row>
    <row r="27" spans="1:15" ht="47.25" outlineLevel="1" x14ac:dyDescent="0.25">
      <c r="A27" s="125"/>
      <c r="B27" s="7" t="s">
        <v>8</v>
      </c>
      <c r="C27" s="4">
        <f t="shared" si="1"/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110"/>
      <c r="O27" s="1"/>
    </row>
    <row r="28" spans="1:15" ht="47.25" customHeight="1" outlineLevel="1" x14ac:dyDescent="0.25">
      <c r="A28" s="125"/>
      <c r="B28" s="7" t="s">
        <v>9</v>
      </c>
      <c r="C28" s="4">
        <f t="shared" si="1"/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110"/>
      <c r="O28" s="1"/>
    </row>
    <row r="29" spans="1:15" ht="31.5" outlineLevel="1" x14ac:dyDescent="0.25">
      <c r="A29" s="125"/>
      <c r="B29" s="7" t="s">
        <v>6</v>
      </c>
      <c r="C29" s="4">
        <f t="shared" si="1"/>
        <v>1986656927.46</v>
      </c>
      <c r="D29" s="4">
        <v>150355652.31</v>
      </c>
      <c r="E29" s="4">
        <v>154704893.84999999</v>
      </c>
      <c r="F29" s="4">
        <v>155233004.78</v>
      </c>
      <c r="G29" s="4">
        <v>155525289.21000001</v>
      </c>
      <c r="H29" s="4">
        <v>165525289.21000001</v>
      </c>
      <c r="I29" s="4">
        <v>175525290.30000001</v>
      </c>
      <c r="J29" s="4">
        <v>185525290.30000001</v>
      </c>
      <c r="K29" s="4">
        <v>195525290.30000001</v>
      </c>
      <c r="L29" s="4">
        <v>305525290.30000001</v>
      </c>
      <c r="M29" s="4">
        <f>305525290.3+37686346.6</f>
        <v>343211636.89999998</v>
      </c>
      <c r="N29" s="110"/>
      <c r="O29" s="1"/>
    </row>
    <row r="30" spans="1:15" ht="35.25" customHeight="1" outlineLevel="1" x14ac:dyDescent="0.25">
      <c r="A30" s="127"/>
      <c r="B30" s="7" t="s">
        <v>22</v>
      </c>
      <c r="C30" s="4">
        <f t="shared" si="1"/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111"/>
      <c r="O30" s="1"/>
    </row>
    <row r="31" spans="1:15" ht="15.75" customHeight="1" outlineLevel="1" x14ac:dyDescent="0.25">
      <c r="A31" s="113" t="s">
        <v>27</v>
      </c>
      <c r="B31" s="3" t="s">
        <v>23</v>
      </c>
      <c r="C31" s="4">
        <f>SUM(C32:C35)</f>
        <v>907092.9</v>
      </c>
      <c r="D31" s="4">
        <f t="shared" ref="D31:M31" si="8">SUM(D32:D35)</f>
        <v>157040.1</v>
      </c>
      <c r="E31" s="4">
        <f t="shared" si="8"/>
        <v>157040.1</v>
      </c>
      <c r="F31" s="4">
        <f t="shared" si="8"/>
        <v>157040.1</v>
      </c>
      <c r="G31" s="4">
        <f t="shared" si="8"/>
        <v>62281.8</v>
      </c>
      <c r="H31" s="4">
        <f t="shared" si="8"/>
        <v>62281.8</v>
      </c>
      <c r="I31" s="4">
        <f t="shared" si="8"/>
        <v>62281.8</v>
      </c>
      <c r="J31" s="4">
        <f t="shared" si="8"/>
        <v>62281.8</v>
      </c>
      <c r="K31" s="4">
        <f t="shared" si="8"/>
        <v>62281.8</v>
      </c>
      <c r="L31" s="4">
        <f t="shared" si="8"/>
        <v>62281.8</v>
      </c>
      <c r="M31" s="4">
        <f t="shared" si="8"/>
        <v>62281.8</v>
      </c>
      <c r="N31" s="109" t="s">
        <v>1</v>
      </c>
      <c r="O31" s="1"/>
    </row>
    <row r="32" spans="1:15" ht="47.25" outlineLevel="1" x14ac:dyDescent="0.25">
      <c r="A32" s="114"/>
      <c r="B32" s="7" t="s">
        <v>8</v>
      </c>
      <c r="C32" s="4">
        <f t="shared" ref="C32:C55" si="9">SUM(D32:M32)</f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110"/>
      <c r="O32" s="1"/>
    </row>
    <row r="33" spans="1:15" ht="47.25" outlineLevel="1" x14ac:dyDescent="0.25">
      <c r="A33" s="114"/>
      <c r="B33" s="7" t="s">
        <v>9</v>
      </c>
      <c r="C33" s="4">
        <f t="shared" si="9"/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110"/>
      <c r="O33" s="1"/>
    </row>
    <row r="34" spans="1:15" ht="31.5" outlineLevel="1" x14ac:dyDescent="0.25">
      <c r="A34" s="114"/>
      <c r="B34" s="7" t="s">
        <v>6</v>
      </c>
      <c r="C34" s="4">
        <f t="shared" si="9"/>
        <v>907092.9</v>
      </c>
      <c r="D34" s="4">
        <v>157040.1</v>
      </c>
      <c r="E34" s="4">
        <v>157040.1</v>
      </c>
      <c r="F34" s="4">
        <v>157040.1</v>
      </c>
      <c r="G34" s="4">
        <v>62281.8</v>
      </c>
      <c r="H34" s="4">
        <v>62281.8</v>
      </c>
      <c r="I34" s="4">
        <v>62281.8</v>
      </c>
      <c r="J34" s="4">
        <v>62281.8</v>
      </c>
      <c r="K34" s="4">
        <v>62281.8</v>
      </c>
      <c r="L34" s="4">
        <v>62281.8</v>
      </c>
      <c r="M34" s="4">
        <v>62281.8</v>
      </c>
      <c r="N34" s="110"/>
      <c r="O34" s="1"/>
    </row>
    <row r="35" spans="1:15" ht="31.5" outlineLevel="1" x14ac:dyDescent="0.25">
      <c r="A35" s="115"/>
      <c r="B35" s="7" t="s">
        <v>22</v>
      </c>
      <c r="C35" s="4">
        <f t="shared" si="9"/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111"/>
      <c r="O35" s="1"/>
    </row>
    <row r="36" spans="1:15" ht="15.75" customHeight="1" outlineLevel="1" x14ac:dyDescent="0.25">
      <c r="A36" s="113" t="s">
        <v>34</v>
      </c>
      <c r="B36" s="3" t="s">
        <v>23</v>
      </c>
      <c r="C36" s="4">
        <f t="shared" si="9"/>
        <v>57304080.920000002</v>
      </c>
      <c r="D36" s="4">
        <f t="shared" ref="D36:H36" si="10">SUM(D37:D40)</f>
        <v>16479650.630000001</v>
      </c>
      <c r="E36" s="4">
        <f t="shared" si="10"/>
        <v>15166064.460000001</v>
      </c>
      <c r="F36" s="4">
        <f t="shared" si="10"/>
        <v>18634573.25</v>
      </c>
      <c r="G36" s="4">
        <f t="shared" si="10"/>
        <v>1003398.94</v>
      </c>
      <c r="H36" s="4">
        <f t="shared" si="10"/>
        <v>1003398.94</v>
      </c>
      <c r="I36" s="4">
        <f>SUM(I37:I40)</f>
        <v>1003398.94</v>
      </c>
      <c r="J36" s="4">
        <f>SUM(J37:J40)</f>
        <v>1003398.94</v>
      </c>
      <c r="K36" s="4">
        <f>SUM(K37:K40)</f>
        <v>1003398.94</v>
      </c>
      <c r="L36" s="4">
        <f>SUM(L37:L40)</f>
        <v>1003398.94</v>
      </c>
      <c r="M36" s="4">
        <f>SUM(M37:M40)</f>
        <v>1003398.94</v>
      </c>
      <c r="N36" s="26" t="s">
        <v>1</v>
      </c>
      <c r="O36" s="1"/>
    </row>
    <row r="37" spans="1:15" ht="47.25" outlineLevel="1" x14ac:dyDescent="0.25">
      <c r="A37" s="114"/>
      <c r="B37" s="7" t="s">
        <v>8</v>
      </c>
      <c r="C37" s="4">
        <f t="shared" si="9"/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27"/>
      <c r="O37" s="1"/>
    </row>
    <row r="38" spans="1:15" ht="47.25" outlineLevel="1" x14ac:dyDescent="0.25">
      <c r="A38" s="114"/>
      <c r="B38" s="7" t="s">
        <v>9</v>
      </c>
      <c r="C38" s="4">
        <f t="shared" si="9"/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27"/>
      <c r="O38" s="1"/>
    </row>
    <row r="39" spans="1:15" ht="31.5" outlineLevel="1" x14ac:dyDescent="0.25">
      <c r="A39" s="114"/>
      <c r="B39" s="7" t="s">
        <v>6</v>
      </c>
      <c r="C39" s="4">
        <f t="shared" si="9"/>
        <v>57304080.920000002</v>
      </c>
      <c r="D39" s="11">
        <v>16479650.630000001</v>
      </c>
      <c r="E39" s="11">
        <v>15166064.460000001</v>
      </c>
      <c r="F39" s="11">
        <v>18634573.25</v>
      </c>
      <c r="G39" s="11">
        <v>1003398.94</v>
      </c>
      <c r="H39" s="11">
        <v>1003398.94</v>
      </c>
      <c r="I39" s="11">
        <v>1003398.94</v>
      </c>
      <c r="J39" s="11">
        <v>1003398.94</v>
      </c>
      <c r="K39" s="11">
        <v>1003398.94</v>
      </c>
      <c r="L39" s="11">
        <v>1003398.94</v>
      </c>
      <c r="M39" s="11">
        <v>1003398.94</v>
      </c>
      <c r="N39" s="27"/>
      <c r="O39" s="1"/>
    </row>
    <row r="40" spans="1:15" ht="31.5" outlineLevel="1" x14ac:dyDescent="0.25">
      <c r="A40" s="115"/>
      <c r="B40" s="7" t="s">
        <v>22</v>
      </c>
      <c r="C40" s="4">
        <f t="shared" si="9"/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28"/>
      <c r="O40" s="1"/>
    </row>
    <row r="41" spans="1:15" ht="21" customHeight="1" outlineLevel="1" x14ac:dyDescent="0.25">
      <c r="A41" s="113" t="s">
        <v>61</v>
      </c>
      <c r="B41" s="3" t="s">
        <v>23</v>
      </c>
      <c r="C41" s="4">
        <f t="shared" ref="C41:C45" si="11">SUM(D41:M41)</f>
        <v>1071675</v>
      </c>
      <c r="D41" s="4">
        <f t="shared" ref="D41:L41" si="12">SUM(D42:D45)</f>
        <v>1071675</v>
      </c>
      <c r="E41" s="4">
        <f t="shared" si="12"/>
        <v>0</v>
      </c>
      <c r="F41" s="4">
        <f t="shared" si="12"/>
        <v>0</v>
      </c>
      <c r="G41" s="4">
        <f t="shared" si="12"/>
        <v>0</v>
      </c>
      <c r="H41" s="4">
        <f t="shared" si="12"/>
        <v>0</v>
      </c>
      <c r="I41" s="4">
        <f t="shared" si="12"/>
        <v>0</v>
      </c>
      <c r="J41" s="4">
        <f t="shared" si="12"/>
        <v>0</v>
      </c>
      <c r="K41" s="4">
        <f t="shared" si="12"/>
        <v>0</v>
      </c>
      <c r="L41" s="4">
        <f t="shared" si="12"/>
        <v>0</v>
      </c>
      <c r="M41" s="4">
        <f>SUM(M42:M45)</f>
        <v>0</v>
      </c>
      <c r="N41" s="109" t="s">
        <v>25</v>
      </c>
    </row>
    <row r="42" spans="1:15" ht="54" customHeight="1" outlineLevel="1" x14ac:dyDescent="0.25">
      <c r="A42" s="114"/>
      <c r="B42" s="7" t="s">
        <v>8</v>
      </c>
      <c r="C42" s="4">
        <f t="shared" si="11"/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110"/>
    </row>
    <row r="43" spans="1:15" ht="51.75" customHeight="1" outlineLevel="1" x14ac:dyDescent="0.25">
      <c r="A43" s="114"/>
      <c r="B43" s="7" t="s">
        <v>9</v>
      </c>
      <c r="C43" s="4">
        <f t="shared" si="11"/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110"/>
    </row>
    <row r="44" spans="1:15" ht="34.5" customHeight="1" outlineLevel="1" x14ac:dyDescent="0.25">
      <c r="A44" s="114"/>
      <c r="B44" s="7" t="s">
        <v>6</v>
      </c>
      <c r="C44" s="4">
        <f t="shared" si="11"/>
        <v>1071675</v>
      </c>
      <c r="D44" s="4">
        <v>1071675</v>
      </c>
      <c r="E44" s="4">
        <v>0</v>
      </c>
      <c r="F44" s="4">
        <v>0</v>
      </c>
      <c r="G44" s="4">
        <v>0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110"/>
    </row>
    <row r="45" spans="1:15" ht="34.5" customHeight="1" outlineLevel="1" x14ac:dyDescent="0.25">
      <c r="A45" s="115"/>
      <c r="B45" s="7" t="s">
        <v>22</v>
      </c>
      <c r="C45" s="4">
        <f t="shared" si="11"/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111"/>
    </row>
    <row r="46" spans="1:15" ht="21" customHeight="1" outlineLevel="1" x14ac:dyDescent="0.25">
      <c r="A46" s="113" t="s">
        <v>58</v>
      </c>
      <c r="B46" s="3" t="s">
        <v>23</v>
      </c>
      <c r="C46" s="4">
        <f t="shared" si="9"/>
        <v>236455904.58000001</v>
      </c>
      <c r="D46" s="4">
        <f t="shared" ref="D46:L46" si="13">SUM(D47:D50)</f>
        <v>26560702.300000001</v>
      </c>
      <c r="E46" s="4">
        <f t="shared" si="13"/>
        <v>23754198.48</v>
      </c>
      <c r="F46" s="4">
        <f t="shared" si="13"/>
        <v>23831900.41</v>
      </c>
      <c r="G46" s="4">
        <f t="shared" si="13"/>
        <v>23187014.77</v>
      </c>
      <c r="H46" s="4">
        <f t="shared" si="13"/>
        <v>23187014.77</v>
      </c>
      <c r="I46" s="4">
        <f t="shared" si="13"/>
        <v>23187014.77</v>
      </c>
      <c r="J46" s="4">
        <f t="shared" si="13"/>
        <v>23187014.77</v>
      </c>
      <c r="K46" s="4">
        <f t="shared" si="13"/>
        <v>23187014.77</v>
      </c>
      <c r="L46" s="4">
        <f t="shared" si="13"/>
        <v>23187014.77</v>
      </c>
      <c r="M46" s="4">
        <f>SUM(M47:M50)</f>
        <v>23187014.77</v>
      </c>
      <c r="N46" s="109" t="s">
        <v>25</v>
      </c>
    </row>
    <row r="47" spans="1:15" ht="54" customHeight="1" outlineLevel="1" x14ac:dyDescent="0.25">
      <c r="A47" s="114"/>
      <c r="B47" s="7" t="s">
        <v>8</v>
      </c>
      <c r="C47" s="4">
        <f t="shared" si="9"/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110"/>
    </row>
    <row r="48" spans="1:15" ht="51.75" customHeight="1" outlineLevel="1" x14ac:dyDescent="0.25">
      <c r="A48" s="114"/>
      <c r="B48" s="7" t="s">
        <v>9</v>
      </c>
      <c r="C48" s="4">
        <f t="shared" si="9"/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110"/>
    </row>
    <row r="49" spans="1:15" ht="34.5" customHeight="1" outlineLevel="1" x14ac:dyDescent="0.25">
      <c r="A49" s="114"/>
      <c r="B49" s="7" t="s">
        <v>6</v>
      </c>
      <c r="C49" s="4">
        <f t="shared" si="9"/>
        <v>236455904.58000001</v>
      </c>
      <c r="D49" s="4">
        <v>26560702.300000001</v>
      </c>
      <c r="E49" s="4">
        <v>23754198.48</v>
      </c>
      <c r="F49" s="4">
        <v>23831900.41</v>
      </c>
      <c r="G49" s="4">
        <v>23187014.77</v>
      </c>
      <c r="H49" s="4">
        <v>23187014.77</v>
      </c>
      <c r="I49" s="4">
        <v>23187014.77</v>
      </c>
      <c r="J49" s="4">
        <v>23187014.77</v>
      </c>
      <c r="K49" s="4">
        <v>23187014.77</v>
      </c>
      <c r="L49" s="4">
        <v>23187014.77</v>
      </c>
      <c r="M49" s="4">
        <v>23187014.77</v>
      </c>
      <c r="N49" s="110"/>
    </row>
    <row r="50" spans="1:15" ht="34.5" customHeight="1" outlineLevel="1" x14ac:dyDescent="0.25">
      <c r="A50" s="115"/>
      <c r="B50" s="7" t="s">
        <v>22</v>
      </c>
      <c r="C50" s="4">
        <f t="shared" si="9"/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111"/>
    </row>
    <row r="51" spans="1:15" ht="34.5" customHeight="1" outlineLevel="1" x14ac:dyDescent="0.25">
      <c r="A51" s="113" t="s">
        <v>50</v>
      </c>
      <c r="B51" s="3" t="s">
        <v>23</v>
      </c>
      <c r="C51" s="4">
        <f t="shared" si="9"/>
        <v>60017554.899999999</v>
      </c>
      <c r="D51" s="4">
        <f>SUM(D52:D55)</f>
        <v>6001755.4900000002</v>
      </c>
      <c r="E51" s="4">
        <f t="shared" ref="E51:M51" si="14">SUM(E52:E55)</f>
        <v>6001755.4900000002</v>
      </c>
      <c r="F51" s="4">
        <f t="shared" si="14"/>
        <v>6001755.4900000002</v>
      </c>
      <c r="G51" s="4">
        <f t="shared" si="14"/>
        <v>6001755.4900000002</v>
      </c>
      <c r="H51" s="4">
        <f t="shared" si="14"/>
        <v>6001755.4900000002</v>
      </c>
      <c r="I51" s="4">
        <f t="shared" si="14"/>
        <v>6001755.4900000002</v>
      </c>
      <c r="J51" s="4">
        <f t="shared" si="14"/>
        <v>6001755.4900000002</v>
      </c>
      <c r="K51" s="4">
        <f t="shared" si="14"/>
        <v>6001755.4900000002</v>
      </c>
      <c r="L51" s="4">
        <f t="shared" si="14"/>
        <v>6001755.4900000002</v>
      </c>
      <c r="M51" s="4">
        <f t="shared" si="14"/>
        <v>6001755.4900000002</v>
      </c>
      <c r="N51" s="109" t="s">
        <v>25</v>
      </c>
    </row>
    <row r="52" spans="1:15" ht="56.25" customHeight="1" outlineLevel="1" x14ac:dyDescent="0.25">
      <c r="A52" s="114"/>
      <c r="B52" s="29" t="s">
        <v>8</v>
      </c>
      <c r="C52" s="4">
        <f t="shared" si="9"/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110"/>
    </row>
    <row r="53" spans="1:15" ht="50.25" customHeight="1" outlineLevel="1" x14ac:dyDescent="0.25">
      <c r="A53" s="114"/>
      <c r="B53" s="29" t="s">
        <v>9</v>
      </c>
      <c r="C53" s="4">
        <f t="shared" si="9"/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110"/>
    </row>
    <row r="54" spans="1:15" ht="34.5" customHeight="1" outlineLevel="1" x14ac:dyDescent="0.25">
      <c r="A54" s="114"/>
      <c r="B54" s="29" t="s">
        <v>6</v>
      </c>
      <c r="C54" s="4">
        <f t="shared" si="9"/>
        <v>60017554.899999999</v>
      </c>
      <c r="D54" s="4">
        <v>6001755.4900000002</v>
      </c>
      <c r="E54" s="4">
        <v>6001755.4900000002</v>
      </c>
      <c r="F54" s="4">
        <v>6001755.4900000002</v>
      </c>
      <c r="G54" s="4">
        <v>6001755.4900000002</v>
      </c>
      <c r="H54" s="4">
        <v>6001755.4900000002</v>
      </c>
      <c r="I54" s="4">
        <v>6001755.4900000002</v>
      </c>
      <c r="J54" s="4">
        <v>6001755.4900000002</v>
      </c>
      <c r="K54" s="4">
        <v>6001755.4900000002</v>
      </c>
      <c r="L54" s="4">
        <v>6001755.4900000002</v>
      </c>
      <c r="M54" s="4">
        <v>6001755.4900000002</v>
      </c>
      <c r="N54" s="110"/>
    </row>
    <row r="55" spans="1:15" ht="34.5" customHeight="1" outlineLevel="1" x14ac:dyDescent="0.25">
      <c r="A55" s="115"/>
      <c r="B55" s="7" t="s">
        <v>22</v>
      </c>
      <c r="C55" s="4">
        <f t="shared" si="9"/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111"/>
    </row>
    <row r="56" spans="1:15" ht="26.25" customHeight="1" x14ac:dyDescent="0.25">
      <c r="A56" s="113" t="s">
        <v>48</v>
      </c>
      <c r="B56" s="3" t="s">
        <v>23</v>
      </c>
      <c r="C56" s="4">
        <f>SUM(C57:C60)</f>
        <v>2342413235.7600002</v>
      </c>
      <c r="D56" s="4">
        <f t="shared" ref="D56:M56" si="15">D21+D46+D51</f>
        <v>200626475.83000001</v>
      </c>
      <c r="E56" s="4">
        <f t="shared" si="15"/>
        <v>199783952.38</v>
      </c>
      <c r="F56" s="4">
        <f t="shared" si="15"/>
        <v>203858274.03</v>
      </c>
      <c r="G56" s="4">
        <f t="shared" si="15"/>
        <v>185779740.21000001</v>
      </c>
      <c r="H56" s="4">
        <f t="shared" si="15"/>
        <v>195779740.21000001</v>
      </c>
      <c r="I56" s="4">
        <f t="shared" si="15"/>
        <v>205779741.30000001</v>
      </c>
      <c r="J56" s="4">
        <f t="shared" si="15"/>
        <v>215779741.30000001</v>
      </c>
      <c r="K56" s="4">
        <f t="shared" si="15"/>
        <v>225779741.30000001</v>
      </c>
      <c r="L56" s="4">
        <f t="shared" si="15"/>
        <v>335779741.30000001</v>
      </c>
      <c r="M56" s="4">
        <f t="shared" si="15"/>
        <v>373466087.89999998</v>
      </c>
      <c r="N56" s="6" t="s">
        <v>2</v>
      </c>
    </row>
    <row r="57" spans="1:15" ht="51.75" customHeight="1" x14ac:dyDescent="0.25">
      <c r="A57" s="114"/>
      <c r="B57" s="29" t="s">
        <v>8</v>
      </c>
      <c r="C57" s="4">
        <f>SUM(D57:M57)</f>
        <v>0</v>
      </c>
      <c r="D57" s="4">
        <f t="shared" ref="D57:M57" si="16">D22+D47</f>
        <v>0</v>
      </c>
      <c r="E57" s="4">
        <f t="shared" si="16"/>
        <v>0</v>
      </c>
      <c r="F57" s="4">
        <f t="shared" si="16"/>
        <v>0</v>
      </c>
      <c r="G57" s="4">
        <f t="shared" si="16"/>
        <v>0</v>
      </c>
      <c r="H57" s="4">
        <f t="shared" si="16"/>
        <v>0</v>
      </c>
      <c r="I57" s="4">
        <f t="shared" si="16"/>
        <v>0</v>
      </c>
      <c r="J57" s="4">
        <f t="shared" si="16"/>
        <v>0</v>
      </c>
      <c r="K57" s="4">
        <f t="shared" si="16"/>
        <v>0</v>
      </c>
      <c r="L57" s="4">
        <f t="shared" si="16"/>
        <v>0</v>
      </c>
      <c r="M57" s="4">
        <f t="shared" si="16"/>
        <v>0</v>
      </c>
      <c r="N57" s="6" t="s">
        <v>2</v>
      </c>
    </row>
    <row r="58" spans="1:15" ht="51" customHeight="1" x14ac:dyDescent="0.25">
      <c r="A58" s="114"/>
      <c r="B58" s="29" t="s">
        <v>9</v>
      </c>
      <c r="C58" s="4">
        <f>SUM(D58:M58)</f>
        <v>0</v>
      </c>
      <c r="D58" s="4">
        <f t="shared" ref="D58:M58" si="17">D23+D48</f>
        <v>0</v>
      </c>
      <c r="E58" s="4">
        <f t="shared" si="17"/>
        <v>0</v>
      </c>
      <c r="F58" s="4">
        <f t="shared" si="17"/>
        <v>0</v>
      </c>
      <c r="G58" s="4">
        <f t="shared" si="17"/>
        <v>0</v>
      </c>
      <c r="H58" s="4">
        <f t="shared" si="17"/>
        <v>0</v>
      </c>
      <c r="I58" s="4">
        <f t="shared" si="17"/>
        <v>0</v>
      </c>
      <c r="J58" s="4">
        <f t="shared" si="17"/>
        <v>0</v>
      </c>
      <c r="K58" s="4">
        <f t="shared" si="17"/>
        <v>0</v>
      </c>
      <c r="L58" s="4">
        <f t="shared" si="17"/>
        <v>0</v>
      </c>
      <c r="M58" s="4">
        <f t="shared" si="17"/>
        <v>0</v>
      </c>
      <c r="N58" s="30" t="s">
        <v>2</v>
      </c>
    </row>
    <row r="59" spans="1:15" ht="36" customHeight="1" x14ac:dyDescent="0.25">
      <c r="A59" s="114"/>
      <c r="B59" s="29" t="s">
        <v>6</v>
      </c>
      <c r="C59" s="4">
        <f>SUM(D59:M59)</f>
        <v>2342413235.7600002</v>
      </c>
      <c r="D59" s="4">
        <f t="shared" ref="D59:M59" si="18">D24+D49+D54</f>
        <v>200626475.83000001</v>
      </c>
      <c r="E59" s="4">
        <f t="shared" si="18"/>
        <v>199783952.38</v>
      </c>
      <c r="F59" s="4">
        <f t="shared" si="18"/>
        <v>203858274.03</v>
      </c>
      <c r="G59" s="4">
        <f t="shared" si="18"/>
        <v>185779740.21000001</v>
      </c>
      <c r="H59" s="4">
        <f t="shared" si="18"/>
        <v>195779740.21000001</v>
      </c>
      <c r="I59" s="4">
        <f t="shared" si="18"/>
        <v>205779741.30000001</v>
      </c>
      <c r="J59" s="4">
        <f t="shared" si="18"/>
        <v>215779741.30000001</v>
      </c>
      <c r="K59" s="4">
        <f t="shared" si="18"/>
        <v>225779741.30000001</v>
      </c>
      <c r="L59" s="4">
        <f t="shared" si="18"/>
        <v>335779741.30000001</v>
      </c>
      <c r="M59" s="4">
        <f t="shared" si="18"/>
        <v>373466087.89999998</v>
      </c>
      <c r="N59" s="6" t="s">
        <v>2</v>
      </c>
    </row>
    <row r="60" spans="1:15" ht="35.25" customHeight="1" x14ac:dyDescent="0.25">
      <c r="A60" s="115"/>
      <c r="B60" s="7" t="s">
        <v>22</v>
      </c>
      <c r="C60" s="4">
        <f>SUM(D60:M60)</f>
        <v>0</v>
      </c>
      <c r="D60" s="4">
        <f t="shared" ref="D60:M60" si="19">D25+D50</f>
        <v>0</v>
      </c>
      <c r="E60" s="4">
        <f t="shared" si="19"/>
        <v>0</v>
      </c>
      <c r="F60" s="4">
        <f t="shared" si="19"/>
        <v>0</v>
      </c>
      <c r="G60" s="4">
        <f t="shared" si="19"/>
        <v>0</v>
      </c>
      <c r="H60" s="4">
        <f t="shared" si="19"/>
        <v>0</v>
      </c>
      <c r="I60" s="4">
        <f t="shared" si="19"/>
        <v>0</v>
      </c>
      <c r="J60" s="4">
        <f t="shared" si="19"/>
        <v>0</v>
      </c>
      <c r="K60" s="4">
        <f t="shared" si="19"/>
        <v>0</v>
      </c>
      <c r="L60" s="4">
        <f t="shared" si="19"/>
        <v>0</v>
      </c>
      <c r="M60" s="4">
        <f t="shared" si="19"/>
        <v>0</v>
      </c>
      <c r="N60" s="6" t="s">
        <v>2</v>
      </c>
      <c r="O60" s="1"/>
    </row>
    <row r="61" spans="1:15" ht="26.25" customHeight="1" x14ac:dyDescent="0.25">
      <c r="A61" s="119" t="s">
        <v>33</v>
      </c>
      <c r="B61" s="120"/>
      <c r="C61" s="120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1"/>
      <c r="O61" s="1"/>
    </row>
    <row r="62" spans="1:15" ht="23.25" customHeight="1" outlineLevel="1" x14ac:dyDescent="0.25">
      <c r="A62" s="119" t="s">
        <v>26</v>
      </c>
      <c r="B62" s="120"/>
      <c r="C62" s="120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1"/>
      <c r="O62" s="1"/>
    </row>
    <row r="63" spans="1:15" ht="39" customHeight="1" outlineLevel="1" x14ac:dyDescent="0.25">
      <c r="A63" s="112" t="s">
        <v>51</v>
      </c>
      <c r="B63" s="3" t="s">
        <v>23</v>
      </c>
      <c r="C63" s="4">
        <f t="shared" ref="C63:L63" si="20">SUM(C64:C67)</f>
        <v>9771321722.1200008</v>
      </c>
      <c r="D63" s="4">
        <f t="shared" si="20"/>
        <v>951495858.72000003</v>
      </c>
      <c r="E63" s="4">
        <f t="shared" si="20"/>
        <v>930136298.92999995</v>
      </c>
      <c r="F63" s="4">
        <f t="shared" si="20"/>
        <v>929583015.83000004</v>
      </c>
      <c r="G63" s="4">
        <f t="shared" si="20"/>
        <v>916106128.66999996</v>
      </c>
      <c r="H63" s="4">
        <f t="shared" si="20"/>
        <v>930036128.66999996</v>
      </c>
      <c r="I63" s="4">
        <f t="shared" si="20"/>
        <v>943046127.58000004</v>
      </c>
      <c r="J63" s="4">
        <f t="shared" si="20"/>
        <v>954206127.58000004</v>
      </c>
      <c r="K63" s="4">
        <f t="shared" si="20"/>
        <v>963536127.58000004</v>
      </c>
      <c r="L63" s="4">
        <f t="shared" si="20"/>
        <v>1079986127.5799999</v>
      </c>
      <c r="M63" s="4">
        <f>SUM(M64:M67)</f>
        <v>1173189780.98</v>
      </c>
      <c r="N63" s="109" t="s">
        <v>2</v>
      </c>
      <c r="O63" s="1"/>
    </row>
    <row r="64" spans="1:15" ht="60" customHeight="1" outlineLevel="1" x14ac:dyDescent="0.25">
      <c r="A64" s="112"/>
      <c r="B64" s="7" t="s">
        <v>8</v>
      </c>
      <c r="C64" s="4">
        <f t="shared" ref="C64:C77" si="21">SUM(D64:M64)</f>
        <v>0</v>
      </c>
      <c r="D64" s="4">
        <f t="shared" ref="D64:M64" si="22">D69+D74</f>
        <v>0</v>
      </c>
      <c r="E64" s="4">
        <f t="shared" si="22"/>
        <v>0</v>
      </c>
      <c r="F64" s="4">
        <f t="shared" si="22"/>
        <v>0</v>
      </c>
      <c r="G64" s="4">
        <f t="shared" si="22"/>
        <v>0</v>
      </c>
      <c r="H64" s="4">
        <f t="shared" si="22"/>
        <v>0</v>
      </c>
      <c r="I64" s="4">
        <f t="shared" si="22"/>
        <v>0</v>
      </c>
      <c r="J64" s="4">
        <f t="shared" si="22"/>
        <v>0</v>
      </c>
      <c r="K64" s="4">
        <f t="shared" si="22"/>
        <v>0</v>
      </c>
      <c r="L64" s="4">
        <f t="shared" si="22"/>
        <v>0</v>
      </c>
      <c r="M64" s="4">
        <f t="shared" si="22"/>
        <v>0</v>
      </c>
      <c r="N64" s="110"/>
      <c r="O64" s="31"/>
    </row>
    <row r="65" spans="1:15" ht="52.5" customHeight="1" outlineLevel="1" x14ac:dyDescent="0.25">
      <c r="A65" s="112"/>
      <c r="B65" s="7" t="s">
        <v>9</v>
      </c>
      <c r="C65" s="4">
        <f t="shared" si="21"/>
        <v>0</v>
      </c>
      <c r="D65" s="4">
        <f t="shared" ref="D65:M65" si="23">D70+D75</f>
        <v>0</v>
      </c>
      <c r="E65" s="4">
        <f t="shared" si="23"/>
        <v>0</v>
      </c>
      <c r="F65" s="4">
        <f t="shared" si="23"/>
        <v>0</v>
      </c>
      <c r="G65" s="4">
        <f t="shared" si="23"/>
        <v>0</v>
      </c>
      <c r="H65" s="4">
        <f t="shared" si="23"/>
        <v>0</v>
      </c>
      <c r="I65" s="4">
        <f t="shared" si="23"/>
        <v>0</v>
      </c>
      <c r="J65" s="4">
        <f t="shared" si="23"/>
        <v>0</v>
      </c>
      <c r="K65" s="4">
        <f t="shared" si="23"/>
        <v>0</v>
      </c>
      <c r="L65" s="4">
        <f t="shared" si="23"/>
        <v>0</v>
      </c>
      <c r="M65" s="4">
        <f t="shared" si="23"/>
        <v>0</v>
      </c>
      <c r="N65" s="110"/>
      <c r="O65" s="1"/>
    </row>
    <row r="66" spans="1:15" ht="40.5" customHeight="1" outlineLevel="1" x14ac:dyDescent="0.25">
      <c r="A66" s="112"/>
      <c r="B66" s="7" t="s">
        <v>6</v>
      </c>
      <c r="C66" s="4">
        <f t="shared" si="21"/>
        <v>9771321722.1200008</v>
      </c>
      <c r="D66" s="4">
        <f>D71+D76+D81</f>
        <v>951495858.72000003</v>
      </c>
      <c r="E66" s="4">
        <f t="shared" ref="D66:M67" si="24">E71+E76</f>
        <v>930136298.92999995</v>
      </c>
      <c r="F66" s="4">
        <f t="shared" si="24"/>
        <v>929583015.83000004</v>
      </c>
      <c r="G66" s="4">
        <f t="shared" si="24"/>
        <v>916106128.66999996</v>
      </c>
      <c r="H66" s="4">
        <f t="shared" si="24"/>
        <v>930036128.66999996</v>
      </c>
      <c r="I66" s="4">
        <f t="shared" si="24"/>
        <v>943046127.58000004</v>
      </c>
      <c r="J66" s="4">
        <f t="shared" si="24"/>
        <v>954206127.58000004</v>
      </c>
      <c r="K66" s="4">
        <f t="shared" si="24"/>
        <v>963536127.58000004</v>
      </c>
      <c r="L66" s="4">
        <f t="shared" si="24"/>
        <v>1079986127.5799999</v>
      </c>
      <c r="M66" s="4">
        <f t="shared" si="24"/>
        <v>1173189780.98</v>
      </c>
      <c r="N66" s="110"/>
      <c r="O66" s="1"/>
    </row>
    <row r="67" spans="1:15" ht="31.5" customHeight="1" outlineLevel="1" x14ac:dyDescent="0.25">
      <c r="A67" s="112"/>
      <c r="B67" s="7" t="s">
        <v>22</v>
      </c>
      <c r="C67" s="4">
        <f t="shared" si="21"/>
        <v>0</v>
      </c>
      <c r="D67" s="4">
        <f t="shared" si="24"/>
        <v>0</v>
      </c>
      <c r="E67" s="4">
        <f t="shared" si="24"/>
        <v>0</v>
      </c>
      <c r="F67" s="4">
        <f t="shared" si="24"/>
        <v>0</v>
      </c>
      <c r="G67" s="4">
        <f t="shared" si="24"/>
        <v>0</v>
      </c>
      <c r="H67" s="4">
        <f t="shared" si="24"/>
        <v>0</v>
      </c>
      <c r="I67" s="4">
        <f t="shared" si="24"/>
        <v>0</v>
      </c>
      <c r="J67" s="4">
        <f t="shared" si="24"/>
        <v>0</v>
      </c>
      <c r="K67" s="4">
        <f t="shared" si="24"/>
        <v>0</v>
      </c>
      <c r="L67" s="4">
        <f t="shared" si="24"/>
        <v>0</v>
      </c>
      <c r="M67" s="4">
        <f t="shared" si="24"/>
        <v>0</v>
      </c>
      <c r="N67" s="111"/>
      <c r="O67" s="1"/>
    </row>
    <row r="68" spans="1:15" ht="32.25" customHeight="1" outlineLevel="1" x14ac:dyDescent="0.25">
      <c r="A68" s="113" t="s">
        <v>29</v>
      </c>
      <c r="B68" s="3" t="s">
        <v>23</v>
      </c>
      <c r="C68" s="4">
        <f t="shared" si="21"/>
        <v>9543516532.9500008</v>
      </c>
      <c r="D68" s="4">
        <f t="shared" ref="D68:H68" si="25">SUM(D69:D72)</f>
        <v>931406202.94000006</v>
      </c>
      <c r="E68" s="4">
        <f t="shared" si="25"/>
        <v>915267452.15999997</v>
      </c>
      <c r="F68" s="4">
        <f t="shared" si="25"/>
        <v>916040936.37</v>
      </c>
      <c r="G68" s="4">
        <f t="shared" si="25"/>
        <v>890491184.78999996</v>
      </c>
      <c r="H68" s="4">
        <f t="shared" si="25"/>
        <v>904421184.78999996</v>
      </c>
      <c r="I68" s="4">
        <f>SUM(I69:I72)</f>
        <v>917431183.70000005</v>
      </c>
      <c r="J68" s="4">
        <f>SUM(J69:J72)</f>
        <v>928591183.70000005</v>
      </c>
      <c r="K68" s="4">
        <f>SUM(K69:K72)</f>
        <v>937921183.70000005</v>
      </c>
      <c r="L68" s="4">
        <f>SUM(L69:L72)</f>
        <v>1054371183.7</v>
      </c>
      <c r="M68" s="4">
        <f>SUM(M69:M72)</f>
        <v>1147574837.0999999</v>
      </c>
      <c r="N68" s="109" t="s">
        <v>25</v>
      </c>
      <c r="O68" s="1"/>
    </row>
    <row r="69" spans="1:15" ht="52.5" customHeight="1" outlineLevel="1" x14ac:dyDescent="0.25">
      <c r="A69" s="114"/>
      <c r="B69" s="7" t="s">
        <v>8</v>
      </c>
      <c r="C69" s="4">
        <f t="shared" si="21"/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110"/>
      <c r="O69" s="1"/>
    </row>
    <row r="70" spans="1:15" ht="53.25" customHeight="1" outlineLevel="1" x14ac:dyDescent="0.25">
      <c r="A70" s="114"/>
      <c r="B70" s="7" t="s">
        <v>9</v>
      </c>
      <c r="C70" s="4">
        <f t="shared" si="21"/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110"/>
      <c r="O70" s="1"/>
    </row>
    <row r="71" spans="1:15" ht="39" customHeight="1" outlineLevel="1" x14ac:dyDescent="0.25">
      <c r="A71" s="114"/>
      <c r="B71" s="7" t="s">
        <v>6</v>
      </c>
      <c r="C71" s="4">
        <f t="shared" si="21"/>
        <v>9543516532.9500008</v>
      </c>
      <c r="D71" s="4">
        <v>931406202.94000006</v>
      </c>
      <c r="E71" s="4">
        <v>915267452.15999997</v>
      </c>
      <c r="F71" s="4">
        <v>916040936.37</v>
      </c>
      <c r="G71" s="4">
        <f>886217238.6+4273946.19</f>
        <v>890491184.78999996</v>
      </c>
      <c r="H71" s="4">
        <f>896217238.6+8203946.19</f>
        <v>904421184.78999996</v>
      </c>
      <c r="I71" s="4">
        <f>906217238.6+11213945.1</f>
        <v>917431183.70000005</v>
      </c>
      <c r="J71" s="4">
        <f>916217238.6+12373945.1</f>
        <v>928591183.70000005</v>
      </c>
      <c r="K71" s="4">
        <f>926217238.83+11703944.87</f>
        <v>937921183.70000005</v>
      </c>
      <c r="L71" s="4">
        <f>1036217238.6+18153945.1</f>
        <v>1054371183.7</v>
      </c>
      <c r="M71" s="4">
        <f>1136217238.6-6799800+18157398.5</f>
        <v>1147574837.0999999</v>
      </c>
      <c r="N71" s="110"/>
      <c r="O71" s="1"/>
    </row>
    <row r="72" spans="1:15" ht="36.75" customHeight="1" outlineLevel="1" x14ac:dyDescent="0.25">
      <c r="A72" s="115"/>
      <c r="B72" s="7" t="s">
        <v>22</v>
      </c>
      <c r="C72" s="4">
        <f t="shared" si="21"/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111"/>
      <c r="O72" s="1"/>
    </row>
    <row r="73" spans="1:15" ht="28.5" customHeight="1" outlineLevel="1" x14ac:dyDescent="0.25">
      <c r="A73" s="112" t="s">
        <v>30</v>
      </c>
      <c r="B73" s="3" t="s">
        <v>23</v>
      </c>
      <c r="C73" s="4">
        <f t="shared" si="21"/>
        <v>224805189.16999999</v>
      </c>
      <c r="D73" s="4">
        <f t="shared" ref="D73:H73" si="26">SUM(D74:D77)</f>
        <v>17089655.780000001</v>
      </c>
      <c r="E73" s="4">
        <f t="shared" si="26"/>
        <v>14868846.77</v>
      </c>
      <c r="F73" s="4">
        <f t="shared" si="26"/>
        <v>13542079.460000001</v>
      </c>
      <c r="G73" s="4">
        <f t="shared" si="26"/>
        <v>25614943.879999999</v>
      </c>
      <c r="H73" s="4">
        <f t="shared" si="26"/>
        <v>25614943.879999999</v>
      </c>
      <c r="I73" s="4">
        <f>SUM(I74:I77)</f>
        <v>25614943.879999999</v>
      </c>
      <c r="J73" s="4">
        <f>SUM(J74:J77)</f>
        <v>25614943.879999999</v>
      </c>
      <c r="K73" s="4">
        <f>SUM(K74:K77)</f>
        <v>25614943.879999999</v>
      </c>
      <c r="L73" s="4">
        <f>SUM(L74:L77)</f>
        <v>25614943.879999999</v>
      </c>
      <c r="M73" s="4">
        <f>SUM(M74:M77)</f>
        <v>25614943.879999999</v>
      </c>
      <c r="N73" s="109" t="s">
        <v>1</v>
      </c>
      <c r="O73" s="1"/>
    </row>
    <row r="74" spans="1:15" ht="50.25" customHeight="1" outlineLevel="1" x14ac:dyDescent="0.25">
      <c r="A74" s="112"/>
      <c r="B74" s="7" t="s">
        <v>8</v>
      </c>
      <c r="C74" s="4">
        <f t="shared" si="21"/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110"/>
      <c r="O74" s="1"/>
    </row>
    <row r="75" spans="1:15" ht="50.25" customHeight="1" outlineLevel="1" x14ac:dyDescent="0.25">
      <c r="A75" s="112"/>
      <c r="B75" s="7" t="s">
        <v>9</v>
      </c>
      <c r="C75" s="4">
        <f t="shared" si="21"/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110"/>
      <c r="O75" s="1"/>
    </row>
    <row r="76" spans="1:15" ht="35.25" customHeight="1" outlineLevel="1" x14ac:dyDescent="0.25">
      <c r="A76" s="112"/>
      <c r="B76" s="7" t="s">
        <v>6</v>
      </c>
      <c r="C76" s="4">
        <f t="shared" si="21"/>
        <v>224805189.16999999</v>
      </c>
      <c r="D76" s="11">
        <v>17089655.780000001</v>
      </c>
      <c r="E76" s="11">
        <v>14868846.77</v>
      </c>
      <c r="F76" s="11">
        <v>13542079.460000001</v>
      </c>
      <c r="G76" s="11">
        <v>25614943.879999999</v>
      </c>
      <c r="H76" s="11">
        <v>25614943.879999999</v>
      </c>
      <c r="I76" s="11">
        <v>25614943.879999999</v>
      </c>
      <c r="J76" s="11">
        <v>25614943.879999999</v>
      </c>
      <c r="K76" s="11">
        <v>25614943.879999999</v>
      </c>
      <c r="L76" s="11">
        <v>25614943.879999999</v>
      </c>
      <c r="M76" s="11">
        <v>25614943.879999999</v>
      </c>
      <c r="N76" s="110"/>
      <c r="O76" s="1"/>
    </row>
    <row r="77" spans="1:15" ht="35.25" customHeight="1" outlineLevel="1" x14ac:dyDescent="0.25">
      <c r="A77" s="112"/>
      <c r="B77" s="7" t="s">
        <v>22</v>
      </c>
      <c r="C77" s="4">
        <f t="shared" si="21"/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111"/>
      <c r="O77" s="1"/>
    </row>
    <row r="78" spans="1:15" ht="22.15" customHeight="1" outlineLevel="1" x14ac:dyDescent="0.25">
      <c r="A78" s="113" t="s">
        <v>62</v>
      </c>
      <c r="B78" s="39" t="s">
        <v>23</v>
      </c>
      <c r="C78" s="4">
        <f>SUM(D78:M78)</f>
        <v>3000000</v>
      </c>
      <c r="D78" s="12">
        <f t="shared" ref="D78" si="27">SUM(D79:D82)</f>
        <v>3000000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109" t="s">
        <v>1</v>
      </c>
      <c r="O78" s="1"/>
    </row>
    <row r="79" spans="1:15" ht="49.15" customHeight="1" outlineLevel="1" x14ac:dyDescent="0.25">
      <c r="A79" s="114"/>
      <c r="B79" s="40" t="s">
        <v>8</v>
      </c>
      <c r="C79" s="4">
        <f t="shared" ref="C79:C82" si="28">SUM(D79:M79)</f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110"/>
      <c r="O79" s="1"/>
    </row>
    <row r="80" spans="1:15" ht="46.15" customHeight="1" outlineLevel="1" x14ac:dyDescent="0.25">
      <c r="A80" s="114"/>
      <c r="B80" s="39" t="s">
        <v>24</v>
      </c>
      <c r="C80" s="4">
        <f t="shared" si="28"/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110"/>
      <c r="O80" s="1"/>
    </row>
    <row r="81" spans="1:15" ht="39" customHeight="1" outlineLevel="1" x14ac:dyDescent="0.25">
      <c r="A81" s="114"/>
      <c r="B81" s="39" t="s">
        <v>6</v>
      </c>
      <c r="C81" s="4">
        <f t="shared" si="28"/>
        <v>3000000</v>
      </c>
      <c r="D81" s="4">
        <v>3000000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110"/>
      <c r="O81" s="1"/>
    </row>
    <row r="82" spans="1:15" ht="35.450000000000003" customHeight="1" outlineLevel="1" x14ac:dyDescent="0.25">
      <c r="A82" s="115"/>
      <c r="B82" s="39" t="s">
        <v>22</v>
      </c>
      <c r="C82" s="4">
        <f t="shared" si="28"/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111"/>
      <c r="O82" s="1"/>
    </row>
    <row r="83" spans="1:15" ht="30.75" customHeight="1" outlineLevel="1" x14ac:dyDescent="0.25">
      <c r="A83" s="128" t="s">
        <v>52</v>
      </c>
      <c r="B83" s="3" t="s">
        <v>23</v>
      </c>
      <c r="C83" s="12">
        <f>SUM(C84:C87)</f>
        <v>111619821.05</v>
      </c>
      <c r="D83" s="12">
        <f>SUM(D84:D87)</f>
        <v>40623894.740000002</v>
      </c>
      <c r="E83" s="12">
        <f t="shared" ref="E83:M83" si="29">SUM(E84:E87)</f>
        <v>10445368.42</v>
      </c>
      <c r="F83" s="12">
        <f t="shared" si="29"/>
        <v>10445368.42</v>
      </c>
      <c r="G83" s="12">
        <f t="shared" si="29"/>
        <v>7157884.21</v>
      </c>
      <c r="H83" s="12">
        <f t="shared" si="29"/>
        <v>7157884.21</v>
      </c>
      <c r="I83" s="12">
        <f t="shared" si="29"/>
        <v>7157884.21</v>
      </c>
      <c r="J83" s="12">
        <f t="shared" si="29"/>
        <v>7157884.21</v>
      </c>
      <c r="K83" s="12">
        <f t="shared" si="29"/>
        <v>7157884.21</v>
      </c>
      <c r="L83" s="12">
        <f t="shared" si="29"/>
        <v>7157884.21</v>
      </c>
      <c r="M83" s="12">
        <f t="shared" si="29"/>
        <v>7157884.21</v>
      </c>
      <c r="N83" s="109" t="s">
        <v>25</v>
      </c>
      <c r="O83" s="33"/>
    </row>
    <row r="84" spans="1:15" ht="52.5" customHeight="1" outlineLevel="1" x14ac:dyDescent="0.25">
      <c r="A84" s="129"/>
      <c r="B84" s="7" t="s">
        <v>8</v>
      </c>
      <c r="C84" s="12">
        <f t="shared" ref="C84:C92" si="30">SUM(D84:M84)</f>
        <v>0</v>
      </c>
      <c r="D84" s="12">
        <f t="shared" ref="D84:M84" si="31">SUM(D89)</f>
        <v>0</v>
      </c>
      <c r="E84" s="12">
        <f t="shared" si="31"/>
        <v>0</v>
      </c>
      <c r="F84" s="12">
        <f t="shared" si="31"/>
        <v>0</v>
      </c>
      <c r="G84" s="12">
        <f t="shared" si="31"/>
        <v>0</v>
      </c>
      <c r="H84" s="12">
        <f t="shared" si="31"/>
        <v>0</v>
      </c>
      <c r="I84" s="12">
        <f t="shared" si="31"/>
        <v>0</v>
      </c>
      <c r="J84" s="12">
        <f t="shared" si="31"/>
        <v>0</v>
      </c>
      <c r="K84" s="12">
        <f t="shared" si="31"/>
        <v>0</v>
      </c>
      <c r="L84" s="12">
        <f t="shared" si="31"/>
        <v>0</v>
      </c>
      <c r="M84" s="12">
        <f t="shared" si="31"/>
        <v>0</v>
      </c>
      <c r="N84" s="110"/>
      <c r="O84" s="33"/>
    </row>
    <row r="85" spans="1:15" ht="51" customHeight="1" outlineLevel="1" x14ac:dyDescent="0.25">
      <c r="A85" s="129"/>
      <c r="B85" s="3" t="s">
        <v>24</v>
      </c>
      <c r="C85" s="12">
        <f t="shared" si="30"/>
        <v>106038900</v>
      </c>
      <c r="D85" s="12">
        <f t="shared" ref="D85:E85" si="32">SUM(D90)</f>
        <v>38592700</v>
      </c>
      <c r="E85" s="12">
        <f t="shared" si="32"/>
        <v>9923100</v>
      </c>
      <c r="F85" s="12">
        <f t="shared" ref="F85:G85" si="33">SUM(F90)</f>
        <v>9923100</v>
      </c>
      <c r="G85" s="12">
        <f t="shared" si="33"/>
        <v>6800000</v>
      </c>
      <c r="H85" s="12">
        <v>6800000</v>
      </c>
      <c r="I85" s="12">
        <v>6800000</v>
      </c>
      <c r="J85" s="12">
        <v>6800000</v>
      </c>
      <c r="K85" s="12">
        <v>6800000</v>
      </c>
      <c r="L85" s="12">
        <v>6800000</v>
      </c>
      <c r="M85" s="12">
        <v>6800000</v>
      </c>
      <c r="N85" s="110"/>
      <c r="O85" s="33"/>
    </row>
    <row r="86" spans="1:15" ht="34.5" customHeight="1" outlineLevel="1" x14ac:dyDescent="0.25">
      <c r="A86" s="129"/>
      <c r="B86" s="3" t="s">
        <v>6</v>
      </c>
      <c r="C86" s="12">
        <f t="shared" si="30"/>
        <v>5580921.0499999998</v>
      </c>
      <c r="D86" s="12">
        <f t="shared" ref="D86:M86" si="34">SUM(D91)</f>
        <v>2031194.74</v>
      </c>
      <c r="E86" s="12">
        <f t="shared" si="34"/>
        <v>522268.42</v>
      </c>
      <c r="F86" s="12">
        <f t="shared" si="34"/>
        <v>522268.42</v>
      </c>
      <c r="G86" s="12">
        <f t="shared" si="34"/>
        <v>357884.21</v>
      </c>
      <c r="H86" s="12">
        <f t="shared" si="34"/>
        <v>357884.21</v>
      </c>
      <c r="I86" s="12">
        <f t="shared" si="34"/>
        <v>357884.21</v>
      </c>
      <c r="J86" s="12">
        <f t="shared" si="34"/>
        <v>357884.21</v>
      </c>
      <c r="K86" s="12">
        <f t="shared" si="34"/>
        <v>357884.21</v>
      </c>
      <c r="L86" s="12">
        <f t="shared" si="34"/>
        <v>357884.21</v>
      </c>
      <c r="M86" s="12">
        <f t="shared" si="34"/>
        <v>357884.21</v>
      </c>
      <c r="N86" s="110"/>
      <c r="O86" s="33"/>
    </row>
    <row r="87" spans="1:15" ht="34.5" customHeight="1" outlineLevel="1" x14ac:dyDescent="0.25">
      <c r="A87" s="130"/>
      <c r="B87" s="3" t="s">
        <v>22</v>
      </c>
      <c r="C87" s="12">
        <f t="shared" si="30"/>
        <v>0</v>
      </c>
      <c r="D87" s="12">
        <f t="shared" ref="D87:M87" si="35">SUM(D92)</f>
        <v>0</v>
      </c>
      <c r="E87" s="12">
        <f t="shared" si="35"/>
        <v>0</v>
      </c>
      <c r="F87" s="12">
        <f t="shared" si="35"/>
        <v>0</v>
      </c>
      <c r="G87" s="12">
        <f t="shared" si="35"/>
        <v>0</v>
      </c>
      <c r="H87" s="12">
        <f t="shared" si="35"/>
        <v>0</v>
      </c>
      <c r="I87" s="12">
        <f t="shared" si="35"/>
        <v>0</v>
      </c>
      <c r="J87" s="12">
        <f t="shared" si="35"/>
        <v>0</v>
      </c>
      <c r="K87" s="12">
        <f t="shared" si="35"/>
        <v>0</v>
      </c>
      <c r="L87" s="12">
        <f t="shared" si="35"/>
        <v>0</v>
      </c>
      <c r="M87" s="12">
        <f t="shared" si="35"/>
        <v>0</v>
      </c>
      <c r="N87" s="111"/>
      <c r="O87" s="33"/>
    </row>
    <row r="88" spans="1:15" ht="24.75" customHeight="1" outlineLevel="1" x14ac:dyDescent="0.25">
      <c r="A88" s="112" t="s">
        <v>35</v>
      </c>
      <c r="B88" s="3" t="s">
        <v>23</v>
      </c>
      <c r="C88" s="12">
        <f t="shared" si="30"/>
        <v>111619821.05</v>
      </c>
      <c r="D88" s="12">
        <f>SUM(D89:D92)</f>
        <v>40623894.740000002</v>
      </c>
      <c r="E88" s="12">
        <f t="shared" ref="E88:M88" si="36">SUM(E89:E92)</f>
        <v>10445368.42</v>
      </c>
      <c r="F88" s="12">
        <f t="shared" si="36"/>
        <v>10445368.42</v>
      </c>
      <c r="G88" s="12">
        <f t="shared" si="36"/>
        <v>7157884.21</v>
      </c>
      <c r="H88" s="12">
        <f t="shared" si="36"/>
        <v>7157884.21</v>
      </c>
      <c r="I88" s="12">
        <f t="shared" si="36"/>
        <v>7157884.21</v>
      </c>
      <c r="J88" s="12">
        <f t="shared" si="36"/>
        <v>7157884.21</v>
      </c>
      <c r="K88" s="12">
        <f t="shared" si="36"/>
        <v>7157884.21</v>
      </c>
      <c r="L88" s="12">
        <f t="shared" si="36"/>
        <v>7157884.21</v>
      </c>
      <c r="M88" s="12">
        <f t="shared" si="36"/>
        <v>7157884.21</v>
      </c>
      <c r="N88" s="109" t="s">
        <v>25</v>
      </c>
      <c r="O88" s="33"/>
    </row>
    <row r="89" spans="1:15" ht="48.75" customHeight="1" outlineLevel="1" x14ac:dyDescent="0.25">
      <c r="A89" s="112"/>
      <c r="B89" s="3" t="s">
        <v>8</v>
      </c>
      <c r="C89" s="12">
        <f t="shared" si="30"/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10"/>
      <c r="O89" s="33"/>
    </row>
    <row r="90" spans="1:15" ht="48.75" customHeight="1" outlineLevel="1" x14ac:dyDescent="0.25">
      <c r="A90" s="112"/>
      <c r="B90" s="3" t="s">
        <v>24</v>
      </c>
      <c r="C90" s="12">
        <f t="shared" si="30"/>
        <v>106038900</v>
      </c>
      <c r="D90" s="12">
        <v>38592700</v>
      </c>
      <c r="E90" s="12">
        <v>9923100</v>
      </c>
      <c r="F90" s="12">
        <v>9923100</v>
      </c>
      <c r="G90" s="12">
        <v>6800000</v>
      </c>
      <c r="H90" s="12">
        <v>6800000</v>
      </c>
      <c r="I90" s="12">
        <v>6800000</v>
      </c>
      <c r="J90" s="12">
        <v>6800000</v>
      </c>
      <c r="K90" s="12">
        <v>6800000</v>
      </c>
      <c r="L90" s="12">
        <v>6800000</v>
      </c>
      <c r="M90" s="12">
        <v>6800000</v>
      </c>
      <c r="N90" s="110"/>
      <c r="O90" s="33"/>
    </row>
    <row r="91" spans="1:15" ht="33" customHeight="1" outlineLevel="1" x14ac:dyDescent="0.25">
      <c r="A91" s="112"/>
      <c r="B91" s="3" t="s">
        <v>6</v>
      </c>
      <c r="C91" s="12">
        <f t="shared" si="30"/>
        <v>5580921.0499999998</v>
      </c>
      <c r="D91" s="12">
        <v>2031194.74</v>
      </c>
      <c r="E91" s="12">
        <v>522268.42</v>
      </c>
      <c r="F91" s="12">
        <v>522268.42</v>
      </c>
      <c r="G91" s="12">
        <v>357884.21</v>
      </c>
      <c r="H91" s="12">
        <v>357884.21</v>
      </c>
      <c r="I91" s="12">
        <v>357884.21</v>
      </c>
      <c r="J91" s="12">
        <v>357884.21</v>
      </c>
      <c r="K91" s="12">
        <v>357884.21</v>
      </c>
      <c r="L91" s="12">
        <v>357884.21</v>
      </c>
      <c r="M91" s="12">
        <v>357884.21</v>
      </c>
      <c r="N91" s="110"/>
      <c r="O91" s="33"/>
    </row>
    <row r="92" spans="1:15" ht="33" customHeight="1" outlineLevel="1" x14ac:dyDescent="0.25">
      <c r="A92" s="112"/>
      <c r="B92" s="3" t="s">
        <v>22</v>
      </c>
      <c r="C92" s="12">
        <f t="shared" si="30"/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11"/>
      <c r="O92" s="33"/>
    </row>
    <row r="93" spans="1:15" ht="33" customHeight="1" outlineLevel="1" x14ac:dyDescent="0.25">
      <c r="A93" s="113" t="s">
        <v>53</v>
      </c>
      <c r="B93" s="3" t="s">
        <v>23</v>
      </c>
      <c r="C93" s="4">
        <f>SUM(C94:C97)</f>
        <v>12916248</v>
      </c>
      <c r="D93" s="4">
        <f t="shared" ref="D93:M93" si="37">D96</f>
        <v>1697580</v>
      </c>
      <c r="E93" s="4">
        <f t="shared" si="37"/>
        <v>1697580</v>
      </c>
      <c r="F93" s="4">
        <f t="shared" si="37"/>
        <v>1697580</v>
      </c>
      <c r="G93" s="4">
        <f t="shared" si="37"/>
        <v>1117644</v>
      </c>
      <c r="H93" s="4">
        <f t="shared" si="37"/>
        <v>1117644</v>
      </c>
      <c r="I93" s="4">
        <f t="shared" si="37"/>
        <v>1117644</v>
      </c>
      <c r="J93" s="4">
        <f t="shared" si="37"/>
        <v>1117644</v>
      </c>
      <c r="K93" s="4">
        <f t="shared" si="37"/>
        <v>1117644</v>
      </c>
      <c r="L93" s="4">
        <f t="shared" si="37"/>
        <v>1117644</v>
      </c>
      <c r="M93" s="4">
        <f t="shared" si="37"/>
        <v>1117644</v>
      </c>
      <c r="N93" s="109" t="s">
        <v>25</v>
      </c>
      <c r="O93" s="33"/>
    </row>
    <row r="94" spans="1:15" ht="52.15" customHeight="1" outlineLevel="1" x14ac:dyDescent="0.25">
      <c r="A94" s="114"/>
      <c r="B94" s="3" t="s">
        <v>8</v>
      </c>
      <c r="C94" s="4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10"/>
      <c r="O94" s="33"/>
    </row>
    <row r="95" spans="1:15" ht="54" customHeight="1" outlineLevel="1" x14ac:dyDescent="0.25">
      <c r="A95" s="114"/>
      <c r="B95" s="3" t="s">
        <v>24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110"/>
      <c r="O95" s="33"/>
    </row>
    <row r="96" spans="1:15" ht="33" customHeight="1" outlineLevel="1" x14ac:dyDescent="0.25">
      <c r="A96" s="114"/>
      <c r="B96" s="3" t="s">
        <v>6</v>
      </c>
      <c r="C96" s="12">
        <f>SUM(D96:M96)</f>
        <v>12916248</v>
      </c>
      <c r="D96" s="4">
        <f t="shared" ref="D96:F96" si="38">1117644+579936</f>
        <v>1697580</v>
      </c>
      <c r="E96" s="4">
        <f t="shared" si="38"/>
        <v>1697580</v>
      </c>
      <c r="F96" s="4">
        <f t="shared" si="38"/>
        <v>1697580</v>
      </c>
      <c r="G96" s="4">
        <v>1117644</v>
      </c>
      <c r="H96" s="4">
        <v>1117644</v>
      </c>
      <c r="I96" s="4">
        <v>1117644</v>
      </c>
      <c r="J96" s="4">
        <v>1117644</v>
      </c>
      <c r="K96" s="4">
        <v>1117644</v>
      </c>
      <c r="L96" s="4">
        <v>1117644</v>
      </c>
      <c r="M96" s="4">
        <v>1117644</v>
      </c>
      <c r="N96" s="110"/>
      <c r="O96" s="33"/>
    </row>
    <row r="97" spans="1:15" ht="33" customHeight="1" outlineLevel="1" x14ac:dyDescent="0.25">
      <c r="A97" s="115"/>
      <c r="B97" s="3" t="s">
        <v>22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0</v>
      </c>
      <c r="L97" s="4">
        <v>0</v>
      </c>
      <c r="M97" s="4">
        <v>0</v>
      </c>
      <c r="N97" s="111"/>
      <c r="O97" s="33"/>
    </row>
    <row r="98" spans="1:15" ht="33" customHeight="1" outlineLevel="1" x14ac:dyDescent="0.25">
      <c r="A98" s="113" t="s">
        <v>54</v>
      </c>
      <c r="B98" s="3" t="s">
        <v>23</v>
      </c>
      <c r="C98" s="4">
        <f>SUM(C99:C102)</f>
        <v>1000110</v>
      </c>
      <c r="D98" s="4">
        <f t="shared" ref="D98:M98" si="39">SUM(D99:D102)</f>
        <v>100011</v>
      </c>
      <c r="E98" s="4">
        <f t="shared" si="39"/>
        <v>100011</v>
      </c>
      <c r="F98" s="4">
        <f t="shared" si="39"/>
        <v>100011</v>
      </c>
      <c r="G98" s="4">
        <f t="shared" si="39"/>
        <v>100011</v>
      </c>
      <c r="H98" s="4">
        <f t="shared" si="39"/>
        <v>100011</v>
      </c>
      <c r="I98" s="4">
        <f t="shared" si="39"/>
        <v>100011</v>
      </c>
      <c r="J98" s="4">
        <f t="shared" si="39"/>
        <v>100011</v>
      </c>
      <c r="K98" s="4">
        <f t="shared" si="39"/>
        <v>100011</v>
      </c>
      <c r="L98" s="4">
        <f t="shared" si="39"/>
        <v>100011</v>
      </c>
      <c r="M98" s="4">
        <f t="shared" si="39"/>
        <v>100011</v>
      </c>
      <c r="N98" s="109" t="s">
        <v>25</v>
      </c>
      <c r="O98" s="33"/>
    </row>
    <row r="99" spans="1:15" ht="55.5" customHeight="1" outlineLevel="1" x14ac:dyDescent="0.25">
      <c r="A99" s="114"/>
      <c r="B99" s="3" t="s">
        <v>8</v>
      </c>
      <c r="C99" s="4">
        <f t="shared" ref="C99:C117" si="40">SUM(D99:M99)</f>
        <v>0</v>
      </c>
      <c r="D99" s="4">
        <v>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v>0</v>
      </c>
      <c r="L99" s="13">
        <v>0</v>
      </c>
      <c r="M99" s="13">
        <v>0</v>
      </c>
      <c r="N99" s="110"/>
      <c r="O99" s="33"/>
    </row>
    <row r="100" spans="1:15" ht="54" customHeight="1" outlineLevel="1" x14ac:dyDescent="0.25">
      <c r="A100" s="114"/>
      <c r="B100" s="3" t="s">
        <v>24</v>
      </c>
      <c r="C100" s="4">
        <f t="shared" si="40"/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0</v>
      </c>
      <c r="L100" s="4">
        <v>0</v>
      </c>
      <c r="M100" s="4">
        <v>0</v>
      </c>
      <c r="N100" s="110"/>
      <c r="O100" s="33"/>
    </row>
    <row r="101" spans="1:15" ht="33" customHeight="1" outlineLevel="1" x14ac:dyDescent="0.25">
      <c r="A101" s="114"/>
      <c r="B101" s="3" t="s">
        <v>6</v>
      </c>
      <c r="C101" s="4">
        <f t="shared" si="40"/>
        <v>1000110</v>
      </c>
      <c r="D101" s="4">
        <v>100011</v>
      </c>
      <c r="E101" s="4">
        <v>100011</v>
      </c>
      <c r="F101" s="4">
        <v>100011</v>
      </c>
      <c r="G101" s="4">
        <v>100011</v>
      </c>
      <c r="H101" s="4">
        <v>100011</v>
      </c>
      <c r="I101" s="4">
        <v>100011</v>
      </c>
      <c r="J101" s="4">
        <v>100011</v>
      </c>
      <c r="K101" s="4">
        <v>100011</v>
      </c>
      <c r="L101" s="4">
        <v>100011</v>
      </c>
      <c r="M101" s="4">
        <v>100011</v>
      </c>
      <c r="N101" s="110"/>
      <c r="O101" s="33"/>
    </row>
    <row r="102" spans="1:15" ht="33" customHeight="1" outlineLevel="1" x14ac:dyDescent="0.25">
      <c r="A102" s="115"/>
      <c r="B102" s="3" t="s">
        <v>22</v>
      </c>
      <c r="C102" s="4">
        <f t="shared" si="40"/>
        <v>0</v>
      </c>
      <c r="D102" s="4">
        <v>0</v>
      </c>
      <c r="E102" s="4">
        <v>0</v>
      </c>
      <c r="F102" s="4">
        <v>0</v>
      </c>
      <c r="G102" s="4">
        <v>0</v>
      </c>
      <c r="H102" s="4">
        <v>0</v>
      </c>
      <c r="I102" s="4">
        <v>0</v>
      </c>
      <c r="J102" s="4">
        <v>0</v>
      </c>
      <c r="K102" s="4">
        <v>0</v>
      </c>
      <c r="L102" s="4">
        <v>0</v>
      </c>
      <c r="M102" s="4">
        <v>0</v>
      </c>
      <c r="N102" s="111"/>
      <c r="O102" s="33"/>
    </row>
    <row r="103" spans="1:15" ht="21" customHeight="1" outlineLevel="1" x14ac:dyDescent="0.25">
      <c r="A103" s="113" t="s">
        <v>56</v>
      </c>
      <c r="B103" s="3" t="s">
        <v>23</v>
      </c>
      <c r="C103" s="12">
        <f t="shared" si="40"/>
        <v>7462842.0999999996</v>
      </c>
      <c r="D103" s="12">
        <f t="shared" ref="D103:L103" si="41">D104+D105+D106+D107</f>
        <v>2393368.42</v>
      </c>
      <c r="E103" s="12">
        <f t="shared" si="41"/>
        <v>2534736.84</v>
      </c>
      <c r="F103" s="12">
        <f t="shared" si="41"/>
        <v>2534736.84</v>
      </c>
      <c r="G103" s="12">
        <f t="shared" si="41"/>
        <v>0</v>
      </c>
      <c r="H103" s="12">
        <f t="shared" si="41"/>
        <v>0</v>
      </c>
      <c r="I103" s="12">
        <f t="shared" si="41"/>
        <v>0</v>
      </c>
      <c r="J103" s="12">
        <f t="shared" si="41"/>
        <v>0</v>
      </c>
      <c r="K103" s="12">
        <f t="shared" si="41"/>
        <v>0</v>
      </c>
      <c r="L103" s="12">
        <f t="shared" si="41"/>
        <v>0</v>
      </c>
      <c r="M103" s="12">
        <f>M104+M105+M106+M107</f>
        <v>0</v>
      </c>
      <c r="N103" s="109" t="s">
        <v>25</v>
      </c>
      <c r="O103" s="33"/>
    </row>
    <row r="104" spans="1:15" ht="53.25" customHeight="1" outlineLevel="1" x14ac:dyDescent="0.25">
      <c r="A104" s="114"/>
      <c r="B104" s="3" t="s">
        <v>8</v>
      </c>
      <c r="C104" s="12">
        <f t="shared" si="40"/>
        <v>2849307.29</v>
      </c>
      <c r="D104" s="12">
        <v>682107.29</v>
      </c>
      <c r="E104" s="12">
        <v>1083600</v>
      </c>
      <c r="F104" s="12">
        <v>1083600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10"/>
      <c r="O104" s="33"/>
    </row>
    <row r="105" spans="1:15" ht="54.75" customHeight="1" outlineLevel="1" x14ac:dyDescent="0.25">
      <c r="A105" s="114"/>
      <c r="B105" s="3" t="s">
        <v>24</v>
      </c>
      <c r="C105" s="12">
        <f t="shared" si="40"/>
        <v>4240392.71</v>
      </c>
      <c r="D105" s="12">
        <v>1591592.71</v>
      </c>
      <c r="E105" s="12">
        <v>1324400</v>
      </c>
      <c r="F105" s="12">
        <v>1324400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>
        <v>0</v>
      </c>
      <c r="M105" s="12">
        <v>0</v>
      </c>
      <c r="N105" s="110"/>
      <c r="O105" s="33"/>
    </row>
    <row r="106" spans="1:15" ht="33" customHeight="1" outlineLevel="1" x14ac:dyDescent="0.25">
      <c r="A106" s="114"/>
      <c r="B106" s="3" t="s">
        <v>6</v>
      </c>
      <c r="C106" s="12">
        <f t="shared" si="40"/>
        <v>373142.1</v>
      </c>
      <c r="D106" s="12">
        <v>119668.42</v>
      </c>
      <c r="E106" s="12">
        <v>126736.84</v>
      </c>
      <c r="F106" s="12">
        <v>126736.84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10"/>
      <c r="O106" s="33"/>
    </row>
    <row r="107" spans="1:15" ht="30" customHeight="1" outlineLevel="1" x14ac:dyDescent="0.25">
      <c r="A107" s="115"/>
      <c r="B107" s="3" t="s">
        <v>22</v>
      </c>
      <c r="C107" s="12">
        <f t="shared" si="40"/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11"/>
      <c r="O107" s="33"/>
    </row>
    <row r="108" spans="1:15" ht="33" hidden="1" customHeight="1" outlineLevel="1" x14ac:dyDescent="0.25">
      <c r="A108" s="113" t="s">
        <v>47</v>
      </c>
      <c r="B108" s="3" t="s">
        <v>23</v>
      </c>
      <c r="C108" s="4">
        <f t="shared" si="40"/>
        <v>0</v>
      </c>
      <c r="D108" s="12">
        <f t="shared" ref="D108:L108" si="42">D109+D110+D111+D112</f>
        <v>0</v>
      </c>
      <c r="E108" s="12">
        <f t="shared" si="42"/>
        <v>0</v>
      </c>
      <c r="F108" s="12">
        <f t="shared" si="42"/>
        <v>0</v>
      </c>
      <c r="G108" s="12">
        <f t="shared" si="42"/>
        <v>0</v>
      </c>
      <c r="H108" s="12">
        <f t="shared" si="42"/>
        <v>0</v>
      </c>
      <c r="I108" s="12">
        <f t="shared" si="42"/>
        <v>0</v>
      </c>
      <c r="J108" s="12">
        <f t="shared" si="42"/>
        <v>0</v>
      </c>
      <c r="K108" s="12">
        <f t="shared" si="42"/>
        <v>0</v>
      </c>
      <c r="L108" s="12">
        <f t="shared" si="42"/>
        <v>0</v>
      </c>
      <c r="M108" s="12"/>
      <c r="N108" s="109" t="s">
        <v>1</v>
      </c>
      <c r="O108" s="33"/>
    </row>
    <row r="109" spans="1:15" ht="47.45" hidden="1" customHeight="1" outlineLevel="1" x14ac:dyDescent="0.25">
      <c r="A109" s="114"/>
      <c r="B109" s="3" t="s">
        <v>8</v>
      </c>
      <c r="C109" s="4">
        <f t="shared" si="40"/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10"/>
      <c r="O109" s="33"/>
    </row>
    <row r="110" spans="1:15" ht="46.15" hidden="1" customHeight="1" outlineLevel="1" x14ac:dyDescent="0.25">
      <c r="A110" s="114"/>
      <c r="B110" s="3" t="s">
        <v>24</v>
      </c>
      <c r="C110" s="4">
        <f t="shared" si="40"/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  <c r="N110" s="110"/>
      <c r="O110" s="33"/>
    </row>
    <row r="111" spans="1:15" ht="33" hidden="1" customHeight="1" outlineLevel="1" x14ac:dyDescent="0.25">
      <c r="A111" s="114"/>
      <c r="B111" s="3" t="s">
        <v>6</v>
      </c>
      <c r="C111" s="4">
        <f t="shared" si="40"/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10"/>
      <c r="O111" s="33"/>
    </row>
    <row r="112" spans="1:15" ht="33" hidden="1" customHeight="1" outlineLevel="1" x14ac:dyDescent="0.25">
      <c r="A112" s="115"/>
      <c r="B112" s="3" t="s">
        <v>22</v>
      </c>
      <c r="C112" s="4">
        <f t="shared" si="40"/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11"/>
      <c r="O112" s="33"/>
    </row>
    <row r="113" spans="1:15" ht="21" customHeight="1" collapsed="1" x14ac:dyDescent="0.25">
      <c r="A113" s="113" t="s">
        <v>31</v>
      </c>
      <c r="B113" s="3" t="s">
        <v>23</v>
      </c>
      <c r="C113" s="4">
        <f t="shared" si="40"/>
        <v>9904320743.2700005</v>
      </c>
      <c r="D113" s="4">
        <f>SUM(D114:D117)</f>
        <v>996310712.88</v>
      </c>
      <c r="E113" s="4">
        <f t="shared" ref="E113:M113" si="43">SUM(E114:E117)</f>
        <v>944913995.19000006</v>
      </c>
      <c r="F113" s="4">
        <f t="shared" si="43"/>
        <v>944360712.09000003</v>
      </c>
      <c r="G113" s="4">
        <f t="shared" si="43"/>
        <v>924481667.88</v>
      </c>
      <c r="H113" s="4">
        <f t="shared" si="43"/>
        <v>938411667.88</v>
      </c>
      <c r="I113" s="4">
        <f t="shared" si="43"/>
        <v>951421666.78999996</v>
      </c>
      <c r="J113" s="4">
        <f t="shared" si="43"/>
        <v>962581666.78999996</v>
      </c>
      <c r="K113" s="4">
        <f t="shared" si="43"/>
        <v>971911666.78999996</v>
      </c>
      <c r="L113" s="4">
        <f t="shared" si="43"/>
        <v>1088361666.79</v>
      </c>
      <c r="M113" s="4">
        <f t="shared" si="43"/>
        <v>1181565320.1900001</v>
      </c>
      <c r="N113" s="6" t="s">
        <v>2</v>
      </c>
    </row>
    <row r="114" spans="1:15" ht="50.25" customHeight="1" x14ac:dyDescent="0.25">
      <c r="A114" s="114"/>
      <c r="B114" s="7" t="s">
        <v>8</v>
      </c>
      <c r="C114" s="4">
        <f t="shared" si="40"/>
        <v>2849307.29</v>
      </c>
      <c r="D114" s="4">
        <f t="shared" ref="D114:M114" si="44">D84+D64+D104</f>
        <v>682107.29</v>
      </c>
      <c r="E114" s="4">
        <f t="shared" si="44"/>
        <v>1083600</v>
      </c>
      <c r="F114" s="4">
        <f t="shared" si="44"/>
        <v>1083600</v>
      </c>
      <c r="G114" s="4">
        <f t="shared" si="44"/>
        <v>0</v>
      </c>
      <c r="H114" s="4">
        <f t="shared" si="44"/>
        <v>0</v>
      </c>
      <c r="I114" s="4">
        <f t="shared" si="44"/>
        <v>0</v>
      </c>
      <c r="J114" s="4">
        <f t="shared" si="44"/>
        <v>0</v>
      </c>
      <c r="K114" s="4">
        <f t="shared" si="44"/>
        <v>0</v>
      </c>
      <c r="L114" s="4">
        <f t="shared" si="44"/>
        <v>0</v>
      </c>
      <c r="M114" s="4">
        <f t="shared" si="44"/>
        <v>0</v>
      </c>
      <c r="N114" s="6" t="s">
        <v>2</v>
      </c>
    </row>
    <row r="115" spans="1:15" ht="50.25" customHeight="1" x14ac:dyDescent="0.25">
      <c r="A115" s="114"/>
      <c r="B115" s="7" t="s">
        <v>9</v>
      </c>
      <c r="C115" s="4">
        <f t="shared" si="40"/>
        <v>110279292.70999999</v>
      </c>
      <c r="D115" s="4">
        <f t="shared" ref="D115:M115" si="45">D85+D65+D105</f>
        <v>40184292.710000001</v>
      </c>
      <c r="E115" s="4">
        <f t="shared" si="45"/>
        <v>11247500</v>
      </c>
      <c r="F115" s="4">
        <f t="shared" si="45"/>
        <v>11247500</v>
      </c>
      <c r="G115" s="4">
        <f t="shared" si="45"/>
        <v>6800000</v>
      </c>
      <c r="H115" s="4">
        <f t="shared" si="45"/>
        <v>6800000</v>
      </c>
      <c r="I115" s="4">
        <f t="shared" si="45"/>
        <v>6800000</v>
      </c>
      <c r="J115" s="4">
        <f t="shared" si="45"/>
        <v>6800000</v>
      </c>
      <c r="K115" s="4">
        <f t="shared" si="45"/>
        <v>6800000</v>
      </c>
      <c r="L115" s="4">
        <f t="shared" si="45"/>
        <v>6800000</v>
      </c>
      <c r="M115" s="4">
        <f t="shared" si="45"/>
        <v>6800000</v>
      </c>
      <c r="N115" s="4" t="s">
        <v>2</v>
      </c>
    </row>
    <row r="116" spans="1:15" ht="35.25" customHeight="1" x14ac:dyDescent="0.25">
      <c r="A116" s="114"/>
      <c r="B116" s="7" t="s">
        <v>6</v>
      </c>
      <c r="C116" s="4">
        <f t="shared" si="40"/>
        <v>9791192143.2700005</v>
      </c>
      <c r="D116" s="4">
        <f>D86+D101+D96+D66+D106</f>
        <v>955444312.88</v>
      </c>
      <c r="E116" s="4">
        <f t="shared" ref="E116:M116" si="46">E86+E101+E96+E66+E106</f>
        <v>932582895.19000006</v>
      </c>
      <c r="F116" s="4">
        <f t="shared" si="46"/>
        <v>932029612.09000003</v>
      </c>
      <c r="G116" s="4">
        <f t="shared" si="46"/>
        <v>917681667.88</v>
      </c>
      <c r="H116" s="4">
        <f t="shared" si="46"/>
        <v>931611667.88</v>
      </c>
      <c r="I116" s="4">
        <f t="shared" si="46"/>
        <v>944621666.78999996</v>
      </c>
      <c r="J116" s="4">
        <f t="shared" si="46"/>
        <v>955781666.78999996</v>
      </c>
      <c r="K116" s="4">
        <f t="shared" si="46"/>
        <v>965111666.78999996</v>
      </c>
      <c r="L116" s="4">
        <f t="shared" si="46"/>
        <v>1081561666.79</v>
      </c>
      <c r="M116" s="4">
        <f t="shared" si="46"/>
        <v>1174765320.1900001</v>
      </c>
      <c r="N116" s="6" t="s">
        <v>2</v>
      </c>
    </row>
    <row r="117" spans="1:15" ht="33.75" customHeight="1" x14ac:dyDescent="0.25">
      <c r="A117" s="115"/>
      <c r="B117" s="7" t="s">
        <v>22</v>
      </c>
      <c r="C117" s="4">
        <f t="shared" si="40"/>
        <v>0</v>
      </c>
      <c r="D117" s="4">
        <f t="shared" ref="D117:M117" si="47">D87+D67+D107</f>
        <v>0</v>
      </c>
      <c r="E117" s="4">
        <f t="shared" si="47"/>
        <v>0</v>
      </c>
      <c r="F117" s="4">
        <f t="shared" si="47"/>
        <v>0</v>
      </c>
      <c r="G117" s="4">
        <f t="shared" si="47"/>
        <v>0</v>
      </c>
      <c r="H117" s="4">
        <f t="shared" si="47"/>
        <v>0</v>
      </c>
      <c r="I117" s="4">
        <f t="shared" si="47"/>
        <v>0</v>
      </c>
      <c r="J117" s="4">
        <f t="shared" si="47"/>
        <v>0</v>
      </c>
      <c r="K117" s="4">
        <f t="shared" si="47"/>
        <v>0</v>
      </c>
      <c r="L117" s="4">
        <f t="shared" si="47"/>
        <v>0</v>
      </c>
      <c r="M117" s="4">
        <f t="shared" si="47"/>
        <v>0</v>
      </c>
      <c r="N117" s="6" t="s">
        <v>2</v>
      </c>
    </row>
    <row r="118" spans="1:15" ht="24" customHeight="1" x14ac:dyDescent="0.25">
      <c r="A118" s="119" t="s">
        <v>39</v>
      </c>
      <c r="B118" s="120"/>
      <c r="C118" s="120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1"/>
    </row>
    <row r="119" spans="1:15" ht="28.5" customHeight="1" outlineLevel="1" x14ac:dyDescent="0.25">
      <c r="A119" s="119" t="s">
        <v>7</v>
      </c>
      <c r="B119" s="120"/>
      <c r="C119" s="120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1"/>
    </row>
    <row r="120" spans="1:15" ht="18.75" customHeight="1" outlineLevel="1" x14ac:dyDescent="0.25">
      <c r="A120" s="112" t="s">
        <v>55</v>
      </c>
      <c r="B120" s="3" t="s">
        <v>23</v>
      </c>
      <c r="C120" s="36">
        <f>SUM(C121:C124)</f>
        <v>123699879.79000001</v>
      </c>
      <c r="D120" s="4">
        <f t="shared" ref="D120:L120" si="48">SUM(D121:D124)</f>
        <v>60437917.82</v>
      </c>
      <c r="E120" s="4">
        <f t="shared" si="48"/>
        <v>63261961.969999999</v>
      </c>
      <c r="F120" s="4">
        <f t="shared" si="48"/>
        <v>0</v>
      </c>
      <c r="G120" s="4">
        <f t="shared" si="48"/>
        <v>0</v>
      </c>
      <c r="H120" s="4">
        <f t="shared" si="48"/>
        <v>0</v>
      </c>
      <c r="I120" s="4">
        <f t="shared" si="48"/>
        <v>0</v>
      </c>
      <c r="J120" s="4">
        <f t="shared" si="48"/>
        <v>0</v>
      </c>
      <c r="K120" s="4">
        <f t="shared" si="48"/>
        <v>0</v>
      </c>
      <c r="L120" s="4">
        <f t="shared" si="48"/>
        <v>0</v>
      </c>
      <c r="M120" s="4">
        <f>SUM(M121:M124)</f>
        <v>0</v>
      </c>
      <c r="N120" s="109" t="s">
        <v>2</v>
      </c>
    </row>
    <row r="121" spans="1:15" ht="48.75" customHeight="1" outlineLevel="1" x14ac:dyDescent="0.25">
      <c r="A121" s="112"/>
      <c r="B121" s="7" t="s">
        <v>8</v>
      </c>
      <c r="C121" s="36">
        <f>SUM(D121:M121)</f>
        <v>0</v>
      </c>
      <c r="D121" s="4">
        <f t="shared" ref="D121:M121" si="49">D126</f>
        <v>0</v>
      </c>
      <c r="E121" s="4">
        <f t="shared" si="49"/>
        <v>0</v>
      </c>
      <c r="F121" s="4">
        <f t="shared" si="49"/>
        <v>0</v>
      </c>
      <c r="G121" s="4">
        <f t="shared" si="49"/>
        <v>0</v>
      </c>
      <c r="H121" s="4">
        <f t="shared" si="49"/>
        <v>0</v>
      </c>
      <c r="I121" s="4">
        <f t="shared" si="49"/>
        <v>0</v>
      </c>
      <c r="J121" s="4">
        <f t="shared" si="49"/>
        <v>0</v>
      </c>
      <c r="K121" s="4">
        <f t="shared" si="49"/>
        <v>0</v>
      </c>
      <c r="L121" s="4">
        <f t="shared" si="49"/>
        <v>0</v>
      </c>
      <c r="M121" s="4">
        <f t="shared" si="49"/>
        <v>0</v>
      </c>
      <c r="N121" s="110"/>
    </row>
    <row r="122" spans="1:15" ht="55.5" customHeight="1" outlineLevel="1" x14ac:dyDescent="0.25">
      <c r="A122" s="112"/>
      <c r="B122" s="7" t="s">
        <v>9</v>
      </c>
      <c r="C122" s="36">
        <f>SUM(D122:M122)</f>
        <v>0</v>
      </c>
      <c r="D122" s="4">
        <f t="shared" ref="D122:M122" si="50">D127</f>
        <v>0</v>
      </c>
      <c r="E122" s="4">
        <f t="shared" si="50"/>
        <v>0</v>
      </c>
      <c r="F122" s="4">
        <f t="shared" si="50"/>
        <v>0</v>
      </c>
      <c r="G122" s="4">
        <f t="shared" si="50"/>
        <v>0</v>
      </c>
      <c r="H122" s="4">
        <f t="shared" si="50"/>
        <v>0</v>
      </c>
      <c r="I122" s="4">
        <f t="shared" si="50"/>
        <v>0</v>
      </c>
      <c r="J122" s="4">
        <f t="shared" si="50"/>
        <v>0</v>
      </c>
      <c r="K122" s="4">
        <f t="shared" si="50"/>
        <v>0</v>
      </c>
      <c r="L122" s="4">
        <f t="shared" si="50"/>
        <v>0</v>
      </c>
      <c r="M122" s="4">
        <f t="shared" si="50"/>
        <v>0</v>
      </c>
      <c r="N122" s="110"/>
      <c r="O122" s="1"/>
    </row>
    <row r="123" spans="1:15" ht="42" customHeight="1" outlineLevel="1" x14ac:dyDescent="0.25">
      <c r="A123" s="112"/>
      <c r="B123" s="7" t="s">
        <v>6</v>
      </c>
      <c r="C123" s="36">
        <f>SUM(D123:M123)</f>
        <v>123699879.79000001</v>
      </c>
      <c r="D123" s="4">
        <f>D128+D133+D138</f>
        <v>60437917.82</v>
      </c>
      <c r="E123" s="4">
        <f t="shared" ref="E123:M123" si="51">E128</f>
        <v>63261961.969999999</v>
      </c>
      <c r="F123" s="4">
        <f t="shared" si="51"/>
        <v>0</v>
      </c>
      <c r="G123" s="4">
        <f t="shared" si="51"/>
        <v>0</v>
      </c>
      <c r="H123" s="4">
        <f t="shared" si="51"/>
        <v>0</v>
      </c>
      <c r="I123" s="4">
        <f t="shared" si="51"/>
        <v>0</v>
      </c>
      <c r="J123" s="4">
        <f t="shared" si="51"/>
        <v>0</v>
      </c>
      <c r="K123" s="4">
        <f t="shared" si="51"/>
        <v>0</v>
      </c>
      <c r="L123" s="4">
        <f t="shared" si="51"/>
        <v>0</v>
      </c>
      <c r="M123" s="4">
        <f t="shared" si="51"/>
        <v>0</v>
      </c>
      <c r="N123" s="110"/>
      <c r="O123" s="1"/>
    </row>
    <row r="124" spans="1:15" ht="39" customHeight="1" outlineLevel="1" x14ac:dyDescent="0.25">
      <c r="A124" s="112"/>
      <c r="B124" s="7" t="s">
        <v>22</v>
      </c>
      <c r="C124" s="4">
        <f>SUM(D124:M124)</f>
        <v>0</v>
      </c>
      <c r="D124" s="4">
        <f t="shared" ref="D124:M124" si="52">D129</f>
        <v>0</v>
      </c>
      <c r="E124" s="4">
        <f t="shared" si="52"/>
        <v>0</v>
      </c>
      <c r="F124" s="4">
        <f t="shared" si="52"/>
        <v>0</v>
      </c>
      <c r="G124" s="4">
        <f t="shared" si="52"/>
        <v>0</v>
      </c>
      <c r="H124" s="4">
        <f t="shared" si="52"/>
        <v>0</v>
      </c>
      <c r="I124" s="4">
        <f t="shared" si="52"/>
        <v>0</v>
      </c>
      <c r="J124" s="4">
        <f t="shared" si="52"/>
        <v>0</v>
      </c>
      <c r="K124" s="4">
        <f t="shared" si="52"/>
        <v>0</v>
      </c>
      <c r="L124" s="4">
        <f t="shared" si="52"/>
        <v>0</v>
      </c>
      <c r="M124" s="4">
        <f t="shared" si="52"/>
        <v>0</v>
      </c>
      <c r="N124" s="111"/>
      <c r="O124" s="1"/>
    </row>
    <row r="125" spans="1:15" ht="19.5" customHeight="1" outlineLevel="1" x14ac:dyDescent="0.25">
      <c r="A125" s="124" t="s">
        <v>46</v>
      </c>
      <c r="B125" s="3" t="s">
        <v>23</v>
      </c>
      <c r="C125" s="4">
        <f>SUM(C126:C129)</f>
        <v>116250328.56999999</v>
      </c>
      <c r="D125" s="4">
        <f t="shared" ref="D125:E125" si="53">D126+D127+D128</f>
        <v>52988366.600000001</v>
      </c>
      <c r="E125" s="4">
        <f t="shared" si="53"/>
        <v>63261961.969999999</v>
      </c>
      <c r="F125" s="4">
        <v>0</v>
      </c>
      <c r="G125" s="4">
        <v>0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34" t="s">
        <v>3</v>
      </c>
      <c r="O125" s="1"/>
    </row>
    <row r="126" spans="1:15" ht="48.75" customHeight="1" outlineLevel="1" x14ac:dyDescent="0.25">
      <c r="A126" s="125"/>
      <c r="B126" s="7" t="s">
        <v>8</v>
      </c>
      <c r="C126" s="4">
        <f>SUM(D126:M126)</f>
        <v>0</v>
      </c>
      <c r="D126" s="4">
        <v>0</v>
      </c>
      <c r="E126" s="4">
        <v>0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32"/>
      <c r="O126" s="1"/>
    </row>
    <row r="127" spans="1:15" ht="50.25" customHeight="1" outlineLevel="1" x14ac:dyDescent="0.25">
      <c r="A127" s="125"/>
      <c r="B127" s="7" t="s">
        <v>9</v>
      </c>
      <c r="C127" s="4">
        <f>SUM(D127:M127)</f>
        <v>0</v>
      </c>
      <c r="D127" s="4">
        <v>0</v>
      </c>
      <c r="E127" s="4">
        <v>0</v>
      </c>
      <c r="F127" s="4">
        <v>0</v>
      </c>
      <c r="G127" s="4">
        <v>0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32"/>
      <c r="O127" s="1"/>
    </row>
    <row r="128" spans="1:15" ht="34.5" customHeight="1" outlineLevel="1" x14ac:dyDescent="0.25">
      <c r="A128" s="125"/>
      <c r="B128" s="7" t="s">
        <v>6</v>
      </c>
      <c r="C128" s="4">
        <f>SUM(D128:M128)</f>
        <v>116250328.56999999</v>
      </c>
      <c r="D128" s="4">
        <v>52988366.600000001</v>
      </c>
      <c r="E128" s="4">
        <v>63261961.969999999</v>
      </c>
      <c r="F128" s="4">
        <v>0</v>
      </c>
      <c r="G128" s="4">
        <v>0</v>
      </c>
      <c r="H128" s="4">
        <v>0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32"/>
      <c r="O128" s="1"/>
    </row>
    <row r="129" spans="1:15" ht="34.5" customHeight="1" outlineLevel="1" x14ac:dyDescent="0.25">
      <c r="A129" s="127"/>
      <c r="B129" s="7" t="s">
        <v>22</v>
      </c>
      <c r="C129" s="4">
        <f>SUM(D129:M129)</f>
        <v>0</v>
      </c>
      <c r="D129" s="4">
        <v>0</v>
      </c>
      <c r="E129" s="4">
        <v>0</v>
      </c>
      <c r="F129" s="4">
        <v>0</v>
      </c>
      <c r="G129" s="4">
        <v>0</v>
      </c>
      <c r="H129" s="4">
        <v>0</v>
      </c>
      <c r="I129" s="4">
        <v>0</v>
      </c>
      <c r="J129" s="4">
        <v>0</v>
      </c>
      <c r="K129" s="4">
        <v>0</v>
      </c>
      <c r="L129" s="4">
        <v>0</v>
      </c>
      <c r="M129" s="4">
        <v>0</v>
      </c>
      <c r="N129" s="30"/>
      <c r="O129" s="1"/>
    </row>
    <row r="130" spans="1:15" ht="34.5" customHeight="1" outlineLevel="1" x14ac:dyDescent="0.25">
      <c r="A130" s="124" t="s">
        <v>42</v>
      </c>
      <c r="B130" s="3" t="s">
        <v>23</v>
      </c>
      <c r="C130" s="36">
        <f>SUM(C131:C134)</f>
        <v>4449551.22</v>
      </c>
      <c r="D130" s="4">
        <f>D131+D132+D133+D139</f>
        <v>4449551.22</v>
      </c>
      <c r="E130" s="4">
        <v>0</v>
      </c>
      <c r="F130" s="4">
        <v>0</v>
      </c>
      <c r="G130" s="4">
        <v>0</v>
      </c>
      <c r="H130" s="4">
        <v>0</v>
      </c>
      <c r="I130" s="4">
        <v>0</v>
      </c>
      <c r="J130" s="4">
        <v>0</v>
      </c>
      <c r="K130" s="4">
        <v>0</v>
      </c>
      <c r="L130" s="4">
        <v>0</v>
      </c>
      <c r="M130" s="4">
        <v>0</v>
      </c>
      <c r="N130" s="32" t="s">
        <v>3</v>
      </c>
      <c r="O130" s="1"/>
    </row>
    <row r="131" spans="1:15" ht="51.75" customHeight="1" outlineLevel="1" x14ac:dyDescent="0.25">
      <c r="A131" s="125"/>
      <c r="B131" s="7" t="s">
        <v>8</v>
      </c>
      <c r="C131" s="4">
        <f>SUM(D131:M131)</f>
        <v>0</v>
      </c>
      <c r="D131" s="4">
        <v>0</v>
      </c>
      <c r="E131" s="4">
        <v>0</v>
      </c>
      <c r="F131" s="4">
        <v>0</v>
      </c>
      <c r="G131" s="4">
        <v>0</v>
      </c>
      <c r="H131" s="4">
        <v>0</v>
      </c>
      <c r="I131" s="4">
        <v>0</v>
      </c>
      <c r="J131" s="4">
        <v>0</v>
      </c>
      <c r="K131" s="4">
        <v>0</v>
      </c>
      <c r="L131" s="4">
        <v>0</v>
      </c>
      <c r="M131" s="4">
        <v>0</v>
      </c>
      <c r="N131" s="32"/>
      <c r="O131" s="1"/>
    </row>
    <row r="132" spans="1:15" ht="54.75" customHeight="1" outlineLevel="1" x14ac:dyDescent="0.25">
      <c r="A132" s="125"/>
      <c r="B132" s="7" t="s">
        <v>9</v>
      </c>
      <c r="C132" s="4">
        <f>SUM(D132:M132)</f>
        <v>0</v>
      </c>
      <c r="D132" s="4">
        <v>0</v>
      </c>
      <c r="E132" s="4">
        <v>0</v>
      </c>
      <c r="F132" s="4">
        <v>0</v>
      </c>
      <c r="G132" s="4">
        <v>0</v>
      </c>
      <c r="H132" s="4">
        <v>0</v>
      </c>
      <c r="I132" s="4">
        <v>0</v>
      </c>
      <c r="J132" s="4">
        <v>0</v>
      </c>
      <c r="K132" s="4">
        <v>0</v>
      </c>
      <c r="L132" s="4">
        <v>0</v>
      </c>
      <c r="M132" s="4">
        <v>0</v>
      </c>
      <c r="N132" s="32"/>
      <c r="O132" s="1"/>
    </row>
    <row r="133" spans="1:15" ht="34.5" customHeight="1" outlineLevel="1" x14ac:dyDescent="0.25">
      <c r="A133" s="125"/>
      <c r="B133" s="7" t="s">
        <v>6</v>
      </c>
      <c r="C133" s="4">
        <f>SUM(D133:M133)</f>
        <v>4449551.22</v>
      </c>
      <c r="D133" s="4">
        <v>4449551.22</v>
      </c>
      <c r="E133" s="4">
        <v>0</v>
      </c>
      <c r="F133" s="4">
        <v>0</v>
      </c>
      <c r="G133" s="4">
        <v>0</v>
      </c>
      <c r="H133" s="4">
        <v>0</v>
      </c>
      <c r="I133" s="4">
        <v>0</v>
      </c>
      <c r="J133" s="4">
        <v>0</v>
      </c>
      <c r="K133" s="4">
        <v>0</v>
      </c>
      <c r="L133" s="4">
        <v>0</v>
      </c>
      <c r="M133" s="4">
        <v>0</v>
      </c>
      <c r="N133" s="32"/>
      <c r="O133" s="1"/>
    </row>
    <row r="134" spans="1:15" ht="34.5" customHeight="1" outlineLevel="1" x14ac:dyDescent="0.25">
      <c r="A134" s="125"/>
      <c r="B134" s="7" t="s">
        <v>22</v>
      </c>
      <c r="C134" s="4">
        <f>SUM(D134:M134)</f>
        <v>0</v>
      </c>
      <c r="D134" s="4">
        <v>0</v>
      </c>
      <c r="E134" s="4">
        <v>0</v>
      </c>
      <c r="F134" s="4">
        <v>0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32"/>
      <c r="O134" s="1"/>
    </row>
    <row r="135" spans="1:15" ht="34.5" customHeight="1" outlineLevel="1" x14ac:dyDescent="0.25">
      <c r="A135" s="106" t="s">
        <v>60</v>
      </c>
      <c r="B135" s="35" t="s">
        <v>23</v>
      </c>
      <c r="C135" s="36">
        <f t="shared" ref="C135:C138" si="54">SUM(D135:M135)</f>
        <v>3000000</v>
      </c>
      <c r="D135" s="36">
        <f>D136+D137+D138+D139</f>
        <v>3000000</v>
      </c>
      <c r="E135" s="36">
        <v>0</v>
      </c>
      <c r="F135" s="36">
        <v>0</v>
      </c>
      <c r="G135" s="36">
        <v>0</v>
      </c>
      <c r="H135" s="36">
        <v>0</v>
      </c>
      <c r="I135" s="36">
        <v>0</v>
      </c>
      <c r="J135" s="36">
        <v>0</v>
      </c>
      <c r="K135" s="36">
        <v>0</v>
      </c>
      <c r="L135" s="36">
        <v>0</v>
      </c>
      <c r="M135" s="36">
        <v>0</v>
      </c>
      <c r="N135" s="109" t="s">
        <v>25</v>
      </c>
      <c r="O135" s="1"/>
    </row>
    <row r="136" spans="1:15" ht="34.5" customHeight="1" outlineLevel="1" x14ac:dyDescent="0.25">
      <c r="A136" s="107"/>
      <c r="B136" s="37" t="s">
        <v>8</v>
      </c>
      <c r="C136" s="36">
        <f t="shared" si="54"/>
        <v>0</v>
      </c>
      <c r="D136" s="36">
        <v>0</v>
      </c>
      <c r="E136" s="36">
        <v>0</v>
      </c>
      <c r="F136" s="36">
        <v>0</v>
      </c>
      <c r="G136" s="36">
        <v>0</v>
      </c>
      <c r="H136" s="36">
        <v>0</v>
      </c>
      <c r="I136" s="36">
        <v>0</v>
      </c>
      <c r="J136" s="36">
        <v>0</v>
      </c>
      <c r="K136" s="36">
        <v>0</v>
      </c>
      <c r="L136" s="36">
        <v>0</v>
      </c>
      <c r="M136" s="36">
        <v>0</v>
      </c>
      <c r="N136" s="110"/>
      <c r="O136" s="1"/>
    </row>
    <row r="137" spans="1:15" ht="34.5" customHeight="1" outlineLevel="1" x14ac:dyDescent="0.25">
      <c r="A137" s="107"/>
      <c r="B137" s="37" t="s">
        <v>9</v>
      </c>
      <c r="C137" s="36">
        <f t="shared" si="54"/>
        <v>0</v>
      </c>
      <c r="D137" s="36">
        <v>0</v>
      </c>
      <c r="E137" s="36">
        <v>0</v>
      </c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36">
        <v>0</v>
      </c>
      <c r="M137" s="36">
        <v>0</v>
      </c>
      <c r="N137" s="110"/>
      <c r="O137" s="1"/>
    </row>
    <row r="138" spans="1:15" ht="34.5" customHeight="1" outlineLevel="1" x14ac:dyDescent="0.25">
      <c r="A138" s="107"/>
      <c r="B138" s="37" t="s">
        <v>6</v>
      </c>
      <c r="C138" s="36">
        <f t="shared" si="54"/>
        <v>3000000</v>
      </c>
      <c r="D138" s="36">
        <v>3000000</v>
      </c>
      <c r="E138" s="36">
        <v>0</v>
      </c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36">
        <v>0</v>
      </c>
      <c r="M138" s="36">
        <v>0</v>
      </c>
      <c r="N138" s="110"/>
      <c r="O138" s="1"/>
    </row>
    <row r="139" spans="1:15" ht="33" customHeight="1" outlineLevel="1" x14ac:dyDescent="0.25">
      <c r="A139" s="108"/>
      <c r="B139" s="37" t="s">
        <v>22</v>
      </c>
      <c r="C139" s="36">
        <f>SUM(D139:M139)</f>
        <v>0</v>
      </c>
      <c r="D139" s="36">
        <v>0</v>
      </c>
      <c r="E139" s="36">
        <v>0</v>
      </c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36">
        <v>0</v>
      </c>
      <c r="M139" s="36">
        <v>0</v>
      </c>
      <c r="N139" s="111"/>
      <c r="O139" s="1"/>
    </row>
    <row r="140" spans="1:15" ht="33" customHeight="1" outlineLevel="1" x14ac:dyDescent="0.25">
      <c r="A140" s="106" t="s">
        <v>59</v>
      </c>
      <c r="B140" s="35" t="s">
        <v>23</v>
      </c>
      <c r="C140" s="36">
        <f>SUM(C141:C144)</f>
        <v>9764736.8399999999</v>
      </c>
      <c r="D140" s="36">
        <f t="shared" ref="D140:F140" si="55">D141+D142+D143+D144</f>
        <v>6431473.6799999997</v>
      </c>
      <c r="E140" s="36">
        <f t="shared" si="55"/>
        <v>713684.21</v>
      </c>
      <c r="F140" s="36">
        <f t="shared" si="55"/>
        <v>2619578.9500000002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36">
        <v>0</v>
      </c>
      <c r="M140" s="36">
        <v>0</v>
      </c>
      <c r="N140" s="109" t="s">
        <v>25</v>
      </c>
      <c r="O140" s="1"/>
    </row>
    <row r="141" spans="1:15" ht="33" customHeight="1" outlineLevel="1" x14ac:dyDescent="0.25">
      <c r="A141" s="107"/>
      <c r="B141" s="37" t="s">
        <v>8</v>
      </c>
      <c r="C141" s="36">
        <f>SUM(D141:M141)</f>
        <v>0</v>
      </c>
      <c r="D141" s="36">
        <v>0</v>
      </c>
      <c r="E141" s="36">
        <v>0</v>
      </c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36">
        <v>0</v>
      </c>
      <c r="M141" s="36">
        <v>0</v>
      </c>
      <c r="N141" s="110"/>
      <c r="O141" s="1"/>
    </row>
    <row r="142" spans="1:15" ht="33" customHeight="1" outlineLevel="1" x14ac:dyDescent="0.25">
      <c r="A142" s="107"/>
      <c r="B142" s="37" t="s">
        <v>9</v>
      </c>
      <c r="C142" s="36">
        <f>SUM(D142:M142)</f>
        <v>9276500</v>
      </c>
      <c r="D142" s="36">
        <v>6109900</v>
      </c>
      <c r="E142" s="36">
        <v>678000</v>
      </c>
      <c r="F142" s="36">
        <v>2488600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36">
        <v>0</v>
      </c>
      <c r="M142" s="36">
        <v>0</v>
      </c>
      <c r="N142" s="110"/>
      <c r="O142" s="1"/>
    </row>
    <row r="143" spans="1:15" ht="33" customHeight="1" outlineLevel="1" x14ac:dyDescent="0.25">
      <c r="A143" s="107"/>
      <c r="B143" s="37" t="s">
        <v>6</v>
      </c>
      <c r="C143" s="36">
        <f>SUM(D143:M143)</f>
        <v>488236.84</v>
      </c>
      <c r="D143" s="36">
        <v>321573.68</v>
      </c>
      <c r="E143" s="36">
        <v>35684.21</v>
      </c>
      <c r="F143" s="36">
        <v>130978.95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36">
        <v>0</v>
      </c>
      <c r="M143" s="36">
        <v>0</v>
      </c>
      <c r="N143" s="110"/>
      <c r="O143" s="1"/>
    </row>
    <row r="144" spans="1:15" ht="33" customHeight="1" outlineLevel="1" x14ac:dyDescent="0.25">
      <c r="A144" s="108"/>
      <c r="B144" s="37" t="s">
        <v>22</v>
      </c>
      <c r="C144" s="36">
        <f>SUM(D144:M144)</f>
        <v>0</v>
      </c>
      <c r="D144" s="36">
        <v>0</v>
      </c>
      <c r="E144" s="36">
        <v>0</v>
      </c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36">
        <v>0</v>
      </c>
      <c r="M144" s="36">
        <v>0</v>
      </c>
      <c r="N144" s="111"/>
      <c r="O144" s="1"/>
    </row>
    <row r="145" spans="1:15" ht="34.5" customHeight="1" outlineLevel="2" x14ac:dyDescent="0.25">
      <c r="A145" s="106" t="s">
        <v>148</v>
      </c>
      <c r="B145" s="35" t="s">
        <v>23</v>
      </c>
      <c r="C145" s="36">
        <f>SUM(C146:C149)</f>
        <v>926189800</v>
      </c>
      <c r="D145" s="36">
        <f>SUM(D146:D149)</f>
        <v>0</v>
      </c>
      <c r="E145" s="36">
        <f>SUM(E146:E149)</f>
        <v>478168200</v>
      </c>
      <c r="F145" s="36">
        <f t="shared" ref="F145:M145" si="56">SUM(F146:F149)</f>
        <v>448021600</v>
      </c>
      <c r="G145" s="36">
        <f t="shared" si="56"/>
        <v>0</v>
      </c>
      <c r="H145" s="36">
        <f t="shared" si="56"/>
        <v>0</v>
      </c>
      <c r="I145" s="36">
        <f t="shared" si="56"/>
        <v>0</v>
      </c>
      <c r="J145" s="36">
        <f t="shared" si="56"/>
        <v>0</v>
      </c>
      <c r="K145" s="36">
        <f t="shared" si="56"/>
        <v>0</v>
      </c>
      <c r="L145" s="36">
        <f t="shared" si="56"/>
        <v>0</v>
      </c>
      <c r="M145" s="36">
        <f t="shared" si="56"/>
        <v>0</v>
      </c>
      <c r="N145" s="109" t="s">
        <v>25</v>
      </c>
      <c r="O145" s="1"/>
    </row>
    <row r="146" spans="1:15" ht="34.5" customHeight="1" outlineLevel="2" x14ac:dyDescent="0.25">
      <c r="A146" s="107"/>
      <c r="B146" s="37" t="s">
        <v>8</v>
      </c>
      <c r="C146" s="36">
        <f>SUM(D146:M146)</f>
        <v>0</v>
      </c>
      <c r="D146" s="36">
        <f t="shared" ref="D146:D149" si="57">D151+D156+D161+D166+D171+D176</f>
        <v>0</v>
      </c>
      <c r="E146" s="36">
        <f t="shared" ref="E146:M146" si="58">E151+E156+E161+E166+E171+E176</f>
        <v>0</v>
      </c>
      <c r="F146" s="36">
        <f t="shared" si="58"/>
        <v>0</v>
      </c>
      <c r="G146" s="36">
        <f t="shared" si="58"/>
        <v>0</v>
      </c>
      <c r="H146" s="36">
        <f t="shared" si="58"/>
        <v>0</v>
      </c>
      <c r="I146" s="36">
        <f t="shared" si="58"/>
        <v>0</v>
      </c>
      <c r="J146" s="36">
        <f t="shared" si="58"/>
        <v>0</v>
      </c>
      <c r="K146" s="36">
        <f t="shared" si="58"/>
        <v>0</v>
      </c>
      <c r="L146" s="36">
        <f t="shared" si="58"/>
        <v>0</v>
      </c>
      <c r="M146" s="36">
        <f t="shared" si="58"/>
        <v>0</v>
      </c>
      <c r="N146" s="110"/>
      <c r="O146" s="1"/>
    </row>
    <row r="147" spans="1:15" ht="34.5" customHeight="1" outlineLevel="2" x14ac:dyDescent="0.25">
      <c r="A147" s="107"/>
      <c r="B147" s="37" t="s">
        <v>9</v>
      </c>
      <c r="C147" s="36">
        <f>SUM(D147:M147)</f>
        <v>879880100</v>
      </c>
      <c r="D147" s="36">
        <f t="shared" si="57"/>
        <v>0</v>
      </c>
      <c r="E147" s="36">
        <f t="shared" ref="E147:M147" si="59">E152+E157+E162+E167+E172+E177</f>
        <v>454259700</v>
      </c>
      <c r="F147" s="36">
        <f t="shared" si="59"/>
        <v>425620400</v>
      </c>
      <c r="G147" s="36">
        <f t="shared" si="59"/>
        <v>0</v>
      </c>
      <c r="H147" s="36">
        <f t="shared" si="59"/>
        <v>0</v>
      </c>
      <c r="I147" s="36">
        <f t="shared" si="59"/>
        <v>0</v>
      </c>
      <c r="J147" s="36">
        <f t="shared" si="59"/>
        <v>0</v>
      </c>
      <c r="K147" s="36">
        <f t="shared" si="59"/>
        <v>0</v>
      </c>
      <c r="L147" s="36">
        <f t="shared" si="59"/>
        <v>0</v>
      </c>
      <c r="M147" s="36">
        <f t="shared" si="59"/>
        <v>0</v>
      </c>
      <c r="N147" s="110"/>
      <c r="O147" s="1"/>
    </row>
    <row r="148" spans="1:15" ht="34.5" customHeight="1" outlineLevel="2" x14ac:dyDescent="0.25">
      <c r="A148" s="107"/>
      <c r="B148" s="37" t="s">
        <v>6</v>
      </c>
      <c r="C148" s="36">
        <f>SUM(D148:M148)</f>
        <v>46309700</v>
      </c>
      <c r="D148" s="36">
        <f t="shared" si="57"/>
        <v>0</v>
      </c>
      <c r="E148" s="36">
        <f>E153+E158+E163+E168+E173+E178</f>
        <v>23908500</v>
      </c>
      <c r="F148" s="36">
        <f t="shared" ref="F148:M148" si="60">F153+F158+F163+F168+F173+F178</f>
        <v>22401200</v>
      </c>
      <c r="G148" s="36">
        <f t="shared" si="60"/>
        <v>0</v>
      </c>
      <c r="H148" s="36">
        <f t="shared" si="60"/>
        <v>0</v>
      </c>
      <c r="I148" s="36">
        <f t="shared" si="60"/>
        <v>0</v>
      </c>
      <c r="J148" s="36">
        <f t="shared" si="60"/>
        <v>0</v>
      </c>
      <c r="K148" s="36">
        <f t="shared" si="60"/>
        <v>0</v>
      </c>
      <c r="L148" s="36">
        <f t="shared" si="60"/>
        <v>0</v>
      </c>
      <c r="M148" s="36">
        <f t="shared" si="60"/>
        <v>0</v>
      </c>
      <c r="N148" s="110"/>
      <c r="O148" s="1"/>
    </row>
    <row r="149" spans="1:15" ht="34.5" customHeight="1" outlineLevel="2" x14ac:dyDescent="0.25">
      <c r="A149" s="108"/>
      <c r="B149" s="37" t="s">
        <v>22</v>
      </c>
      <c r="C149" s="36">
        <f>SUM(D149:M149)</f>
        <v>0</v>
      </c>
      <c r="D149" s="36">
        <f t="shared" si="57"/>
        <v>0</v>
      </c>
      <c r="E149" s="36">
        <f t="shared" ref="E149:M149" si="61">E154+E159+E164+E169+E174+E179</f>
        <v>0</v>
      </c>
      <c r="F149" s="36">
        <f t="shared" si="61"/>
        <v>0</v>
      </c>
      <c r="G149" s="36">
        <f t="shared" si="61"/>
        <v>0</v>
      </c>
      <c r="H149" s="36">
        <f t="shared" si="61"/>
        <v>0</v>
      </c>
      <c r="I149" s="36">
        <f t="shared" si="61"/>
        <v>0</v>
      </c>
      <c r="J149" s="36">
        <f t="shared" si="61"/>
        <v>0</v>
      </c>
      <c r="K149" s="36">
        <f t="shared" si="61"/>
        <v>0</v>
      </c>
      <c r="L149" s="36">
        <f t="shared" si="61"/>
        <v>0</v>
      </c>
      <c r="M149" s="36">
        <f t="shared" si="61"/>
        <v>0</v>
      </c>
      <c r="N149" s="111"/>
      <c r="O149" s="1"/>
    </row>
    <row r="150" spans="1:15" ht="34.5" customHeight="1" outlineLevel="2" x14ac:dyDescent="0.25">
      <c r="A150" s="106" t="s">
        <v>63</v>
      </c>
      <c r="B150" s="35" t="s">
        <v>23</v>
      </c>
      <c r="C150" s="36">
        <f>SUM(C151:C154)</f>
        <v>221030900</v>
      </c>
      <c r="D150" s="36">
        <f t="shared" ref="D150:K150" si="62">D151+D152+D153+D154</f>
        <v>0</v>
      </c>
      <c r="E150" s="36">
        <f t="shared" si="62"/>
        <v>221030900</v>
      </c>
      <c r="F150" s="36">
        <f t="shared" si="62"/>
        <v>0</v>
      </c>
      <c r="G150" s="36">
        <f t="shared" si="62"/>
        <v>0</v>
      </c>
      <c r="H150" s="36">
        <f t="shared" si="62"/>
        <v>0</v>
      </c>
      <c r="I150" s="36">
        <f t="shared" si="62"/>
        <v>0</v>
      </c>
      <c r="J150" s="36">
        <f t="shared" si="62"/>
        <v>0</v>
      </c>
      <c r="K150" s="36">
        <f t="shared" si="62"/>
        <v>0</v>
      </c>
      <c r="L150" s="36">
        <f t="shared" ref="L150" si="63">L151+L152+L153+L154</f>
        <v>0</v>
      </c>
      <c r="M150" s="36">
        <f t="shared" ref="M150" si="64">M151+M152+M153+M154</f>
        <v>0</v>
      </c>
      <c r="N150" s="109" t="s">
        <v>25</v>
      </c>
      <c r="O150" s="1"/>
    </row>
    <row r="151" spans="1:15" ht="48.6" customHeight="1" outlineLevel="2" x14ac:dyDescent="0.25">
      <c r="A151" s="107"/>
      <c r="B151" s="37" t="s">
        <v>8</v>
      </c>
      <c r="C151" s="36">
        <f>SUM(D151:M151)</f>
        <v>0</v>
      </c>
      <c r="D151" s="36">
        <v>0</v>
      </c>
      <c r="E151" s="36">
        <v>0</v>
      </c>
      <c r="F151" s="36">
        <v>0</v>
      </c>
      <c r="G151" s="36">
        <v>0</v>
      </c>
      <c r="H151" s="36">
        <v>0</v>
      </c>
      <c r="I151" s="36">
        <v>0</v>
      </c>
      <c r="J151" s="36">
        <v>0</v>
      </c>
      <c r="K151" s="36">
        <v>0</v>
      </c>
      <c r="L151" s="36">
        <v>0</v>
      </c>
      <c r="M151" s="36">
        <v>0</v>
      </c>
      <c r="N151" s="110"/>
      <c r="O151" s="1"/>
    </row>
    <row r="152" spans="1:15" ht="48.6" customHeight="1" outlineLevel="2" x14ac:dyDescent="0.25">
      <c r="A152" s="107"/>
      <c r="B152" s="37" t="s">
        <v>9</v>
      </c>
      <c r="C152" s="36">
        <f>SUM(D152:M152)</f>
        <v>209979300</v>
      </c>
      <c r="D152" s="36">
        <v>0</v>
      </c>
      <c r="E152" s="36">
        <v>209979300</v>
      </c>
      <c r="F152" s="36">
        <v>0</v>
      </c>
      <c r="G152" s="36">
        <v>0</v>
      </c>
      <c r="H152" s="36">
        <v>0</v>
      </c>
      <c r="I152" s="36">
        <v>0</v>
      </c>
      <c r="J152" s="36">
        <v>0</v>
      </c>
      <c r="K152" s="36">
        <v>0</v>
      </c>
      <c r="L152" s="36">
        <v>0</v>
      </c>
      <c r="M152" s="36">
        <v>0</v>
      </c>
      <c r="N152" s="110"/>
      <c r="O152" s="1"/>
    </row>
    <row r="153" spans="1:15" ht="34.5" customHeight="1" outlineLevel="2" x14ac:dyDescent="0.25">
      <c r="A153" s="107"/>
      <c r="B153" s="37" t="s">
        <v>6</v>
      </c>
      <c r="C153" s="36">
        <f>SUM(D153:M153)</f>
        <v>11051600</v>
      </c>
      <c r="D153" s="36">
        <v>0</v>
      </c>
      <c r="E153" s="36">
        <v>11051600</v>
      </c>
      <c r="F153" s="36">
        <v>0</v>
      </c>
      <c r="G153" s="36">
        <v>0</v>
      </c>
      <c r="H153" s="36">
        <v>0</v>
      </c>
      <c r="I153" s="36">
        <v>0</v>
      </c>
      <c r="J153" s="36">
        <v>0</v>
      </c>
      <c r="K153" s="36">
        <v>0</v>
      </c>
      <c r="L153" s="36">
        <v>0</v>
      </c>
      <c r="M153" s="36">
        <v>0</v>
      </c>
      <c r="N153" s="110"/>
      <c r="O153" s="1"/>
    </row>
    <row r="154" spans="1:15" ht="34.5" customHeight="1" outlineLevel="2" x14ac:dyDescent="0.25">
      <c r="A154" s="108"/>
      <c r="B154" s="37" t="s">
        <v>22</v>
      </c>
      <c r="C154" s="36">
        <f>SUM(D154:M154)</f>
        <v>0</v>
      </c>
      <c r="D154" s="36">
        <v>0</v>
      </c>
      <c r="E154" s="36">
        <v>0</v>
      </c>
      <c r="F154" s="36">
        <v>0</v>
      </c>
      <c r="G154" s="36">
        <v>0</v>
      </c>
      <c r="H154" s="36">
        <v>0</v>
      </c>
      <c r="I154" s="36">
        <v>0</v>
      </c>
      <c r="J154" s="36">
        <v>0</v>
      </c>
      <c r="K154" s="36">
        <v>0</v>
      </c>
      <c r="L154" s="36">
        <v>0</v>
      </c>
      <c r="M154" s="36">
        <v>0</v>
      </c>
      <c r="N154" s="111"/>
      <c r="O154" s="1"/>
    </row>
    <row r="155" spans="1:15" ht="34.5" customHeight="1" outlineLevel="2" x14ac:dyDescent="0.25">
      <c r="A155" s="106" t="s">
        <v>64</v>
      </c>
      <c r="B155" s="35" t="s">
        <v>23</v>
      </c>
      <c r="C155" s="36">
        <f>SUM(C156:C159)</f>
        <v>221030900</v>
      </c>
      <c r="D155" s="36">
        <f t="shared" ref="D155:K155" si="65">D156+D157+D158+D159</f>
        <v>0</v>
      </c>
      <c r="E155" s="36">
        <f t="shared" si="65"/>
        <v>0</v>
      </c>
      <c r="F155" s="36">
        <f t="shared" si="65"/>
        <v>221030900</v>
      </c>
      <c r="G155" s="36">
        <f t="shared" si="65"/>
        <v>0</v>
      </c>
      <c r="H155" s="36">
        <f t="shared" si="65"/>
        <v>0</v>
      </c>
      <c r="I155" s="36">
        <f t="shared" si="65"/>
        <v>0</v>
      </c>
      <c r="J155" s="36">
        <f t="shared" si="65"/>
        <v>0</v>
      </c>
      <c r="K155" s="36">
        <f t="shared" si="65"/>
        <v>0</v>
      </c>
      <c r="L155" s="36">
        <f t="shared" ref="L155" si="66">L156+L157+L158+L159</f>
        <v>0</v>
      </c>
      <c r="M155" s="36">
        <f t="shared" ref="M155" si="67">M156+M157+M158+M159</f>
        <v>0</v>
      </c>
      <c r="N155" s="109" t="s">
        <v>25</v>
      </c>
      <c r="O155" s="1"/>
    </row>
    <row r="156" spans="1:15" ht="47.45" customHeight="1" outlineLevel="2" x14ac:dyDescent="0.25">
      <c r="A156" s="107"/>
      <c r="B156" s="37" t="s">
        <v>8</v>
      </c>
      <c r="C156" s="36">
        <f>SUM(D156:M156)</f>
        <v>0</v>
      </c>
      <c r="D156" s="36">
        <v>0</v>
      </c>
      <c r="E156" s="36">
        <v>0</v>
      </c>
      <c r="F156" s="36">
        <v>0</v>
      </c>
      <c r="G156" s="36">
        <v>0</v>
      </c>
      <c r="H156" s="36">
        <v>0</v>
      </c>
      <c r="I156" s="36">
        <v>0</v>
      </c>
      <c r="J156" s="36">
        <v>0</v>
      </c>
      <c r="K156" s="36">
        <v>0</v>
      </c>
      <c r="L156" s="36">
        <v>0</v>
      </c>
      <c r="M156" s="36">
        <v>0</v>
      </c>
      <c r="N156" s="110"/>
      <c r="O156" s="1"/>
    </row>
    <row r="157" spans="1:15" ht="47.45" customHeight="1" outlineLevel="2" x14ac:dyDescent="0.25">
      <c r="A157" s="107"/>
      <c r="B157" s="37" t="s">
        <v>9</v>
      </c>
      <c r="C157" s="36">
        <f>SUM(D157:M157)</f>
        <v>209979300</v>
      </c>
      <c r="D157" s="36">
        <v>0</v>
      </c>
      <c r="E157" s="36">
        <v>0</v>
      </c>
      <c r="F157" s="36">
        <v>209979300</v>
      </c>
      <c r="G157" s="36">
        <v>0</v>
      </c>
      <c r="H157" s="36">
        <v>0</v>
      </c>
      <c r="I157" s="36">
        <v>0</v>
      </c>
      <c r="J157" s="36">
        <v>0</v>
      </c>
      <c r="K157" s="36">
        <v>0</v>
      </c>
      <c r="L157" s="36">
        <v>0</v>
      </c>
      <c r="M157" s="36">
        <v>0</v>
      </c>
      <c r="N157" s="110"/>
      <c r="O157" s="1"/>
    </row>
    <row r="158" spans="1:15" ht="34.5" customHeight="1" outlineLevel="2" x14ac:dyDescent="0.25">
      <c r="A158" s="107"/>
      <c r="B158" s="37" t="s">
        <v>6</v>
      </c>
      <c r="C158" s="36">
        <f>SUM(D158:M158)</f>
        <v>11051600</v>
      </c>
      <c r="D158" s="36">
        <v>0</v>
      </c>
      <c r="E158" s="36">
        <v>0</v>
      </c>
      <c r="F158" s="36">
        <v>11051600</v>
      </c>
      <c r="G158" s="36">
        <v>0</v>
      </c>
      <c r="H158" s="36">
        <v>0</v>
      </c>
      <c r="I158" s="36">
        <v>0</v>
      </c>
      <c r="J158" s="36">
        <v>0</v>
      </c>
      <c r="K158" s="36">
        <v>0</v>
      </c>
      <c r="L158" s="36">
        <v>0</v>
      </c>
      <c r="M158" s="36">
        <v>0</v>
      </c>
      <c r="N158" s="110"/>
      <c r="O158" s="1"/>
    </row>
    <row r="159" spans="1:15" ht="34.5" customHeight="1" outlineLevel="2" x14ac:dyDescent="0.25">
      <c r="A159" s="108"/>
      <c r="B159" s="37" t="s">
        <v>22</v>
      </c>
      <c r="C159" s="36">
        <f>SUM(D159:M159)</f>
        <v>0</v>
      </c>
      <c r="D159" s="36">
        <v>0</v>
      </c>
      <c r="E159" s="36">
        <v>0</v>
      </c>
      <c r="F159" s="36">
        <v>0</v>
      </c>
      <c r="G159" s="36">
        <v>0</v>
      </c>
      <c r="H159" s="36">
        <v>0</v>
      </c>
      <c r="I159" s="36">
        <v>0</v>
      </c>
      <c r="J159" s="36">
        <v>0</v>
      </c>
      <c r="K159" s="36">
        <v>0</v>
      </c>
      <c r="L159" s="36">
        <v>0</v>
      </c>
      <c r="M159" s="36">
        <v>0</v>
      </c>
      <c r="N159" s="111"/>
      <c r="O159" s="1"/>
    </row>
    <row r="160" spans="1:15" ht="34.5" customHeight="1" outlineLevel="2" x14ac:dyDescent="0.25">
      <c r="A160" s="106" t="s">
        <v>144</v>
      </c>
      <c r="B160" s="35" t="s">
        <v>23</v>
      </c>
      <c r="C160" s="36">
        <f>SUM(C161:C164)</f>
        <v>122803500</v>
      </c>
      <c r="D160" s="36">
        <f t="shared" ref="D160:K160" si="68">D161+D162+D163+D164</f>
        <v>0</v>
      </c>
      <c r="E160" s="36">
        <f t="shared" si="68"/>
        <v>122803500</v>
      </c>
      <c r="F160" s="36">
        <f t="shared" si="68"/>
        <v>0</v>
      </c>
      <c r="G160" s="36">
        <f t="shared" si="68"/>
        <v>0</v>
      </c>
      <c r="H160" s="36">
        <f t="shared" si="68"/>
        <v>0</v>
      </c>
      <c r="I160" s="36">
        <f t="shared" si="68"/>
        <v>0</v>
      </c>
      <c r="J160" s="36">
        <f t="shared" si="68"/>
        <v>0</v>
      </c>
      <c r="K160" s="36">
        <f t="shared" si="68"/>
        <v>0</v>
      </c>
      <c r="L160" s="36">
        <f t="shared" ref="L160" si="69">L161+L162+L163+L164</f>
        <v>0</v>
      </c>
      <c r="M160" s="36">
        <f t="shared" ref="M160" si="70">M161+M162+M163+M164</f>
        <v>0</v>
      </c>
      <c r="N160" s="109" t="s">
        <v>25</v>
      </c>
      <c r="O160" s="1"/>
    </row>
    <row r="161" spans="1:15" ht="49.9" customHeight="1" outlineLevel="2" x14ac:dyDescent="0.25">
      <c r="A161" s="107"/>
      <c r="B161" s="37" t="s">
        <v>8</v>
      </c>
      <c r="C161" s="36">
        <f>SUM(D161:M161)</f>
        <v>0</v>
      </c>
      <c r="D161" s="36">
        <v>0</v>
      </c>
      <c r="E161" s="36">
        <v>0</v>
      </c>
      <c r="F161" s="36">
        <v>0</v>
      </c>
      <c r="G161" s="36">
        <v>0</v>
      </c>
      <c r="H161" s="36">
        <v>0</v>
      </c>
      <c r="I161" s="36">
        <v>0</v>
      </c>
      <c r="J161" s="36">
        <v>0</v>
      </c>
      <c r="K161" s="36">
        <v>0</v>
      </c>
      <c r="L161" s="36">
        <v>0</v>
      </c>
      <c r="M161" s="36">
        <v>0</v>
      </c>
      <c r="N161" s="110"/>
      <c r="O161" s="1"/>
    </row>
    <row r="162" spans="1:15" ht="47.45" customHeight="1" outlineLevel="2" x14ac:dyDescent="0.25">
      <c r="A162" s="107"/>
      <c r="B162" s="37" t="s">
        <v>9</v>
      </c>
      <c r="C162" s="36">
        <f>SUM(D162:M162)</f>
        <v>116663300</v>
      </c>
      <c r="D162" s="36">
        <v>0</v>
      </c>
      <c r="E162" s="36">
        <v>116663300</v>
      </c>
      <c r="F162" s="36">
        <v>0</v>
      </c>
      <c r="G162" s="36">
        <v>0</v>
      </c>
      <c r="H162" s="36">
        <v>0</v>
      </c>
      <c r="I162" s="36">
        <v>0</v>
      </c>
      <c r="J162" s="36">
        <v>0</v>
      </c>
      <c r="K162" s="36">
        <v>0</v>
      </c>
      <c r="L162" s="36">
        <v>0</v>
      </c>
      <c r="M162" s="36">
        <v>0</v>
      </c>
      <c r="N162" s="110"/>
      <c r="O162" s="1"/>
    </row>
    <row r="163" spans="1:15" ht="34.5" customHeight="1" outlineLevel="2" x14ac:dyDescent="0.25">
      <c r="A163" s="107"/>
      <c r="B163" s="37" t="s">
        <v>6</v>
      </c>
      <c r="C163" s="36">
        <f>SUM(D163:M163)</f>
        <v>6140200</v>
      </c>
      <c r="D163" s="36">
        <v>0</v>
      </c>
      <c r="E163" s="36">
        <v>6140200</v>
      </c>
      <c r="F163" s="36">
        <v>0</v>
      </c>
      <c r="G163" s="36">
        <v>0</v>
      </c>
      <c r="H163" s="36">
        <v>0</v>
      </c>
      <c r="I163" s="36">
        <v>0</v>
      </c>
      <c r="J163" s="36">
        <v>0</v>
      </c>
      <c r="K163" s="36">
        <v>0</v>
      </c>
      <c r="L163" s="36">
        <v>0</v>
      </c>
      <c r="M163" s="36">
        <v>0</v>
      </c>
      <c r="N163" s="110"/>
      <c r="O163" s="1"/>
    </row>
    <row r="164" spans="1:15" ht="34.5" customHeight="1" outlineLevel="2" x14ac:dyDescent="0.25">
      <c r="A164" s="108"/>
      <c r="B164" s="37" t="s">
        <v>22</v>
      </c>
      <c r="C164" s="36">
        <f>SUM(D164:M164)</f>
        <v>0</v>
      </c>
      <c r="D164" s="36">
        <v>0</v>
      </c>
      <c r="E164" s="36">
        <v>0</v>
      </c>
      <c r="F164" s="36">
        <v>0</v>
      </c>
      <c r="G164" s="36">
        <v>0</v>
      </c>
      <c r="H164" s="36">
        <v>0</v>
      </c>
      <c r="I164" s="36">
        <v>0</v>
      </c>
      <c r="J164" s="36">
        <v>0</v>
      </c>
      <c r="K164" s="36">
        <v>0</v>
      </c>
      <c r="L164" s="36">
        <v>0</v>
      </c>
      <c r="M164" s="36">
        <v>0</v>
      </c>
      <c r="N164" s="111"/>
      <c r="O164" s="1"/>
    </row>
    <row r="165" spans="1:15" ht="34.5" customHeight="1" outlineLevel="2" x14ac:dyDescent="0.25">
      <c r="A165" s="106" t="s">
        <v>145</v>
      </c>
      <c r="B165" s="35" t="s">
        <v>23</v>
      </c>
      <c r="C165" s="36">
        <f>SUM(C166:C169)</f>
        <v>122803500</v>
      </c>
      <c r="D165" s="36">
        <f t="shared" ref="D165" si="71">D166+D167+D168+D169</f>
        <v>0</v>
      </c>
      <c r="E165" s="36">
        <f t="shared" ref="E165" si="72">E166+E167+E168+E169</f>
        <v>0</v>
      </c>
      <c r="F165" s="36">
        <f t="shared" ref="F165" si="73">F166+F167+F168+F169</f>
        <v>122803500</v>
      </c>
      <c r="G165" s="36">
        <f t="shared" ref="G165" si="74">G166+G167+G168+G169</f>
        <v>0</v>
      </c>
      <c r="H165" s="36">
        <f t="shared" ref="H165" si="75">H166+H167+H168+H169</f>
        <v>0</v>
      </c>
      <c r="I165" s="36">
        <f t="shared" ref="I165" si="76">I166+I167+I168+I169</f>
        <v>0</v>
      </c>
      <c r="J165" s="36">
        <f t="shared" ref="J165" si="77">J166+J167+J168+J169</f>
        <v>0</v>
      </c>
      <c r="K165" s="36">
        <f t="shared" ref="K165" si="78">K166+K167+K168+K169</f>
        <v>0</v>
      </c>
      <c r="L165" s="36">
        <f t="shared" ref="L165:M165" si="79">L166+L167+L168+L169</f>
        <v>0</v>
      </c>
      <c r="M165" s="36">
        <f t="shared" si="79"/>
        <v>0</v>
      </c>
      <c r="N165" s="109" t="s">
        <v>25</v>
      </c>
      <c r="O165" s="1"/>
    </row>
    <row r="166" spans="1:15" ht="47.45" customHeight="1" outlineLevel="2" x14ac:dyDescent="0.25">
      <c r="A166" s="107"/>
      <c r="B166" s="37" t="s">
        <v>8</v>
      </c>
      <c r="C166" s="36">
        <f>SUM(D166:M166)</f>
        <v>0</v>
      </c>
      <c r="D166" s="36">
        <v>0</v>
      </c>
      <c r="E166" s="36">
        <v>0</v>
      </c>
      <c r="F166" s="36">
        <v>0</v>
      </c>
      <c r="G166" s="36">
        <v>0</v>
      </c>
      <c r="H166" s="36">
        <v>0</v>
      </c>
      <c r="I166" s="36">
        <v>0</v>
      </c>
      <c r="J166" s="36">
        <v>0</v>
      </c>
      <c r="K166" s="36">
        <v>0</v>
      </c>
      <c r="L166" s="36">
        <v>0</v>
      </c>
      <c r="M166" s="36">
        <v>0</v>
      </c>
      <c r="N166" s="110"/>
      <c r="O166" s="1"/>
    </row>
    <row r="167" spans="1:15" ht="46.15" customHeight="1" outlineLevel="2" x14ac:dyDescent="0.25">
      <c r="A167" s="107"/>
      <c r="B167" s="37" t="s">
        <v>9</v>
      </c>
      <c r="C167" s="36">
        <f>SUM(D167:M167)</f>
        <v>116663300</v>
      </c>
      <c r="D167" s="36">
        <v>0</v>
      </c>
      <c r="E167" s="36">
        <v>0</v>
      </c>
      <c r="F167" s="36">
        <v>116663300</v>
      </c>
      <c r="G167" s="36">
        <v>0</v>
      </c>
      <c r="H167" s="36">
        <v>0</v>
      </c>
      <c r="I167" s="36">
        <v>0</v>
      </c>
      <c r="J167" s="36">
        <v>0</v>
      </c>
      <c r="K167" s="36">
        <v>0</v>
      </c>
      <c r="L167" s="36">
        <v>0</v>
      </c>
      <c r="M167" s="36">
        <v>0</v>
      </c>
      <c r="N167" s="110"/>
      <c r="O167" s="1"/>
    </row>
    <row r="168" spans="1:15" ht="34.5" customHeight="1" outlineLevel="2" x14ac:dyDescent="0.25">
      <c r="A168" s="107"/>
      <c r="B168" s="37" t="s">
        <v>6</v>
      </c>
      <c r="C168" s="36">
        <f>SUM(D168:M168)</f>
        <v>6140200</v>
      </c>
      <c r="D168" s="36">
        <v>0</v>
      </c>
      <c r="E168" s="36">
        <v>0</v>
      </c>
      <c r="F168" s="36">
        <v>6140200</v>
      </c>
      <c r="G168" s="36">
        <v>0</v>
      </c>
      <c r="H168" s="36">
        <v>0</v>
      </c>
      <c r="I168" s="36">
        <v>0</v>
      </c>
      <c r="J168" s="36">
        <v>0</v>
      </c>
      <c r="K168" s="36">
        <v>0</v>
      </c>
      <c r="L168" s="36">
        <v>0</v>
      </c>
      <c r="M168" s="36">
        <v>0</v>
      </c>
      <c r="N168" s="110"/>
      <c r="O168" s="1"/>
    </row>
    <row r="169" spans="1:15" ht="34.5" customHeight="1" outlineLevel="2" x14ac:dyDescent="0.25">
      <c r="A169" s="108"/>
      <c r="B169" s="37" t="s">
        <v>22</v>
      </c>
      <c r="C169" s="36">
        <f>SUM(D169:M169)</f>
        <v>0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36">
        <v>0</v>
      </c>
      <c r="M169" s="36">
        <v>0</v>
      </c>
      <c r="N169" s="111"/>
      <c r="O169" s="1"/>
    </row>
    <row r="170" spans="1:15" ht="34.5" customHeight="1" outlineLevel="2" x14ac:dyDescent="0.25">
      <c r="A170" s="106" t="s">
        <v>146</v>
      </c>
      <c r="B170" s="35" t="s">
        <v>23</v>
      </c>
      <c r="C170" s="36">
        <f>SUM(C171:C174)</f>
        <v>134333800</v>
      </c>
      <c r="D170" s="36">
        <f t="shared" ref="D170:L170" si="80">SUM(D171:D174)</f>
        <v>0</v>
      </c>
      <c r="E170" s="36">
        <f t="shared" si="80"/>
        <v>134333800</v>
      </c>
      <c r="F170" s="36">
        <f t="shared" si="80"/>
        <v>0</v>
      </c>
      <c r="G170" s="36">
        <f t="shared" si="80"/>
        <v>0</v>
      </c>
      <c r="H170" s="36">
        <f t="shared" si="80"/>
        <v>0</v>
      </c>
      <c r="I170" s="36">
        <f t="shared" si="80"/>
        <v>0</v>
      </c>
      <c r="J170" s="36">
        <f t="shared" si="80"/>
        <v>0</v>
      </c>
      <c r="K170" s="36">
        <f t="shared" si="80"/>
        <v>0</v>
      </c>
      <c r="L170" s="36">
        <f t="shared" si="80"/>
        <v>0</v>
      </c>
      <c r="M170" s="36">
        <f t="shared" ref="M170" si="81">M171+M172+M173+M174</f>
        <v>0</v>
      </c>
      <c r="N170" s="109" t="s">
        <v>25</v>
      </c>
      <c r="O170" s="1"/>
    </row>
    <row r="171" spans="1:15" ht="34.5" customHeight="1" outlineLevel="2" x14ac:dyDescent="0.25">
      <c r="A171" s="107"/>
      <c r="B171" s="37" t="s">
        <v>8</v>
      </c>
      <c r="C171" s="36">
        <f>SUM(D171:M171)</f>
        <v>0</v>
      </c>
      <c r="D171" s="36">
        <v>0</v>
      </c>
      <c r="E171" s="36">
        <v>0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  <c r="N171" s="110"/>
      <c r="O171" s="1"/>
    </row>
    <row r="172" spans="1:15" ht="47.45" customHeight="1" outlineLevel="2" x14ac:dyDescent="0.25">
      <c r="A172" s="107"/>
      <c r="B172" s="37" t="s">
        <v>9</v>
      </c>
      <c r="C172" s="36">
        <f>SUM(D172:M172)</f>
        <v>127617100</v>
      </c>
      <c r="D172" s="36">
        <v>0</v>
      </c>
      <c r="E172" s="36">
        <v>127617100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  <c r="N172" s="110"/>
      <c r="O172" s="1"/>
    </row>
    <row r="173" spans="1:15" ht="36.6" customHeight="1" outlineLevel="2" x14ac:dyDescent="0.25">
      <c r="A173" s="107"/>
      <c r="B173" s="37" t="s">
        <v>6</v>
      </c>
      <c r="C173" s="36">
        <f>SUM(D173:M173)</f>
        <v>6716700</v>
      </c>
      <c r="D173" s="36">
        <v>0</v>
      </c>
      <c r="E173" s="36">
        <v>6716700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  <c r="N173" s="110"/>
      <c r="O173" s="1"/>
    </row>
    <row r="174" spans="1:15" ht="34.5" customHeight="1" outlineLevel="2" x14ac:dyDescent="0.25">
      <c r="A174" s="108"/>
      <c r="B174" s="37" t="s">
        <v>22</v>
      </c>
      <c r="C174" s="36">
        <f>SUM(D174:M174)</f>
        <v>0</v>
      </c>
      <c r="D174" s="36">
        <v>0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  <c r="N174" s="111"/>
      <c r="O174" s="1"/>
    </row>
    <row r="175" spans="1:15" ht="34.5" customHeight="1" outlineLevel="2" x14ac:dyDescent="0.25">
      <c r="A175" s="106" t="s">
        <v>147</v>
      </c>
      <c r="B175" s="35" t="s">
        <v>23</v>
      </c>
      <c r="C175" s="36">
        <f>SUM(C176:C179)</f>
        <v>104187200</v>
      </c>
      <c r="D175" s="36">
        <f t="shared" ref="D175" si="82">D176+D177+D178+D179</f>
        <v>0</v>
      </c>
      <c r="E175" s="36">
        <f t="shared" ref="E175" si="83">E176+E177+E178+E179</f>
        <v>0</v>
      </c>
      <c r="F175" s="36">
        <f t="shared" ref="F175" si="84">F176+F177+F178+F179</f>
        <v>104187200</v>
      </c>
      <c r="G175" s="36">
        <f t="shared" ref="G175" si="85">G176+G177+G178+G179</f>
        <v>0</v>
      </c>
      <c r="H175" s="36">
        <f t="shared" ref="H175" si="86">H176+H177+H178+H179</f>
        <v>0</v>
      </c>
      <c r="I175" s="36">
        <f t="shared" ref="I175" si="87">I176+I177+I178+I179</f>
        <v>0</v>
      </c>
      <c r="J175" s="36">
        <f t="shared" ref="J175" si="88">J176+J177+J178+J179</f>
        <v>0</v>
      </c>
      <c r="K175" s="36">
        <f t="shared" ref="K175" si="89">K176+K177+K178+K179</f>
        <v>0</v>
      </c>
      <c r="L175" s="36">
        <f t="shared" ref="L175" si="90">L176+L177+L178+L179</f>
        <v>0</v>
      </c>
      <c r="M175" s="36">
        <f t="shared" ref="M175" si="91">M176+M177+M178+M179</f>
        <v>0</v>
      </c>
      <c r="N175" s="109" t="s">
        <v>25</v>
      </c>
      <c r="O175" s="1"/>
    </row>
    <row r="176" spans="1:15" ht="49.9" customHeight="1" outlineLevel="2" x14ac:dyDescent="0.25">
      <c r="A176" s="107"/>
      <c r="B176" s="37" t="s">
        <v>8</v>
      </c>
      <c r="C176" s="36">
        <f>SUM(D176:M176)</f>
        <v>0</v>
      </c>
      <c r="D176" s="36">
        <v>0</v>
      </c>
      <c r="E176" s="36">
        <v>0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  <c r="N176" s="110"/>
      <c r="O176" s="1"/>
    </row>
    <row r="177" spans="1:15" ht="51" customHeight="1" outlineLevel="2" x14ac:dyDescent="0.25">
      <c r="A177" s="107"/>
      <c r="B177" s="37" t="s">
        <v>9</v>
      </c>
      <c r="C177" s="36">
        <f>SUM(D177:M177)</f>
        <v>98977800</v>
      </c>
      <c r="D177" s="36">
        <v>0</v>
      </c>
      <c r="E177" s="36">
        <v>0</v>
      </c>
      <c r="F177" s="36">
        <v>98977800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  <c r="N177" s="110"/>
      <c r="O177" s="1"/>
    </row>
    <row r="178" spans="1:15" ht="34.5" customHeight="1" outlineLevel="2" x14ac:dyDescent="0.25">
      <c r="A178" s="107"/>
      <c r="B178" s="37" t="s">
        <v>6</v>
      </c>
      <c r="C178" s="36">
        <f>SUM(D178:M178)</f>
        <v>5209400</v>
      </c>
      <c r="D178" s="36">
        <v>0</v>
      </c>
      <c r="E178" s="36">
        <v>0</v>
      </c>
      <c r="F178" s="36">
        <v>5209400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  <c r="N178" s="110"/>
      <c r="O178" s="1"/>
    </row>
    <row r="179" spans="1:15" ht="39" customHeight="1" outlineLevel="2" x14ac:dyDescent="0.25">
      <c r="A179" s="108"/>
      <c r="B179" s="37" t="s">
        <v>22</v>
      </c>
      <c r="C179" s="36">
        <f>SUM(D179:M179)</f>
        <v>0</v>
      </c>
      <c r="D179" s="36">
        <v>0</v>
      </c>
      <c r="E179" s="36">
        <v>0</v>
      </c>
      <c r="F179" s="36">
        <v>0</v>
      </c>
      <c r="G179" s="36">
        <v>0</v>
      </c>
      <c r="H179" s="36">
        <v>0</v>
      </c>
      <c r="I179" s="36">
        <v>0</v>
      </c>
      <c r="J179" s="36">
        <v>0</v>
      </c>
      <c r="K179" s="36">
        <v>0</v>
      </c>
      <c r="L179" s="36">
        <v>0</v>
      </c>
      <c r="M179" s="36">
        <v>0</v>
      </c>
      <c r="N179" s="111"/>
      <c r="O179" s="1"/>
    </row>
    <row r="180" spans="1:15" ht="34.15" hidden="1" customHeight="1" outlineLevel="1" x14ac:dyDescent="0.25">
      <c r="A180" s="106"/>
      <c r="B180" s="35"/>
      <c r="C180" s="36"/>
      <c r="D180" s="36"/>
      <c r="E180" s="36"/>
      <c r="F180" s="36"/>
      <c r="G180" s="36"/>
      <c r="H180" s="36"/>
      <c r="I180" s="36"/>
      <c r="J180" s="36"/>
      <c r="K180" s="36"/>
      <c r="L180" s="36"/>
      <c r="M180" s="36"/>
      <c r="N180" s="109"/>
      <c r="O180" s="1"/>
    </row>
    <row r="181" spans="1:15" ht="52.15" hidden="1" customHeight="1" outlineLevel="1" x14ac:dyDescent="0.25">
      <c r="A181" s="107"/>
      <c r="B181" s="37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110"/>
      <c r="O181" s="1"/>
    </row>
    <row r="182" spans="1:15" ht="52.15" hidden="1" customHeight="1" outlineLevel="1" x14ac:dyDescent="0.25">
      <c r="A182" s="107"/>
      <c r="B182" s="37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110"/>
      <c r="O182" s="1"/>
    </row>
    <row r="183" spans="1:15" ht="34.15" hidden="1" customHeight="1" outlineLevel="1" x14ac:dyDescent="0.25">
      <c r="A183" s="107"/>
      <c r="B183" s="37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110"/>
      <c r="O183" s="1"/>
    </row>
    <row r="184" spans="1:15" ht="34.15" hidden="1" customHeight="1" outlineLevel="1" x14ac:dyDescent="0.25">
      <c r="A184" s="108"/>
      <c r="B184" s="37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111"/>
      <c r="O184" s="1"/>
    </row>
    <row r="185" spans="1:15" ht="24" customHeight="1" collapsed="1" x14ac:dyDescent="0.25">
      <c r="A185" s="113" t="s">
        <v>32</v>
      </c>
      <c r="B185" s="3" t="s">
        <v>23</v>
      </c>
      <c r="C185" s="36">
        <f t="shared" ref="C185:M185" si="92">SUM(C186:C189)</f>
        <v>1059654416.63</v>
      </c>
      <c r="D185" s="4">
        <f>SUM(D186:D189)</f>
        <v>66869391.5</v>
      </c>
      <c r="E185" s="4">
        <f t="shared" si="92"/>
        <v>542143846.17999995</v>
      </c>
      <c r="F185" s="4">
        <f t="shared" si="92"/>
        <v>450641178.94999999</v>
      </c>
      <c r="G185" s="4">
        <f t="shared" si="92"/>
        <v>0</v>
      </c>
      <c r="H185" s="4">
        <f t="shared" si="92"/>
        <v>0</v>
      </c>
      <c r="I185" s="4">
        <f t="shared" si="92"/>
        <v>0</v>
      </c>
      <c r="J185" s="4">
        <f t="shared" si="92"/>
        <v>0</v>
      </c>
      <c r="K185" s="4">
        <f t="shared" si="92"/>
        <v>0</v>
      </c>
      <c r="L185" s="4">
        <f t="shared" si="92"/>
        <v>0</v>
      </c>
      <c r="M185" s="4">
        <f t="shared" si="92"/>
        <v>0</v>
      </c>
      <c r="N185" s="6" t="s">
        <v>2</v>
      </c>
      <c r="O185" s="1"/>
    </row>
    <row r="186" spans="1:15" ht="49.5" customHeight="1" x14ac:dyDescent="0.25">
      <c r="A186" s="114"/>
      <c r="B186" s="7" t="s">
        <v>8</v>
      </c>
      <c r="C186" s="4">
        <f>SUM(D186:M186)</f>
        <v>0</v>
      </c>
      <c r="D186" s="4">
        <f t="shared" ref="D186:M186" si="93">D121</f>
        <v>0</v>
      </c>
      <c r="E186" s="4">
        <f t="shared" si="93"/>
        <v>0</v>
      </c>
      <c r="F186" s="4">
        <f t="shared" si="93"/>
        <v>0</v>
      </c>
      <c r="G186" s="4">
        <f t="shared" si="93"/>
        <v>0</v>
      </c>
      <c r="H186" s="4">
        <f t="shared" si="93"/>
        <v>0</v>
      </c>
      <c r="I186" s="4">
        <f t="shared" si="93"/>
        <v>0</v>
      </c>
      <c r="J186" s="4">
        <f t="shared" si="93"/>
        <v>0</v>
      </c>
      <c r="K186" s="4">
        <f t="shared" si="93"/>
        <v>0</v>
      </c>
      <c r="L186" s="4">
        <f t="shared" si="93"/>
        <v>0</v>
      </c>
      <c r="M186" s="4">
        <f t="shared" si="93"/>
        <v>0</v>
      </c>
      <c r="N186" s="6" t="s">
        <v>2</v>
      </c>
      <c r="O186" s="1"/>
    </row>
    <row r="187" spans="1:15" ht="49.5" customHeight="1" x14ac:dyDescent="0.25">
      <c r="A187" s="114"/>
      <c r="B187" s="7" t="s">
        <v>9</v>
      </c>
      <c r="C187" s="4">
        <f>SUM(D187:M187)</f>
        <v>889156600</v>
      </c>
      <c r="D187" s="4">
        <f>D122+D147+D182+D142</f>
        <v>6109900</v>
      </c>
      <c r="E187" s="4">
        <f t="shared" ref="E187:M187" si="94">E122+E147+E182+E142</f>
        <v>454937700</v>
      </c>
      <c r="F187" s="4">
        <f t="shared" si="94"/>
        <v>428109000</v>
      </c>
      <c r="G187" s="4">
        <f t="shared" si="94"/>
        <v>0</v>
      </c>
      <c r="H187" s="4">
        <f t="shared" si="94"/>
        <v>0</v>
      </c>
      <c r="I187" s="4">
        <f t="shared" si="94"/>
        <v>0</v>
      </c>
      <c r="J187" s="4">
        <f t="shared" si="94"/>
        <v>0</v>
      </c>
      <c r="K187" s="4">
        <f t="shared" si="94"/>
        <v>0</v>
      </c>
      <c r="L187" s="4">
        <f t="shared" si="94"/>
        <v>0</v>
      </c>
      <c r="M187" s="4">
        <f t="shared" si="94"/>
        <v>0</v>
      </c>
      <c r="N187" s="6" t="s">
        <v>2</v>
      </c>
      <c r="O187" s="1"/>
    </row>
    <row r="188" spans="1:15" ht="33.75" customHeight="1" x14ac:dyDescent="0.25">
      <c r="A188" s="114"/>
      <c r="B188" s="7" t="s">
        <v>6</v>
      </c>
      <c r="C188" s="4">
        <f>SUM(D188:M188)</f>
        <v>170497816.63</v>
      </c>
      <c r="D188" s="4">
        <f>D123+D148+D143</f>
        <v>60759491.5</v>
      </c>
      <c r="E188" s="4">
        <f t="shared" ref="E188:M188" si="95">E123+E148+E143</f>
        <v>87206146.180000007</v>
      </c>
      <c r="F188" s="4">
        <f t="shared" si="95"/>
        <v>22532178.949999999</v>
      </c>
      <c r="G188" s="4">
        <f t="shared" si="95"/>
        <v>0</v>
      </c>
      <c r="H188" s="4">
        <f t="shared" si="95"/>
        <v>0</v>
      </c>
      <c r="I188" s="4">
        <f t="shared" si="95"/>
        <v>0</v>
      </c>
      <c r="J188" s="4">
        <f t="shared" si="95"/>
        <v>0</v>
      </c>
      <c r="K188" s="4">
        <f t="shared" si="95"/>
        <v>0</v>
      </c>
      <c r="L188" s="4">
        <f t="shared" si="95"/>
        <v>0</v>
      </c>
      <c r="M188" s="4">
        <f t="shared" si="95"/>
        <v>0</v>
      </c>
      <c r="N188" s="6" t="s">
        <v>2</v>
      </c>
      <c r="O188" s="1"/>
    </row>
    <row r="189" spans="1:15" ht="33.75" customHeight="1" x14ac:dyDescent="0.25">
      <c r="A189" s="115"/>
      <c r="B189" s="7" t="s">
        <v>22</v>
      </c>
      <c r="C189" s="4">
        <f>SUM(D189:M189)</f>
        <v>0</v>
      </c>
      <c r="D189" s="4">
        <f t="shared" ref="D189:M189" si="96">D129</f>
        <v>0</v>
      </c>
      <c r="E189" s="4">
        <f t="shared" si="96"/>
        <v>0</v>
      </c>
      <c r="F189" s="4">
        <f t="shared" si="96"/>
        <v>0</v>
      </c>
      <c r="G189" s="4">
        <f t="shared" si="96"/>
        <v>0</v>
      </c>
      <c r="H189" s="4">
        <f t="shared" si="96"/>
        <v>0</v>
      </c>
      <c r="I189" s="4">
        <f t="shared" si="96"/>
        <v>0</v>
      </c>
      <c r="J189" s="4">
        <f t="shared" si="96"/>
        <v>0</v>
      </c>
      <c r="K189" s="4">
        <f t="shared" si="96"/>
        <v>0</v>
      </c>
      <c r="L189" s="4">
        <f t="shared" si="96"/>
        <v>0</v>
      </c>
      <c r="M189" s="4">
        <f t="shared" si="96"/>
        <v>0</v>
      </c>
      <c r="N189" s="6" t="s">
        <v>2</v>
      </c>
      <c r="O189" s="1"/>
    </row>
    <row r="190" spans="1:15" ht="39.75" hidden="1" customHeight="1" outlineLevel="1" x14ac:dyDescent="0.25">
      <c r="A190" s="113"/>
      <c r="B190" s="3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109"/>
      <c r="O190" s="1"/>
    </row>
    <row r="191" spans="1:15" ht="33.75" hidden="1" customHeight="1" outlineLevel="1" x14ac:dyDescent="0.25">
      <c r="A191" s="114"/>
      <c r="B191" s="7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110"/>
      <c r="O191" s="1"/>
    </row>
    <row r="192" spans="1:15" ht="31.5" hidden="1" customHeight="1" outlineLevel="1" x14ac:dyDescent="0.25">
      <c r="A192" s="114"/>
      <c r="B192" s="7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110"/>
      <c r="O192" s="1"/>
    </row>
    <row r="193" spans="1:15" ht="39" hidden="1" customHeight="1" outlineLevel="1" x14ac:dyDescent="0.25">
      <c r="A193" s="114"/>
      <c r="B193" s="7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110"/>
      <c r="O193" s="1"/>
    </row>
    <row r="194" spans="1:15" ht="45" hidden="1" customHeight="1" outlineLevel="1" x14ac:dyDescent="0.25">
      <c r="A194" s="115"/>
      <c r="B194" s="7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111"/>
      <c r="O194" s="1"/>
    </row>
    <row r="195" spans="1:15" ht="23.25" customHeight="1" collapsed="1" x14ac:dyDescent="0.25">
      <c r="A195" s="126" t="s">
        <v>40</v>
      </c>
      <c r="B195" s="3" t="s">
        <v>23</v>
      </c>
      <c r="C195" s="38">
        <f>SUM(C196:C199)</f>
        <v>13569488924.5</v>
      </c>
      <c r="D195" s="4">
        <f>SUM(D196:D199)</f>
        <v>1291855328.5999999</v>
      </c>
      <c r="E195" s="4">
        <f>SUM(E196:E199)</f>
        <v>1714266010.7</v>
      </c>
      <c r="F195" s="4">
        <f>SUM(F196:F199)</f>
        <v>1626317585.2</v>
      </c>
      <c r="G195" s="4">
        <f t="shared" ref="G195:M195" si="97">SUM(G196:G199)</f>
        <v>1136000000</v>
      </c>
      <c r="H195" s="4">
        <f t="shared" si="97"/>
        <v>1159930000</v>
      </c>
      <c r="I195" s="4">
        <f t="shared" si="97"/>
        <v>1182940000</v>
      </c>
      <c r="J195" s="4">
        <f t="shared" si="97"/>
        <v>1204100000</v>
      </c>
      <c r="K195" s="4">
        <f t="shared" si="97"/>
        <v>1223430000</v>
      </c>
      <c r="L195" s="4">
        <f t="shared" si="97"/>
        <v>1449880000</v>
      </c>
      <c r="M195" s="4">
        <f t="shared" si="97"/>
        <v>1580770000</v>
      </c>
      <c r="N195" s="6" t="s">
        <v>2</v>
      </c>
      <c r="O195" s="1"/>
    </row>
    <row r="196" spans="1:15" ht="52.5" customHeight="1" x14ac:dyDescent="0.25">
      <c r="A196" s="126"/>
      <c r="B196" s="7" t="s">
        <v>8</v>
      </c>
      <c r="C196" s="4">
        <f>SUM(D196:M196)</f>
        <v>2849307.29</v>
      </c>
      <c r="D196" s="4">
        <f t="shared" ref="D196:M196" si="98">D57+D114+D186+D191</f>
        <v>682107.29</v>
      </c>
      <c r="E196" s="4">
        <f>E57+E114+E186+E191</f>
        <v>1083600</v>
      </c>
      <c r="F196" s="4">
        <f t="shared" si="98"/>
        <v>1083600</v>
      </c>
      <c r="G196" s="4">
        <f t="shared" si="98"/>
        <v>0</v>
      </c>
      <c r="H196" s="4">
        <f t="shared" si="98"/>
        <v>0</v>
      </c>
      <c r="I196" s="4">
        <f t="shared" si="98"/>
        <v>0</v>
      </c>
      <c r="J196" s="4">
        <f t="shared" si="98"/>
        <v>0</v>
      </c>
      <c r="K196" s="4">
        <f t="shared" si="98"/>
        <v>0</v>
      </c>
      <c r="L196" s="4">
        <f t="shared" si="98"/>
        <v>0</v>
      </c>
      <c r="M196" s="4">
        <f t="shared" si="98"/>
        <v>0</v>
      </c>
      <c r="N196" s="6" t="s">
        <v>2</v>
      </c>
      <c r="O196" s="1"/>
    </row>
    <row r="197" spans="1:15" ht="52.5" customHeight="1" x14ac:dyDescent="0.25">
      <c r="A197" s="126"/>
      <c r="B197" s="7" t="s">
        <v>9</v>
      </c>
      <c r="C197" s="4">
        <f>SUM(D197:M197)</f>
        <v>999435892.71000004</v>
      </c>
      <c r="D197" s="4">
        <f t="shared" ref="D197:M197" si="99">D58+D115+D187+D192</f>
        <v>46294192.710000001</v>
      </c>
      <c r="E197" s="4">
        <f>E58+E115+E187+E192</f>
        <v>466185200</v>
      </c>
      <c r="F197" s="4">
        <f t="shared" si="99"/>
        <v>439356500</v>
      </c>
      <c r="G197" s="4">
        <f t="shared" si="99"/>
        <v>6800000</v>
      </c>
      <c r="H197" s="4">
        <f t="shared" si="99"/>
        <v>6800000</v>
      </c>
      <c r="I197" s="4">
        <f t="shared" si="99"/>
        <v>6800000</v>
      </c>
      <c r="J197" s="4">
        <f t="shared" si="99"/>
        <v>6800000</v>
      </c>
      <c r="K197" s="4">
        <f t="shared" si="99"/>
        <v>6800000</v>
      </c>
      <c r="L197" s="4">
        <f t="shared" si="99"/>
        <v>6800000</v>
      </c>
      <c r="M197" s="4">
        <f t="shared" si="99"/>
        <v>6800000</v>
      </c>
      <c r="N197" s="30" t="s">
        <v>2</v>
      </c>
      <c r="O197" s="1"/>
    </row>
    <row r="198" spans="1:15" ht="41.25" customHeight="1" x14ac:dyDescent="0.25">
      <c r="A198" s="126"/>
      <c r="B198" s="7" t="s">
        <v>6</v>
      </c>
      <c r="C198" s="4">
        <f>SUM(D198:M198)</f>
        <v>12567203724.5</v>
      </c>
      <c r="D198" s="4">
        <f t="shared" ref="D198:M198" si="100">D59+D116+D188+D193+D17</f>
        <v>1244879028.5999999</v>
      </c>
      <c r="E198" s="4">
        <f t="shared" si="100"/>
        <v>1246997210.7</v>
      </c>
      <c r="F198" s="4">
        <f t="shared" si="100"/>
        <v>1185877485.2</v>
      </c>
      <c r="G198" s="4">
        <f t="shared" si="100"/>
        <v>1129200000</v>
      </c>
      <c r="H198" s="4">
        <f t="shared" si="100"/>
        <v>1153130000</v>
      </c>
      <c r="I198" s="4">
        <f t="shared" si="100"/>
        <v>1176140000</v>
      </c>
      <c r="J198" s="4">
        <f t="shared" si="100"/>
        <v>1197300000</v>
      </c>
      <c r="K198" s="4">
        <f t="shared" si="100"/>
        <v>1216630000</v>
      </c>
      <c r="L198" s="4">
        <f t="shared" si="100"/>
        <v>1443080000</v>
      </c>
      <c r="M198" s="4">
        <f t="shared" si="100"/>
        <v>1573970000</v>
      </c>
      <c r="N198" s="6" t="s">
        <v>2</v>
      </c>
      <c r="O198" s="1"/>
    </row>
    <row r="199" spans="1:15" ht="38.25" customHeight="1" x14ac:dyDescent="0.25">
      <c r="A199" s="126"/>
      <c r="B199" s="7" t="s">
        <v>22</v>
      </c>
      <c r="C199" s="4">
        <f>SUM(D199:M199)</f>
        <v>0</v>
      </c>
      <c r="D199" s="4">
        <f t="shared" ref="D199:M199" si="101">D60+D117+D189+D194</f>
        <v>0</v>
      </c>
      <c r="E199" s="4">
        <f t="shared" si="101"/>
        <v>0</v>
      </c>
      <c r="F199" s="4">
        <f t="shared" si="101"/>
        <v>0</v>
      </c>
      <c r="G199" s="4">
        <f t="shared" si="101"/>
        <v>0</v>
      </c>
      <c r="H199" s="4">
        <f t="shared" si="101"/>
        <v>0</v>
      </c>
      <c r="I199" s="4">
        <f t="shared" si="101"/>
        <v>0</v>
      </c>
      <c r="J199" s="4">
        <f t="shared" si="101"/>
        <v>0</v>
      </c>
      <c r="K199" s="4">
        <f t="shared" si="101"/>
        <v>0</v>
      </c>
      <c r="L199" s="4">
        <f t="shared" si="101"/>
        <v>0</v>
      </c>
      <c r="M199" s="4">
        <f t="shared" si="101"/>
        <v>0</v>
      </c>
      <c r="N199" s="6" t="s">
        <v>2</v>
      </c>
      <c r="O199" s="1"/>
    </row>
    <row r="200" spans="1:15" ht="26.25" customHeight="1" x14ac:dyDescent="0.25">
      <c r="A200" s="113" t="s">
        <v>36</v>
      </c>
      <c r="B200" s="3" t="s">
        <v>23</v>
      </c>
      <c r="C200" s="36">
        <f>SUM(C201:C204)</f>
        <v>13162772681.719999</v>
      </c>
      <c r="D200" s="4">
        <f>SUM(D201:D204)</f>
        <v>1197691064.27</v>
      </c>
      <c r="E200" s="4">
        <f t="shared" ref="E200:M200" si="102">SUM(E201:E204)</f>
        <v>1620812097.4000001</v>
      </c>
      <c r="F200" s="4">
        <f>SUM(F201:F204)</f>
        <v>1593983892.3900001</v>
      </c>
      <c r="G200" s="4">
        <f t="shared" si="102"/>
        <v>1109319375.3800001</v>
      </c>
      <c r="H200" s="4">
        <f t="shared" si="102"/>
        <v>1133249375.3800001</v>
      </c>
      <c r="I200" s="4">
        <f t="shared" si="102"/>
        <v>1156259375.3800001</v>
      </c>
      <c r="J200" s="4">
        <f t="shared" si="102"/>
        <v>1177419375.3800001</v>
      </c>
      <c r="K200" s="4">
        <f t="shared" si="102"/>
        <v>1196749375.3800001</v>
      </c>
      <c r="L200" s="4">
        <f t="shared" si="102"/>
        <v>1423199375.3800001</v>
      </c>
      <c r="M200" s="4">
        <f t="shared" si="102"/>
        <v>1554089375.3800001</v>
      </c>
      <c r="N200" s="6" t="s">
        <v>2</v>
      </c>
      <c r="O200" s="1"/>
    </row>
    <row r="201" spans="1:15" ht="49.5" customHeight="1" x14ac:dyDescent="0.25">
      <c r="A201" s="114"/>
      <c r="B201" s="7" t="s">
        <v>8</v>
      </c>
      <c r="C201" s="4">
        <f>SUM(D201:M201)</f>
        <v>2849307.29</v>
      </c>
      <c r="D201" s="5">
        <f t="shared" ref="D201:M201" si="103">D47+D69+D84+D94+D99+D27+D104</f>
        <v>682107.29</v>
      </c>
      <c r="E201" s="5">
        <f t="shared" si="103"/>
        <v>1083600</v>
      </c>
      <c r="F201" s="5">
        <f t="shared" si="103"/>
        <v>1083600</v>
      </c>
      <c r="G201" s="5">
        <f t="shared" si="103"/>
        <v>0</v>
      </c>
      <c r="H201" s="5">
        <f t="shared" si="103"/>
        <v>0</v>
      </c>
      <c r="I201" s="5">
        <f t="shared" si="103"/>
        <v>0</v>
      </c>
      <c r="J201" s="5">
        <f t="shared" si="103"/>
        <v>0</v>
      </c>
      <c r="K201" s="5">
        <f t="shared" si="103"/>
        <v>0</v>
      </c>
      <c r="L201" s="5">
        <f t="shared" si="103"/>
        <v>0</v>
      </c>
      <c r="M201" s="5">
        <f t="shared" si="103"/>
        <v>0</v>
      </c>
      <c r="N201" s="34" t="s">
        <v>2</v>
      </c>
      <c r="O201" s="1"/>
    </row>
    <row r="202" spans="1:15" ht="49.5" customHeight="1" x14ac:dyDescent="0.25">
      <c r="A202" s="114"/>
      <c r="B202" s="7" t="s">
        <v>9</v>
      </c>
      <c r="C202" s="4">
        <f>SUM(D202:M202)</f>
        <v>999435892.71000004</v>
      </c>
      <c r="D202" s="5">
        <f>D187+D115+D58</f>
        <v>46294192.710000001</v>
      </c>
      <c r="E202" s="5">
        <f>E187+E115+E58</f>
        <v>466185200</v>
      </c>
      <c r="F202" s="5">
        <f t="shared" ref="F202:M202" si="104">F187+F115+F58</f>
        <v>439356500</v>
      </c>
      <c r="G202" s="5">
        <f t="shared" si="104"/>
        <v>6800000</v>
      </c>
      <c r="H202" s="5">
        <f t="shared" si="104"/>
        <v>6800000</v>
      </c>
      <c r="I202" s="5">
        <f t="shared" si="104"/>
        <v>6800000</v>
      </c>
      <c r="J202" s="5">
        <f t="shared" si="104"/>
        <v>6800000</v>
      </c>
      <c r="K202" s="5">
        <f t="shared" si="104"/>
        <v>6800000</v>
      </c>
      <c r="L202" s="5">
        <f t="shared" si="104"/>
        <v>6800000</v>
      </c>
      <c r="M202" s="5">
        <f t="shared" si="104"/>
        <v>6800000</v>
      </c>
      <c r="N202" s="34" t="s">
        <v>2</v>
      </c>
      <c r="O202" s="1"/>
    </row>
    <row r="203" spans="1:15" ht="33" customHeight="1" x14ac:dyDescent="0.25">
      <c r="A203" s="114"/>
      <c r="B203" s="7" t="s">
        <v>6</v>
      </c>
      <c r="C203" s="4">
        <f>SUM(D203:M203)</f>
        <v>12160487481.719999</v>
      </c>
      <c r="D203" s="5">
        <f>D49+D71+D86+D96+D101+D29+D106+D54+D17+D148+D143+D44+D138</f>
        <v>1150714764.27</v>
      </c>
      <c r="E203" s="5">
        <f t="shared" ref="E203:M203" si="105">E49+E71+E86+E96+E101+E29+E106+E54+E17+E148+E143+E44+E138</f>
        <v>1153543297.4000001</v>
      </c>
      <c r="F203" s="5">
        <f t="shared" si="105"/>
        <v>1153543792.3900001</v>
      </c>
      <c r="G203" s="5">
        <f t="shared" si="105"/>
        <v>1102519375.3800001</v>
      </c>
      <c r="H203" s="5">
        <f t="shared" si="105"/>
        <v>1126449375.3800001</v>
      </c>
      <c r="I203" s="5">
        <f t="shared" si="105"/>
        <v>1149459375.3800001</v>
      </c>
      <c r="J203" s="5">
        <f t="shared" si="105"/>
        <v>1170619375.3800001</v>
      </c>
      <c r="K203" s="5">
        <f t="shared" si="105"/>
        <v>1189949375.3800001</v>
      </c>
      <c r="L203" s="5">
        <f t="shared" si="105"/>
        <v>1416399375.3800001</v>
      </c>
      <c r="M203" s="5">
        <f t="shared" si="105"/>
        <v>1547289375.3800001</v>
      </c>
      <c r="N203" s="6" t="s">
        <v>2</v>
      </c>
      <c r="O203" s="1"/>
    </row>
    <row r="204" spans="1:15" ht="33" customHeight="1" x14ac:dyDescent="0.25">
      <c r="A204" s="115"/>
      <c r="B204" s="7" t="s">
        <v>22</v>
      </c>
      <c r="C204" s="5">
        <f>C50+C72+C92+C30</f>
        <v>0</v>
      </c>
      <c r="D204" s="5">
        <f t="shared" ref="D204:M204" si="106">D50+D72+D92+D30+D107</f>
        <v>0</v>
      </c>
      <c r="E204" s="5">
        <f t="shared" si="106"/>
        <v>0</v>
      </c>
      <c r="F204" s="5">
        <f t="shared" si="106"/>
        <v>0</v>
      </c>
      <c r="G204" s="5">
        <f t="shared" si="106"/>
        <v>0</v>
      </c>
      <c r="H204" s="5">
        <f t="shared" si="106"/>
        <v>0</v>
      </c>
      <c r="I204" s="5">
        <f t="shared" si="106"/>
        <v>0</v>
      </c>
      <c r="J204" s="5">
        <f t="shared" si="106"/>
        <v>0</v>
      </c>
      <c r="K204" s="5">
        <f t="shared" si="106"/>
        <v>0</v>
      </c>
      <c r="L204" s="5">
        <f t="shared" si="106"/>
        <v>0</v>
      </c>
      <c r="M204" s="5">
        <f t="shared" si="106"/>
        <v>0</v>
      </c>
      <c r="N204" s="6" t="s">
        <v>2</v>
      </c>
      <c r="O204" s="1"/>
    </row>
    <row r="205" spans="1:15" ht="26.25" customHeight="1" x14ac:dyDescent="0.25">
      <c r="A205" s="113" t="s">
        <v>37</v>
      </c>
      <c r="B205" s="3" t="s">
        <v>23</v>
      </c>
      <c r="C205" s="36">
        <f t="shared" ref="C205:M205" si="107">SUM(C206:C209)</f>
        <v>120699879.79000001</v>
      </c>
      <c r="D205" s="4">
        <f t="shared" si="107"/>
        <v>57437917.82</v>
      </c>
      <c r="E205" s="4">
        <f t="shared" si="107"/>
        <v>63261961.969999999</v>
      </c>
      <c r="F205" s="4">
        <f t="shared" si="107"/>
        <v>0</v>
      </c>
      <c r="G205" s="4">
        <f t="shared" si="107"/>
        <v>0</v>
      </c>
      <c r="H205" s="4">
        <f t="shared" si="107"/>
        <v>0</v>
      </c>
      <c r="I205" s="4">
        <f t="shared" si="107"/>
        <v>0</v>
      </c>
      <c r="J205" s="4">
        <f t="shared" si="107"/>
        <v>0</v>
      </c>
      <c r="K205" s="4">
        <f t="shared" si="107"/>
        <v>0</v>
      </c>
      <c r="L205" s="4">
        <f t="shared" si="107"/>
        <v>0</v>
      </c>
      <c r="M205" s="4">
        <f t="shared" si="107"/>
        <v>0</v>
      </c>
      <c r="N205" s="6" t="s">
        <v>2</v>
      </c>
      <c r="O205" s="1"/>
    </row>
    <row r="206" spans="1:15" ht="48.75" customHeight="1" x14ac:dyDescent="0.25">
      <c r="A206" s="114"/>
      <c r="B206" s="7" t="s">
        <v>8</v>
      </c>
      <c r="C206" s="4">
        <f>SUM(D206:M206)</f>
        <v>0</v>
      </c>
      <c r="D206" s="4">
        <f t="shared" ref="D206:M206" si="108">D126</f>
        <v>0</v>
      </c>
      <c r="E206" s="4">
        <f t="shared" si="108"/>
        <v>0</v>
      </c>
      <c r="F206" s="4">
        <f t="shared" si="108"/>
        <v>0</v>
      </c>
      <c r="G206" s="4">
        <f t="shared" si="108"/>
        <v>0</v>
      </c>
      <c r="H206" s="4">
        <f t="shared" si="108"/>
        <v>0</v>
      </c>
      <c r="I206" s="4">
        <f t="shared" si="108"/>
        <v>0</v>
      </c>
      <c r="J206" s="4">
        <f t="shared" si="108"/>
        <v>0</v>
      </c>
      <c r="K206" s="4">
        <f t="shared" si="108"/>
        <v>0</v>
      </c>
      <c r="L206" s="4">
        <f t="shared" si="108"/>
        <v>0</v>
      </c>
      <c r="M206" s="4">
        <f t="shared" si="108"/>
        <v>0</v>
      </c>
      <c r="N206" s="6" t="s">
        <v>2</v>
      </c>
      <c r="O206" s="1"/>
    </row>
    <row r="207" spans="1:15" ht="48.75" customHeight="1" x14ac:dyDescent="0.25">
      <c r="A207" s="114"/>
      <c r="B207" s="7" t="s">
        <v>9</v>
      </c>
      <c r="C207" s="4">
        <f>SUM(D207:M207)</f>
        <v>0</v>
      </c>
      <c r="D207" s="4">
        <f t="shared" ref="D207:M207" si="109">D127</f>
        <v>0</v>
      </c>
      <c r="E207" s="4">
        <f t="shared" si="109"/>
        <v>0</v>
      </c>
      <c r="F207" s="4">
        <f t="shared" si="109"/>
        <v>0</v>
      </c>
      <c r="G207" s="4">
        <f t="shared" si="109"/>
        <v>0</v>
      </c>
      <c r="H207" s="4">
        <f t="shared" si="109"/>
        <v>0</v>
      </c>
      <c r="I207" s="4">
        <f t="shared" si="109"/>
        <v>0</v>
      </c>
      <c r="J207" s="4">
        <f t="shared" si="109"/>
        <v>0</v>
      </c>
      <c r="K207" s="4">
        <f t="shared" si="109"/>
        <v>0</v>
      </c>
      <c r="L207" s="4">
        <f t="shared" si="109"/>
        <v>0</v>
      </c>
      <c r="M207" s="4">
        <f t="shared" si="109"/>
        <v>0</v>
      </c>
      <c r="N207" s="6" t="s">
        <v>2</v>
      </c>
      <c r="O207" s="1"/>
    </row>
    <row r="208" spans="1:15" ht="32.25" customHeight="1" x14ac:dyDescent="0.25">
      <c r="A208" s="114"/>
      <c r="B208" s="7" t="s">
        <v>6</v>
      </c>
      <c r="C208" s="4">
        <f>SUM(D208:M208)</f>
        <v>120699879.79000001</v>
      </c>
      <c r="D208" s="4">
        <f>D128+D133</f>
        <v>57437917.82</v>
      </c>
      <c r="E208" s="4">
        <f>E123</f>
        <v>63261961.969999999</v>
      </c>
      <c r="F208" s="4">
        <f t="shared" ref="F208:M209" si="110">F128</f>
        <v>0</v>
      </c>
      <c r="G208" s="4">
        <f t="shared" si="110"/>
        <v>0</v>
      </c>
      <c r="H208" s="4">
        <f t="shared" si="110"/>
        <v>0</v>
      </c>
      <c r="I208" s="4">
        <f t="shared" si="110"/>
        <v>0</v>
      </c>
      <c r="J208" s="4">
        <f t="shared" si="110"/>
        <v>0</v>
      </c>
      <c r="K208" s="4">
        <f t="shared" si="110"/>
        <v>0</v>
      </c>
      <c r="L208" s="4">
        <f t="shared" si="110"/>
        <v>0</v>
      </c>
      <c r="M208" s="4">
        <f t="shared" si="110"/>
        <v>0</v>
      </c>
      <c r="N208" s="6" t="s">
        <v>2</v>
      </c>
      <c r="O208" s="1"/>
    </row>
    <row r="209" spans="1:15" ht="33.75" customHeight="1" x14ac:dyDescent="0.25">
      <c r="A209" s="115"/>
      <c r="B209" s="7" t="s">
        <v>22</v>
      </c>
      <c r="C209" s="4">
        <f>SUM(D209:M209)</f>
        <v>0</v>
      </c>
      <c r="D209" s="4">
        <f>D129</f>
        <v>0</v>
      </c>
      <c r="E209" s="4">
        <f>E129</f>
        <v>0</v>
      </c>
      <c r="F209" s="4">
        <f t="shared" si="110"/>
        <v>0</v>
      </c>
      <c r="G209" s="4">
        <f t="shared" si="110"/>
        <v>0</v>
      </c>
      <c r="H209" s="4">
        <f t="shared" si="110"/>
        <v>0</v>
      </c>
      <c r="I209" s="4">
        <f t="shared" si="110"/>
        <v>0</v>
      </c>
      <c r="J209" s="4">
        <f t="shared" si="110"/>
        <v>0</v>
      </c>
      <c r="K209" s="4">
        <f t="shared" si="110"/>
        <v>0</v>
      </c>
      <c r="L209" s="4">
        <f t="shared" si="110"/>
        <v>0</v>
      </c>
      <c r="M209" s="4">
        <f t="shared" si="110"/>
        <v>0</v>
      </c>
      <c r="N209" s="6" t="s">
        <v>2</v>
      </c>
      <c r="O209" s="1"/>
    </row>
    <row r="210" spans="1:15" ht="26.25" customHeight="1" x14ac:dyDescent="0.25">
      <c r="A210" s="113" t="s">
        <v>38</v>
      </c>
      <c r="B210" s="3" t="s">
        <v>23</v>
      </c>
      <c r="C210" s="36">
        <f>SUM(C211:C214)</f>
        <v>286016362.99000001</v>
      </c>
      <c r="D210" s="4">
        <f t="shared" ref="D210:M210" si="111">SUM(D211:D214)</f>
        <v>36726346.509999998</v>
      </c>
      <c r="E210" s="4">
        <f t="shared" si="111"/>
        <v>30191951.329999998</v>
      </c>
      <c r="F210" s="4">
        <f t="shared" si="111"/>
        <v>32333692.809999999</v>
      </c>
      <c r="G210" s="4">
        <f t="shared" si="111"/>
        <v>26680624.620000001</v>
      </c>
      <c r="H210" s="4">
        <f t="shared" si="111"/>
        <v>26680624.620000001</v>
      </c>
      <c r="I210" s="4">
        <f t="shared" si="111"/>
        <v>26680624.620000001</v>
      </c>
      <c r="J210" s="4">
        <f t="shared" si="111"/>
        <v>26680624.620000001</v>
      </c>
      <c r="K210" s="4">
        <f t="shared" si="111"/>
        <v>26680624.620000001</v>
      </c>
      <c r="L210" s="4">
        <f t="shared" si="111"/>
        <v>26680624.620000001</v>
      </c>
      <c r="M210" s="4">
        <f t="shared" si="111"/>
        <v>26680624.620000001</v>
      </c>
      <c r="N210" s="6" t="s">
        <v>2</v>
      </c>
      <c r="O210" s="1"/>
    </row>
    <row r="211" spans="1:15" ht="51" customHeight="1" x14ac:dyDescent="0.25">
      <c r="A211" s="114"/>
      <c r="B211" s="7" t="s">
        <v>8</v>
      </c>
      <c r="C211" s="4">
        <f t="shared" ref="C211:M211" si="112">C74+C37+C32</f>
        <v>0</v>
      </c>
      <c r="D211" s="4">
        <f t="shared" si="112"/>
        <v>0</v>
      </c>
      <c r="E211" s="4">
        <f t="shared" si="112"/>
        <v>0</v>
      </c>
      <c r="F211" s="4">
        <f t="shared" si="112"/>
        <v>0</v>
      </c>
      <c r="G211" s="4">
        <f t="shared" si="112"/>
        <v>0</v>
      </c>
      <c r="H211" s="4">
        <f t="shared" si="112"/>
        <v>0</v>
      </c>
      <c r="I211" s="4">
        <f t="shared" si="112"/>
        <v>0</v>
      </c>
      <c r="J211" s="4">
        <f t="shared" si="112"/>
        <v>0</v>
      </c>
      <c r="K211" s="4">
        <f t="shared" si="112"/>
        <v>0</v>
      </c>
      <c r="L211" s="4">
        <f t="shared" si="112"/>
        <v>0</v>
      </c>
      <c r="M211" s="4">
        <f t="shared" si="112"/>
        <v>0</v>
      </c>
      <c r="N211" s="6" t="s">
        <v>2</v>
      </c>
      <c r="O211" s="1"/>
    </row>
    <row r="212" spans="1:15" ht="50.25" customHeight="1" x14ac:dyDescent="0.25">
      <c r="A212" s="114"/>
      <c r="B212" s="7" t="s">
        <v>9</v>
      </c>
      <c r="C212" s="4">
        <f t="shared" ref="C212:M212" si="113">C75+C38+C33</f>
        <v>0</v>
      </c>
      <c r="D212" s="4">
        <f t="shared" si="113"/>
        <v>0</v>
      </c>
      <c r="E212" s="4">
        <f t="shared" si="113"/>
        <v>0</v>
      </c>
      <c r="F212" s="4">
        <f t="shared" si="113"/>
        <v>0</v>
      </c>
      <c r="G212" s="4">
        <f t="shared" si="113"/>
        <v>0</v>
      </c>
      <c r="H212" s="4">
        <f t="shared" si="113"/>
        <v>0</v>
      </c>
      <c r="I212" s="4">
        <f t="shared" si="113"/>
        <v>0</v>
      </c>
      <c r="J212" s="4">
        <f t="shared" si="113"/>
        <v>0</v>
      </c>
      <c r="K212" s="4">
        <f t="shared" si="113"/>
        <v>0</v>
      </c>
      <c r="L212" s="4">
        <f t="shared" si="113"/>
        <v>0</v>
      </c>
      <c r="M212" s="4">
        <f t="shared" si="113"/>
        <v>0</v>
      </c>
      <c r="N212" s="34" t="s">
        <v>2</v>
      </c>
      <c r="O212" s="1"/>
    </row>
    <row r="213" spans="1:15" ht="32.25" customHeight="1" x14ac:dyDescent="0.25">
      <c r="A213" s="114"/>
      <c r="B213" s="7" t="s">
        <v>6</v>
      </c>
      <c r="C213" s="4">
        <f>SUM(D213:M213)</f>
        <v>286016362.99000001</v>
      </c>
      <c r="D213" s="4">
        <f>D76+D39+D34+D111+D81</f>
        <v>36726346.509999998</v>
      </c>
      <c r="E213" s="4">
        <f t="shared" ref="E213:M213" si="114">E76+E39+E34+E111</f>
        <v>30191951.329999998</v>
      </c>
      <c r="F213" s="4">
        <f t="shared" si="114"/>
        <v>32333692.809999999</v>
      </c>
      <c r="G213" s="4">
        <f t="shared" si="114"/>
        <v>26680624.620000001</v>
      </c>
      <c r="H213" s="4">
        <f t="shared" si="114"/>
        <v>26680624.620000001</v>
      </c>
      <c r="I213" s="4">
        <f t="shared" si="114"/>
        <v>26680624.620000001</v>
      </c>
      <c r="J213" s="4">
        <f t="shared" si="114"/>
        <v>26680624.620000001</v>
      </c>
      <c r="K213" s="4">
        <f t="shared" si="114"/>
        <v>26680624.620000001</v>
      </c>
      <c r="L213" s="4">
        <f t="shared" si="114"/>
        <v>26680624.620000001</v>
      </c>
      <c r="M213" s="4">
        <f t="shared" si="114"/>
        <v>26680624.620000001</v>
      </c>
      <c r="N213" s="6" t="s">
        <v>2</v>
      </c>
      <c r="O213" s="1"/>
    </row>
    <row r="214" spans="1:15" ht="36.75" customHeight="1" x14ac:dyDescent="0.25">
      <c r="A214" s="115"/>
      <c r="B214" s="7" t="s">
        <v>22</v>
      </c>
      <c r="C214" s="4">
        <f t="shared" ref="C214:M214" si="115">C77+C40+C35</f>
        <v>0</v>
      </c>
      <c r="D214" s="4">
        <f t="shared" si="115"/>
        <v>0</v>
      </c>
      <c r="E214" s="4">
        <f t="shared" si="115"/>
        <v>0</v>
      </c>
      <c r="F214" s="4">
        <f t="shared" si="115"/>
        <v>0</v>
      </c>
      <c r="G214" s="4">
        <f t="shared" si="115"/>
        <v>0</v>
      </c>
      <c r="H214" s="4">
        <f t="shared" si="115"/>
        <v>0</v>
      </c>
      <c r="I214" s="4">
        <f t="shared" si="115"/>
        <v>0</v>
      </c>
      <c r="J214" s="4">
        <f t="shared" si="115"/>
        <v>0</v>
      </c>
      <c r="K214" s="4">
        <f t="shared" si="115"/>
        <v>0</v>
      </c>
      <c r="L214" s="4">
        <f t="shared" si="115"/>
        <v>0</v>
      </c>
      <c r="M214" s="4">
        <f t="shared" si="115"/>
        <v>0</v>
      </c>
      <c r="N214" s="6" t="s">
        <v>2</v>
      </c>
      <c r="O214" s="1"/>
    </row>
    <row r="215" spans="1:15" ht="15.75" x14ac:dyDescent="0.25"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O215" s="1"/>
    </row>
    <row r="216" spans="1:15" ht="15.75" x14ac:dyDescent="0.25">
      <c r="C216" s="14"/>
      <c r="O216" s="1"/>
    </row>
    <row r="217" spans="1:15" ht="44.25" customHeight="1" x14ac:dyDescent="0.25">
      <c r="D217" s="94">
        <f>D200+D205+D210</f>
        <v>1291855328.5999999</v>
      </c>
      <c r="E217" s="94">
        <f t="shared" ref="E217:M217" si="116">E200+E205+E210</f>
        <v>1714266010.7</v>
      </c>
      <c r="F217" s="94">
        <f t="shared" si="116"/>
        <v>1626317585.2</v>
      </c>
      <c r="G217" s="94">
        <f t="shared" si="116"/>
        <v>1136000000</v>
      </c>
      <c r="H217" s="94">
        <f t="shared" si="116"/>
        <v>1159930000</v>
      </c>
      <c r="I217" s="94">
        <f t="shared" si="116"/>
        <v>1182940000</v>
      </c>
      <c r="J217" s="94">
        <f t="shared" si="116"/>
        <v>1204100000</v>
      </c>
      <c r="K217" s="94">
        <f t="shared" si="116"/>
        <v>1223430000</v>
      </c>
      <c r="L217" s="94">
        <f t="shared" si="116"/>
        <v>1449880000</v>
      </c>
      <c r="M217" s="94">
        <f t="shared" si="116"/>
        <v>1580770000</v>
      </c>
    </row>
    <row r="218" spans="1:15" ht="44.25" customHeight="1" x14ac:dyDescent="0.25">
      <c r="D218" s="95"/>
      <c r="E218" s="95"/>
      <c r="F218" s="95"/>
      <c r="G218" s="95"/>
      <c r="H218" s="95"/>
      <c r="I218" s="95"/>
      <c r="J218" s="95"/>
      <c r="K218" s="95"/>
      <c r="L218" s="95"/>
      <c r="M218" s="95"/>
    </row>
  </sheetData>
  <mergeCells count="85">
    <mergeCell ref="M5:N5"/>
    <mergeCell ref="N180:N184"/>
    <mergeCell ref="A10:A11"/>
    <mergeCell ref="D10:M10"/>
    <mergeCell ref="A51:A55"/>
    <mergeCell ref="A14:A18"/>
    <mergeCell ref="N51:N55"/>
    <mergeCell ref="N14:N18"/>
    <mergeCell ref="A36:A40"/>
    <mergeCell ref="A118:N118"/>
    <mergeCell ref="N83:N87"/>
    <mergeCell ref="N88:N92"/>
    <mergeCell ref="A88:A92"/>
    <mergeCell ref="A93:A97"/>
    <mergeCell ref="A19:N19"/>
    <mergeCell ref="N93:N97"/>
    <mergeCell ref="N46:N50"/>
    <mergeCell ref="N26:N30"/>
    <mergeCell ref="A26:A30"/>
    <mergeCell ref="A20:N20"/>
    <mergeCell ref="A31:A35"/>
    <mergeCell ref="N31:N35"/>
    <mergeCell ref="A41:A45"/>
    <mergeCell ref="N41:N45"/>
    <mergeCell ref="A21:A25"/>
    <mergeCell ref="A56:A60"/>
    <mergeCell ref="A83:A87"/>
    <mergeCell ref="A63:A67"/>
    <mergeCell ref="N63:N67"/>
    <mergeCell ref="A68:A72"/>
    <mergeCell ref="N68:N72"/>
    <mergeCell ref="A210:A214"/>
    <mergeCell ref="A205:A209"/>
    <mergeCell ref="A200:A204"/>
    <mergeCell ref="A190:A194"/>
    <mergeCell ref="A119:N119"/>
    <mergeCell ref="A195:A199"/>
    <mergeCell ref="N120:N124"/>
    <mergeCell ref="A120:A124"/>
    <mergeCell ref="A185:A189"/>
    <mergeCell ref="N190:N194"/>
    <mergeCell ref="A125:A129"/>
    <mergeCell ref="A150:A154"/>
    <mergeCell ref="A155:A159"/>
    <mergeCell ref="A160:A164"/>
    <mergeCell ref="A135:A139"/>
    <mergeCell ref="N135:N139"/>
    <mergeCell ref="A130:A134"/>
    <mergeCell ref="A140:A144"/>
    <mergeCell ref="N140:N144"/>
    <mergeCell ref="N98:N102"/>
    <mergeCell ref="A108:A112"/>
    <mergeCell ref="N108:N112"/>
    <mergeCell ref="A103:A107"/>
    <mergeCell ref="N103:N107"/>
    <mergeCell ref="A98:A102"/>
    <mergeCell ref="A113:A117"/>
    <mergeCell ref="A73:A77"/>
    <mergeCell ref="N73:N77"/>
    <mergeCell ref="A78:A82"/>
    <mergeCell ref="N78:N82"/>
    <mergeCell ref="M1:S1"/>
    <mergeCell ref="M2:S2"/>
    <mergeCell ref="M4:N4"/>
    <mergeCell ref="A61:N61"/>
    <mergeCell ref="A62:N62"/>
    <mergeCell ref="A9:N9"/>
    <mergeCell ref="A46:A50"/>
    <mergeCell ref="A13:N13"/>
    <mergeCell ref="C10:C11"/>
    <mergeCell ref="N21:N25"/>
    <mergeCell ref="B10:B11"/>
    <mergeCell ref="N10:N11"/>
    <mergeCell ref="A180:A184"/>
    <mergeCell ref="A170:A174"/>
    <mergeCell ref="A175:A179"/>
    <mergeCell ref="A145:A149"/>
    <mergeCell ref="N145:N149"/>
    <mergeCell ref="N150:N154"/>
    <mergeCell ref="N155:N159"/>
    <mergeCell ref="N160:N164"/>
    <mergeCell ref="N165:N169"/>
    <mergeCell ref="N170:N174"/>
    <mergeCell ref="N175:N179"/>
    <mergeCell ref="A165:A169"/>
  </mergeCells>
  <printOptions horizontalCentered="1"/>
  <pageMargins left="0.78740157480314965" right="0.78740157480314965" top="1.5748031496062993" bottom="0.39370078740157483" header="0.31496062992125984" footer="0.11811023622047245"/>
  <pageSetup paperSize="8" scale="62" firstPageNumber="3" fitToHeight="0" orientation="landscape" useFirstPageNumber="1" r:id="rId1"/>
  <headerFooter>
    <oddHeader>&amp;C&amp;"Times New Roman,обычный"&amp;16 &amp;P</oddHeader>
    <firstHeader>&amp;C9</firstHeader>
  </headerFooter>
  <rowBreaks count="7" manualBreakCount="7">
    <brk id="33" max="13" man="1"/>
    <brk id="60" max="13" man="1"/>
    <brk id="87" max="13" man="1"/>
    <brk id="119" max="13" man="1"/>
    <brk id="144" max="13" man="1"/>
    <brk id="164" max="13" man="1"/>
    <brk id="18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75" zoomScaleNormal="100" zoomScalePageLayoutView="75" workbookViewId="0">
      <selection activeCell="D4" sqref="D4"/>
    </sheetView>
  </sheetViews>
  <sheetFormatPr defaultRowHeight="15" x14ac:dyDescent="0.25"/>
  <cols>
    <col min="1" max="1" width="35.28515625" customWidth="1"/>
    <col min="2" max="2" width="22.140625" customWidth="1"/>
    <col min="3" max="3" width="36.5703125" customWidth="1"/>
    <col min="4" max="4" width="15" customWidth="1"/>
    <col min="5" max="5" width="16.28515625" customWidth="1"/>
    <col min="6" max="7" width="15.7109375" customWidth="1"/>
    <col min="8" max="8" width="16.42578125" customWidth="1"/>
  </cols>
  <sheetData>
    <row r="1" spans="1:9" ht="21" x14ac:dyDescent="0.35">
      <c r="G1" s="140" t="s">
        <v>154</v>
      </c>
      <c r="H1" s="141"/>
    </row>
    <row r="2" spans="1:9" ht="21" x14ac:dyDescent="0.35">
      <c r="G2" s="140" t="s">
        <v>155</v>
      </c>
      <c r="H2" s="141"/>
    </row>
    <row r="3" spans="1:9" ht="21" x14ac:dyDescent="0.35">
      <c r="G3" s="140" t="s">
        <v>156</v>
      </c>
      <c r="H3" s="141"/>
    </row>
    <row r="4" spans="1:9" ht="20.25" x14ac:dyDescent="0.3">
      <c r="G4" s="140" t="s">
        <v>157</v>
      </c>
      <c r="H4" s="142"/>
      <c r="I4" s="142"/>
    </row>
    <row r="5" spans="1:9" ht="26.25" customHeight="1" x14ac:dyDescent="0.25">
      <c r="G5" s="97"/>
      <c r="H5" s="97"/>
    </row>
    <row r="6" spans="1:9" ht="26.25" customHeight="1" x14ac:dyDescent="0.3">
      <c r="G6" s="97"/>
      <c r="H6" s="105" t="s">
        <v>163</v>
      </c>
    </row>
    <row r="7" spans="1:9" ht="26.25" customHeight="1" x14ac:dyDescent="0.3">
      <c r="G7" s="97"/>
      <c r="H7" s="98"/>
    </row>
    <row r="8" spans="1:9" ht="54" customHeight="1" x14ac:dyDescent="0.25">
      <c r="A8" s="135" t="s">
        <v>159</v>
      </c>
      <c r="B8" s="135"/>
      <c r="C8" s="135"/>
      <c r="D8" s="135"/>
      <c r="E8" s="135"/>
      <c r="F8" s="135"/>
      <c r="G8" s="135"/>
      <c r="H8" s="135"/>
    </row>
    <row r="9" spans="1:9" x14ac:dyDescent="0.25">
      <c r="A9" s="136" t="s">
        <v>65</v>
      </c>
      <c r="B9" s="136" t="s">
        <v>66</v>
      </c>
      <c r="C9" s="136" t="s">
        <v>21</v>
      </c>
      <c r="D9" s="137" t="s">
        <v>67</v>
      </c>
      <c r="E9" s="138"/>
      <c r="F9" s="138"/>
      <c r="G9" s="138"/>
      <c r="H9" s="139"/>
    </row>
    <row r="10" spans="1:9" x14ac:dyDescent="0.25">
      <c r="A10" s="136"/>
      <c r="B10" s="136"/>
      <c r="C10" s="136"/>
      <c r="D10" s="41" t="s">
        <v>68</v>
      </c>
      <c r="E10" s="41">
        <v>2021</v>
      </c>
      <c r="F10" s="42">
        <v>2022</v>
      </c>
      <c r="G10" s="42">
        <v>2023</v>
      </c>
      <c r="H10" s="42">
        <v>2024</v>
      </c>
    </row>
    <row r="11" spans="1:9" x14ac:dyDescent="0.25">
      <c r="A11" s="143" t="s">
        <v>69</v>
      </c>
      <c r="B11" s="144"/>
      <c r="C11" s="144"/>
      <c r="D11" s="144"/>
      <c r="E11" s="145"/>
      <c r="F11" s="43"/>
      <c r="G11" s="43"/>
      <c r="H11" s="43"/>
    </row>
    <row r="12" spans="1:9" ht="28.15" customHeight="1" x14ac:dyDescent="0.25">
      <c r="A12" s="134" t="s">
        <v>149</v>
      </c>
      <c r="B12" s="134" t="s">
        <v>70</v>
      </c>
      <c r="C12" s="44" t="s">
        <v>23</v>
      </c>
      <c r="D12" s="99">
        <f t="shared" ref="D12:D16" si="0">E12+F12+G12+H12</f>
        <v>7462842.0999999996</v>
      </c>
      <c r="E12" s="100">
        <f>E13+E14+E15+E16</f>
        <v>2393368.42</v>
      </c>
      <c r="F12" s="100">
        <f>F13+F14+F15+F16</f>
        <v>2534736.84</v>
      </c>
      <c r="G12" s="100">
        <f>G13+G14+G15+G16</f>
        <v>2534736.84</v>
      </c>
      <c r="H12" s="100">
        <f>H13+H14+H15+H16</f>
        <v>0</v>
      </c>
    </row>
    <row r="13" spans="1:9" ht="70.150000000000006" customHeight="1" x14ac:dyDescent="0.25">
      <c r="A13" s="134"/>
      <c r="B13" s="134"/>
      <c r="C13" s="44" t="s">
        <v>71</v>
      </c>
      <c r="D13" s="99">
        <f t="shared" si="0"/>
        <v>2849307.29</v>
      </c>
      <c r="E13" s="12">
        <v>682107.29</v>
      </c>
      <c r="F13" s="45">
        <v>1083600</v>
      </c>
      <c r="G13" s="45">
        <v>1083600</v>
      </c>
      <c r="H13" s="101">
        <v>0</v>
      </c>
    </row>
    <row r="14" spans="1:9" ht="58.9" customHeight="1" x14ac:dyDescent="0.25">
      <c r="A14" s="134"/>
      <c r="B14" s="134"/>
      <c r="C14" s="44" t="s">
        <v>24</v>
      </c>
      <c r="D14" s="99">
        <f t="shared" si="0"/>
        <v>4240392.71</v>
      </c>
      <c r="E14" s="12">
        <v>1591592.71</v>
      </c>
      <c r="F14" s="45">
        <v>1324400</v>
      </c>
      <c r="G14" s="45">
        <v>1324400</v>
      </c>
      <c r="H14" s="101">
        <v>0</v>
      </c>
    </row>
    <row r="15" spans="1:9" ht="31.9" customHeight="1" x14ac:dyDescent="0.25">
      <c r="A15" s="134"/>
      <c r="B15" s="134"/>
      <c r="C15" s="44" t="s">
        <v>72</v>
      </c>
      <c r="D15" s="99">
        <f t="shared" si="0"/>
        <v>373142.1</v>
      </c>
      <c r="E15" s="45">
        <v>119668.42</v>
      </c>
      <c r="F15" s="45">
        <v>126736.84</v>
      </c>
      <c r="G15" s="45">
        <v>126736.84</v>
      </c>
      <c r="H15" s="101">
        <v>0</v>
      </c>
    </row>
    <row r="16" spans="1:9" ht="31.9" customHeight="1" x14ac:dyDescent="0.25">
      <c r="A16" s="134"/>
      <c r="B16" s="134"/>
      <c r="C16" s="44" t="s">
        <v>22</v>
      </c>
      <c r="D16" s="99">
        <f t="shared" si="0"/>
        <v>0</v>
      </c>
      <c r="E16" s="101">
        <v>0</v>
      </c>
      <c r="F16" s="101">
        <v>0</v>
      </c>
      <c r="G16" s="101">
        <v>0</v>
      </c>
      <c r="H16" s="101">
        <v>0</v>
      </c>
    </row>
  </sheetData>
  <mergeCells count="12">
    <mergeCell ref="G1:H1"/>
    <mergeCell ref="G2:H2"/>
    <mergeCell ref="G3:H3"/>
    <mergeCell ref="G4:I4"/>
    <mergeCell ref="A11:E11"/>
    <mergeCell ref="A12:A16"/>
    <mergeCell ref="B12:B16"/>
    <mergeCell ref="A8:H8"/>
    <mergeCell ref="A9:A10"/>
    <mergeCell ref="B9:B10"/>
    <mergeCell ref="C9:C10"/>
    <mergeCell ref="D9:H9"/>
  </mergeCells>
  <pageMargins left="0.70866141732283472" right="0.70866141732283472" top="1.1811023622047245" bottom="0.74803149606299213" header="0.31496062992125984" footer="0.31496062992125984"/>
  <pageSetup paperSize="9" scale="70" orientation="landscape" verticalDpi="0" r:id="rId1"/>
  <headerFooter>
    <oddHeader>&amp;C&amp;"Times New Roman,обычный"12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5"/>
  <sheetViews>
    <sheetView topLeftCell="A143" zoomScale="70" zoomScaleNormal="50" zoomScalePageLayoutView="70" workbookViewId="0">
      <selection activeCell="F159" sqref="F159"/>
    </sheetView>
  </sheetViews>
  <sheetFormatPr defaultRowHeight="15.75" x14ac:dyDescent="0.25"/>
  <cols>
    <col min="1" max="1" width="73.85546875" style="58" customWidth="1"/>
    <col min="2" max="2" width="37.7109375" style="58" customWidth="1"/>
    <col min="3" max="3" width="19.5703125" style="58" customWidth="1"/>
    <col min="4" max="4" width="15.140625" style="58" hidden="1" customWidth="1"/>
    <col min="5" max="5" width="0.140625" style="58" hidden="1" customWidth="1"/>
    <col min="6" max="6" width="19.5703125" style="58" customWidth="1"/>
    <col min="7" max="7" width="19" style="58" customWidth="1"/>
    <col min="8" max="8" width="18.140625" style="58" customWidth="1"/>
    <col min="9" max="9" width="15.140625" style="58" customWidth="1"/>
    <col min="10" max="10" width="14.28515625" style="58" customWidth="1"/>
    <col min="11" max="11" width="15.140625" style="58" customWidth="1"/>
    <col min="12" max="12" width="12.42578125" style="58" customWidth="1"/>
    <col min="13" max="13" width="12.7109375" style="58" customWidth="1"/>
    <col min="14" max="14" width="13.42578125" style="58" customWidth="1"/>
    <col min="15" max="15" width="12.85546875" style="58" customWidth="1"/>
    <col min="16" max="16" width="30.28515625" style="89" customWidth="1"/>
    <col min="17" max="255" width="8.85546875" style="58"/>
    <col min="256" max="256" width="35.7109375" style="58" customWidth="1"/>
    <col min="257" max="257" width="28.28515625" style="58" customWidth="1"/>
    <col min="258" max="258" width="16" style="58" customWidth="1"/>
    <col min="259" max="259" width="0" style="58" hidden="1" customWidth="1"/>
    <col min="260" max="260" width="14.28515625" style="58" customWidth="1"/>
    <col min="261" max="261" width="14.5703125" style="58" customWidth="1"/>
    <col min="262" max="262" width="14.28515625" style="58" customWidth="1"/>
    <col min="263" max="263" width="15.7109375" style="58" customWidth="1"/>
    <col min="264" max="264" width="14.140625" style="58" customWidth="1"/>
    <col min="265" max="265" width="13.85546875" style="58" customWidth="1"/>
    <col min="266" max="266" width="14.28515625" style="58" customWidth="1"/>
    <col min="267" max="267" width="13.5703125" style="58" customWidth="1"/>
    <col min="268" max="268" width="12.42578125" style="58" customWidth="1"/>
    <col min="269" max="269" width="12.7109375" style="58" customWidth="1"/>
    <col min="270" max="270" width="13.42578125" style="58" customWidth="1"/>
    <col min="271" max="271" width="12.85546875" style="58" customWidth="1"/>
    <col min="272" max="272" width="17" style="58" customWidth="1"/>
    <col min="273" max="511" width="8.85546875" style="58"/>
    <col min="512" max="512" width="35.7109375" style="58" customWidth="1"/>
    <col min="513" max="513" width="28.28515625" style="58" customWidth="1"/>
    <col min="514" max="514" width="16" style="58" customWidth="1"/>
    <col min="515" max="515" width="0" style="58" hidden="1" customWidth="1"/>
    <col min="516" max="516" width="14.28515625" style="58" customWidth="1"/>
    <col min="517" max="517" width="14.5703125" style="58" customWidth="1"/>
    <col min="518" max="518" width="14.28515625" style="58" customWidth="1"/>
    <col min="519" max="519" width="15.7109375" style="58" customWidth="1"/>
    <col min="520" max="520" width="14.140625" style="58" customWidth="1"/>
    <col min="521" max="521" width="13.85546875" style="58" customWidth="1"/>
    <col min="522" max="522" width="14.28515625" style="58" customWidth="1"/>
    <col min="523" max="523" width="13.5703125" style="58" customWidth="1"/>
    <col min="524" max="524" width="12.42578125" style="58" customWidth="1"/>
    <col min="525" max="525" width="12.7109375" style="58" customWidth="1"/>
    <col min="526" max="526" width="13.42578125" style="58" customWidth="1"/>
    <col min="527" max="527" width="12.85546875" style="58" customWidth="1"/>
    <col min="528" max="528" width="17" style="58" customWidth="1"/>
    <col min="529" max="767" width="8.85546875" style="58"/>
    <col min="768" max="768" width="35.7109375" style="58" customWidth="1"/>
    <col min="769" max="769" width="28.28515625" style="58" customWidth="1"/>
    <col min="770" max="770" width="16" style="58" customWidth="1"/>
    <col min="771" max="771" width="0" style="58" hidden="1" customWidth="1"/>
    <col min="772" max="772" width="14.28515625" style="58" customWidth="1"/>
    <col min="773" max="773" width="14.5703125" style="58" customWidth="1"/>
    <col min="774" max="774" width="14.28515625" style="58" customWidth="1"/>
    <col min="775" max="775" width="15.7109375" style="58" customWidth="1"/>
    <col min="776" max="776" width="14.140625" style="58" customWidth="1"/>
    <col min="777" max="777" width="13.85546875" style="58" customWidth="1"/>
    <col min="778" max="778" width="14.28515625" style="58" customWidth="1"/>
    <col min="779" max="779" width="13.5703125" style="58" customWidth="1"/>
    <col min="780" max="780" width="12.42578125" style="58" customWidth="1"/>
    <col min="781" max="781" width="12.7109375" style="58" customWidth="1"/>
    <col min="782" max="782" width="13.42578125" style="58" customWidth="1"/>
    <col min="783" max="783" width="12.85546875" style="58" customWidth="1"/>
    <col min="784" max="784" width="17" style="58" customWidth="1"/>
    <col min="785" max="1023" width="8.85546875" style="58"/>
    <col min="1024" max="1024" width="35.7109375" style="58" customWidth="1"/>
    <col min="1025" max="1025" width="28.28515625" style="58" customWidth="1"/>
    <col min="1026" max="1026" width="16" style="58" customWidth="1"/>
    <col min="1027" max="1027" width="0" style="58" hidden="1" customWidth="1"/>
    <col min="1028" max="1028" width="14.28515625" style="58" customWidth="1"/>
    <col min="1029" max="1029" width="14.5703125" style="58" customWidth="1"/>
    <col min="1030" max="1030" width="14.28515625" style="58" customWidth="1"/>
    <col min="1031" max="1031" width="15.7109375" style="58" customWidth="1"/>
    <col min="1032" max="1032" width="14.140625" style="58" customWidth="1"/>
    <col min="1033" max="1033" width="13.85546875" style="58" customWidth="1"/>
    <col min="1034" max="1034" width="14.28515625" style="58" customWidth="1"/>
    <col min="1035" max="1035" width="13.5703125" style="58" customWidth="1"/>
    <col min="1036" max="1036" width="12.42578125" style="58" customWidth="1"/>
    <col min="1037" max="1037" width="12.7109375" style="58" customWidth="1"/>
    <col min="1038" max="1038" width="13.42578125" style="58" customWidth="1"/>
    <col min="1039" max="1039" width="12.85546875" style="58" customWidth="1"/>
    <col min="1040" max="1040" width="17" style="58" customWidth="1"/>
    <col min="1041" max="1279" width="8.85546875" style="58"/>
    <col min="1280" max="1280" width="35.7109375" style="58" customWidth="1"/>
    <col min="1281" max="1281" width="28.28515625" style="58" customWidth="1"/>
    <col min="1282" max="1282" width="16" style="58" customWidth="1"/>
    <col min="1283" max="1283" width="0" style="58" hidden="1" customWidth="1"/>
    <col min="1284" max="1284" width="14.28515625" style="58" customWidth="1"/>
    <col min="1285" max="1285" width="14.5703125" style="58" customWidth="1"/>
    <col min="1286" max="1286" width="14.28515625" style="58" customWidth="1"/>
    <col min="1287" max="1287" width="15.7109375" style="58" customWidth="1"/>
    <col min="1288" max="1288" width="14.140625" style="58" customWidth="1"/>
    <col min="1289" max="1289" width="13.85546875" style="58" customWidth="1"/>
    <col min="1290" max="1290" width="14.28515625" style="58" customWidth="1"/>
    <col min="1291" max="1291" width="13.5703125" style="58" customWidth="1"/>
    <col min="1292" max="1292" width="12.42578125" style="58" customWidth="1"/>
    <col min="1293" max="1293" width="12.7109375" style="58" customWidth="1"/>
    <col min="1294" max="1294" width="13.42578125" style="58" customWidth="1"/>
    <col min="1295" max="1295" width="12.85546875" style="58" customWidth="1"/>
    <col min="1296" max="1296" width="17" style="58" customWidth="1"/>
    <col min="1297" max="1535" width="8.85546875" style="58"/>
    <col min="1536" max="1536" width="35.7109375" style="58" customWidth="1"/>
    <col min="1537" max="1537" width="28.28515625" style="58" customWidth="1"/>
    <col min="1538" max="1538" width="16" style="58" customWidth="1"/>
    <col min="1539" max="1539" width="0" style="58" hidden="1" customWidth="1"/>
    <col min="1540" max="1540" width="14.28515625" style="58" customWidth="1"/>
    <col min="1541" max="1541" width="14.5703125" style="58" customWidth="1"/>
    <col min="1542" max="1542" width="14.28515625" style="58" customWidth="1"/>
    <col min="1543" max="1543" width="15.7109375" style="58" customWidth="1"/>
    <col min="1544" max="1544" width="14.140625" style="58" customWidth="1"/>
    <col min="1545" max="1545" width="13.85546875" style="58" customWidth="1"/>
    <col min="1546" max="1546" width="14.28515625" style="58" customWidth="1"/>
    <col min="1547" max="1547" width="13.5703125" style="58" customWidth="1"/>
    <col min="1548" max="1548" width="12.42578125" style="58" customWidth="1"/>
    <col min="1549" max="1549" width="12.7109375" style="58" customWidth="1"/>
    <col min="1550" max="1550" width="13.42578125" style="58" customWidth="1"/>
    <col min="1551" max="1551" width="12.85546875" style="58" customWidth="1"/>
    <col min="1552" max="1552" width="17" style="58" customWidth="1"/>
    <col min="1553" max="1791" width="8.85546875" style="58"/>
    <col min="1792" max="1792" width="35.7109375" style="58" customWidth="1"/>
    <col min="1793" max="1793" width="28.28515625" style="58" customWidth="1"/>
    <col min="1794" max="1794" width="16" style="58" customWidth="1"/>
    <col min="1795" max="1795" width="0" style="58" hidden="1" customWidth="1"/>
    <col min="1796" max="1796" width="14.28515625" style="58" customWidth="1"/>
    <col min="1797" max="1797" width="14.5703125" style="58" customWidth="1"/>
    <col min="1798" max="1798" width="14.28515625" style="58" customWidth="1"/>
    <col min="1799" max="1799" width="15.7109375" style="58" customWidth="1"/>
    <col min="1800" max="1800" width="14.140625" style="58" customWidth="1"/>
    <col min="1801" max="1801" width="13.85546875" style="58" customWidth="1"/>
    <col min="1802" max="1802" width="14.28515625" style="58" customWidth="1"/>
    <col min="1803" max="1803" width="13.5703125" style="58" customWidth="1"/>
    <col min="1804" max="1804" width="12.42578125" style="58" customWidth="1"/>
    <col min="1805" max="1805" width="12.7109375" style="58" customWidth="1"/>
    <col min="1806" max="1806" width="13.42578125" style="58" customWidth="1"/>
    <col min="1807" max="1807" width="12.85546875" style="58" customWidth="1"/>
    <col min="1808" max="1808" width="17" style="58" customWidth="1"/>
    <col min="1809" max="2047" width="8.85546875" style="58"/>
    <col min="2048" max="2048" width="35.7109375" style="58" customWidth="1"/>
    <col min="2049" max="2049" width="28.28515625" style="58" customWidth="1"/>
    <col min="2050" max="2050" width="16" style="58" customWidth="1"/>
    <col min="2051" max="2051" width="0" style="58" hidden="1" customWidth="1"/>
    <col min="2052" max="2052" width="14.28515625" style="58" customWidth="1"/>
    <col min="2053" max="2053" width="14.5703125" style="58" customWidth="1"/>
    <col min="2054" max="2054" width="14.28515625" style="58" customWidth="1"/>
    <col min="2055" max="2055" width="15.7109375" style="58" customWidth="1"/>
    <col min="2056" max="2056" width="14.140625" style="58" customWidth="1"/>
    <col min="2057" max="2057" width="13.85546875" style="58" customWidth="1"/>
    <col min="2058" max="2058" width="14.28515625" style="58" customWidth="1"/>
    <col min="2059" max="2059" width="13.5703125" style="58" customWidth="1"/>
    <col min="2060" max="2060" width="12.42578125" style="58" customWidth="1"/>
    <col min="2061" max="2061" width="12.7109375" style="58" customWidth="1"/>
    <col min="2062" max="2062" width="13.42578125" style="58" customWidth="1"/>
    <col min="2063" max="2063" width="12.85546875" style="58" customWidth="1"/>
    <col min="2064" max="2064" width="17" style="58" customWidth="1"/>
    <col min="2065" max="2303" width="8.85546875" style="58"/>
    <col min="2304" max="2304" width="35.7109375" style="58" customWidth="1"/>
    <col min="2305" max="2305" width="28.28515625" style="58" customWidth="1"/>
    <col min="2306" max="2306" width="16" style="58" customWidth="1"/>
    <col min="2307" max="2307" width="0" style="58" hidden="1" customWidth="1"/>
    <col min="2308" max="2308" width="14.28515625" style="58" customWidth="1"/>
    <col min="2309" max="2309" width="14.5703125" style="58" customWidth="1"/>
    <col min="2310" max="2310" width="14.28515625" style="58" customWidth="1"/>
    <col min="2311" max="2311" width="15.7109375" style="58" customWidth="1"/>
    <col min="2312" max="2312" width="14.140625" style="58" customWidth="1"/>
    <col min="2313" max="2313" width="13.85546875" style="58" customWidth="1"/>
    <col min="2314" max="2314" width="14.28515625" style="58" customWidth="1"/>
    <col min="2315" max="2315" width="13.5703125" style="58" customWidth="1"/>
    <col min="2316" max="2316" width="12.42578125" style="58" customWidth="1"/>
    <col min="2317" max="2317" width="12.7109375" style="58" customWidth="1"/>
    <col min="2318" max="2318" width="13.42578125" style="58" customWidth="1"/>
    <col min="2319" max="2319" width="12.85546875" style="58" customWidth="1"/>
    <col min="2320" max="2320" width="17" style="58" customWidth="1"/>
    <col min="2321" max="2559" width="8.85546875" style="58"/>
    <col min="2560" max="2560" width="35.7109375" style="58" customWidth="1"/>
    <col min="2561" max="2561" width="28.28515625" style="58" customWidth="1"/>
    <col min="2562" max="2562" width="16" style="58" customWidth="1"/>
    <col min="2563" max="2563" width="0" style="58" hidden="1" customWidth="1"/>
    <col min="2564" max="2564" width="14.28515625" style="58" customWidth="1"/>
    <col min="2565" max="2565" width="14.5703125" style="58" customWidth="1"/>
    <col min="2566" max="2566" width="14.28515625" style="58" customWidth="1"/>
    <col min="2567" max="2567" width="15.7109375" style="58" customWidth="1"/>
    <col min="2568" max="2568" width="14.140625" style="58" customWidth="1"/>
    <col min="2569" max="2569" width="13.85546875" style="58" customWidth="1"/>
    <col min="2570" max="2570" width="14.28515625" style="58" customWidth="1"/>
    <col min="2571" max="2571" width="13.5703125" style="58" customWidth="1"/>
    <col min="2572" max="2572" width="12.42578125" style="58" customWidth="1"/>
    <col min="2573" max="2573" width="12.7109375" style="58" customWidth="1"/>
    <col min="2574" max="2574" width="13.42578125" style="58" customWidth="1"/>
    <col min="2575" max="2575" width="12.85546875" style="58" customWidth="1"/>
    <col min="2576" max="2576" width="17" style="58" customWidth="1"/>
    <col min="2577" max="2815" width="8.85546875" style="58"/>
    <col min="2816" max="2816" width="35.7109375" style="58" customWidth="1"/>
    <col min="2817" max="2817" width="28.28515625" style="58" customWidth="1"/>
    <col min="2818" max="2818" width="16" style="58" customWidth="1"/>
    <col min="2819" max="2819" width="0" style="58" hidden="1" customWidth="1"/>
    <col min="2820" max="2820" width="14.28515625" style="58" customWidth="1"/>
    <col min="2821" max="2821" width="14.5703125" style="58" customWidth="1"/>
    <col min="2822" max="2822" width="14.28515625" style="58" customWidth="1"/>
    <col min="2823" max="2823" width="15.7109375" style="58" customWidth="1"/>
    <col min="2824" max="2824" width="14.140625" style="58" customWidth="1"/>
    <col min="2825" max="2825" width="13.85546875" style="58" customWidth="1"/>
    <col min="2826" max="2826" width="14.28515625" style="58" customWidth="1"/>
    <col min="2827" max="2827" width="13.5703125" style="58" customWidth="1"/>
    <col min="2828" max="2828" width="12.42578125" style="58" customWidth="1"/>
    <col min="2829" max="2829" width="12.7109375" style="58" customWidth="1"/>
    <col min="2830" max="2830" width="13.42578125" style="58" customWidth="1"/>
    <col min="2831" max="2831" width="12.85546875" style="58" customWidth="1"/>
    <col min="2832" max="2832" width="17" style="58" customWidth="1"/>
    <col min="2833" max="3071" width="8.85546875" style="58"/>
    <col min="3072" max="3072" width="35.7109375" style="58" customWidth="1"/>
    <col min="3073" max="3073" width="28.28515625" style="58" customWidth="1"/>
    <col min="3074" max="3074" width="16" style="58" customWidth="1"/>
    <col min="3075" max="3075" width="0" style="58" hidden="1" customWidth="1"/>
    <col min="3076" max="3076" width="14.28515625" style="58" customWidth="1"/>
    <col min="3077" max="3077" width="14.5703125" style="58" customWidth="1"/>
    <col min="3078" max="3078" width="14.28515625" style="58" customWidth="1"/>
    <col min="3079" max="3079" width="15.7109375" style="58" customWidth="1"/>
    <col min="3080" max="3080" width="14.140625" style="58" customWidth="1"/>
    <col min="3081" max="3081" width="13.85546875" style="58" customWidth="1"/>
    <col min="3082" max="3082" width="14.28515625" style="58" customWidth="1"/>
    <col min="3083" max="3083" width="13.5703125" style="58" customWidth="1"/>
    <col min="3084" max="3084" width="12.42578125" style="58" customWidth="1"/>
    <col min="3085" max="3085" width="12.7109375" style="58" customWidth="1"/>
    <col min="3086" max="3086" width="13.42578125" style="58" customWidth="1"/>
    <col min="3087" max="3087" width="12.85546875" style="58" customWidth="1"/>
    <col min="3088" max="3088" width="17" style="58" customWidth="1"/>
    <col min="3089" max="3327" width="8.85546875" style="58"/>
    <col min="3328" max="3328" width="35.7109375" style="58" customWidth="1"/>
    <col min="3329" max="3329" width="28.28515625" style="58" customWidth="1"/>
    <col min="3330" max="3330" width="16" style="58" customWidth="1"/>
    <col min="3331" max="3331" width="0" style="58" hidden="1" customWidth="1"/>
    <col min="3332" max="3332" width="14.28515625" style="58" customWidth="1"/>
    <col min="3333" max="3333" width="14.5703125" style="58" customWidth="1"/>
    <col min="3334" max="3334" width="14.28515625" style="58" customWidth="1"/>
    <col min="3335" max="3335" width="15.7109375" style="58" customWidth="1"/>
    <col min="3336" max="3336" width="14.140625" style="58" customWidth="1"/>
    <col min="3337" max="3337" width="13.85546875" style="58" customWidth="1"/>
    <col min="3338" max="3338" width="14.28515625" style="58" customWidth="1"/>
    <col min="3339" max="3339" width="13.5703125" style="58" customWidth="1"/>
    <col min="3340" max="3340" width="12.42578125" style="58" customWidth="1"/>
    <col min="3341" max="3341" width="12.7109375" style="58" customWidth="1"/>
    <col min="3342" max="3342" width="13.42578125" style="58" customWidth="1"/>
    <col min="3343" max="3343" width="12.85546875" style="58" customWidth="1"/>
    <col min="3344" max="3344" width="17" style="58" customWidth="1"/>
    <col min="3345" max="3583" width="8.85546875" style="58"/>
    <col min="3584" max="3584" width="35.7109375" style="58" customWidth="1"/>
    <col min="3585" max="3585" width="28.28515625" style="58" customWidth="1"/>
    <col min="3586" max="3586" width="16" style="58" customWidth="1"/>
    <col min="3587" max="3587" width="0" style="58" hidden="1" customWidth="1"/>
    <col min="3588" max="3588" width="14.28515625" style="58" customWidth="1"/>
    <col min="3589" max="3589" width="14.5703125" style="58" customWidth="1"/>
    <col min="3590" max="3590" width="14.28515625" style="58" customWidth="1"/>
    <col min="3591" max="3591" width="15.7109375" style="58" customWidth="1"/>
    <col min="3592" max="3592" width="14.140625" style="58" customWidth="1"/>
    <col min="3593" max="3593" width="13.85546875" style="58" customWidth="1"/>
    <col min="3594" max="3594" width="14.28515625" style="58" customWidth="1"/>
    <col min="3595" max="3595" width="13.5703125" style="58" customWidth="1"/>
    <col min="3596" max="3596" width="12.42578125" style="58" customWidth="1"/>
    <col min="3597" max="3597" width="12.7109375" style="58" customWidth="1"/>
    <col min="3598" max="3598" width="13.42578125" style="58" customWidth="1"/>
    <col min="3599" max="3599" width="12.85546875" style="58" customWidth="1"/>
    <col min="3600" max="3600" width="17" style="58" customWidth="1"/>
    <col min="3601" max="3839" width="8.85546875" style="58"/>
    <col min="3840" max="3840" width="35.7109375" style="58" customWidth="1"/>
    <col min="3841" max="3841" width="28.28515625" style="58" customWidth="1"/>
    <col min="3842" max="3842" width="16" style="58" customWidth="1"/>
    <col min="3843" max="3843" width="0" style="58" hidden="1" customWidth="1"/>
    <col min="3844" max="3844" width="14.28515625" style="58" customWidth="1"/>
    <col min="3845" max="3845" width="14.5703125" style="58" customWidth="1"/>
    <col min="3846" max="3846" width="14.28515625" style="58" customWidth="1"/>
    <col min="3847" max="3847" width="15.7109375" style="58" customWidth="1"/>
    <col min="3848" max="3848" width="14.140625" style="58" customWidth="1"/>
    <col min="3849" max="3849" width="13.85546875" style="58" customWidth="1"/>
    <col min="3850" max="3850" width="14.28515625" style="58" customWidth="1"/>
    <col min="3851" max="3851" width="13.5703125" style="58" customWidth="1"/>
    <col min="3852" max="3852" width="12.42578125" style="58" customWidth="1"/>
    <col min="3853" max="3853" width="12.7109375" style="58" customWidth="1"/>
    <col min="3854" max="3854" width="13.42578125" style="58" customWidth="1"/>
    <col min="3855" max="3855" width="12.85546875" style="58" customWidth="1"/>
    <col min="3856" max="3856" width="17" style="58" customWidth="1"/>
    <col min="3857" max="4095" width="8.85546875" style="58"/>
    <col min="4096" max="4096" width="35.7109375" style="58" customWidth="1"/>
    <col min="4097" max="4097" width="28.28515625" style="58" customWidth="1"/>
    <col min="4098" max="4098" width="16" style="58" customWidth="1"/>
    <col min="4099" max="4099" width="0" style="58" hidden="1" customWidth="1"/>
    <col min="4100" max="4100" width="14.28515625" style="58" customWidth="1"/>
    <col min="4101" max="4101" width="14.5703125" style="58" customWidth="1"/>
    <col min="4102" max="4102" width="14.28515625" style="58" customWidth="1"/>
    <col min="4103" max="4103" width="15.7109375" style="58" customWidth="1"/>
    <col min="4104" max="4104" width="14.140625" style="58" customWidth="1"/>
    <col min="4105" max="4105" width="13.85546875" style="58" customWidth="1"/>
    <col min="4106" max="4106" width="14.28515625" style="58" customWidth="1"/>
    <col min="4107" max="4107" width="13.5703125" style="58" customWidth="1"/>
    <col min="4108" max="4108" width="12.42578125" style="58" customWidth="1"/>
    <col min="4109" max="4109" width="12.7109375" style="58" customWidth="1"/>
    <col min="4110" max="4110" width="13.42578125" style="58" customWidth="1"/>
    <col min="4111" max="4111" width="12.85546875" style="58" customWidth="1"/>
    <col min="4112" max="4112" width="17" style="58" customWidth="1"/>
    <col min="4113" max="4351" width="8.85546875" style="58"/>
    <col min="4352" max="4352" width="35.7109375" style="58" customWidth="1"/>
    <col min="4353" max="4353" width="28.28515625" style="58" customWidth="1"/>
    <col min="4354" max="4354" width="16" style="58" customWidth="1"/>
    <col min="4355" max="4355" width="0" style="58" hidden="1" customWidth="1"/>
    <col min="4356" max="4356" width="14.28515625" style="58" customWidth="1"/>
    <col min="4357" max="4357" width="14.5703125" style="58" customWidth="1"/>
    <col min="4358" max="4358" width="14.28515625" style="58" customWidth="1"/>
    <col min="4359" max="4359" width="15.7109375" style="58" customWidth="1"/>
    <col min="4360" max="4360" width="14.140625" style="58" customWidth="1"/>
    <col min="4361" max="4361" width="13.85546875" style="58" customWidth="1"/>
    <col min="4362" max="4362" width="14.28515625" style="58" customWidth="1"/>
    <col min="4363" max="4363" width="13.5703125" style="58" customWidth="1"/>
    <col min="4364" max="4364" width="12.42578125" style="58" customWidth="1"/>
    <col min="4365" max="4365" width="12.7109375" style="58" customWidth="1"/>
    <col min="4366" max="4366" width="13.42578125" style="58" customWidth="1"/>
    <col min="4367" max="4367" width="12.85546875" style="58" customWidth="1"/>
    <col min="4368" max="4368" width="17" style="58" customWidth="1"/>
    <col min="4369" max="4607" width="8.85546875" style="58"/>
    <col min="4608" max="4608" width="35.7109375" style="58" customWidth="1"/>
    <col min="4609" max="4609" width="28.28515625" style="58" customWidth="1"/>
    <col min="4610" max="4610" width="16" style="58" customWidth="1"/>
    <col min="4611" max="4611" width="0" style="58" hidden="1" customWidth="1"/>
    <col min="4612" max="4612" width="14.28515625" style="58" customWidth="1"/>
    <col min="4613" max="4613" width="14.5703125" style="58" customWidth="1"/>
    <col min="4614" max="4614" width="14.28515625" style="58" customWidth="1"/>
    <col min="4615" max="4615" width="15.7109375" style="58" customWidth="1"/>
    <col min="4616" max="4616" width="14.140625" style="58" customWidth="1"/>
    <col min="4617" max="4617" width="13.85546875" style="58" customWidth="1"/>
    <col min="4618" max="4618" width="14.28515625" style="58" customWidth="1"/>
    <col min="4619" max="4619" width="13.5703125" style="58" customWidth="1"/>
    <col min="4620" max="4620" width="12.42578125" style="58" customWidth="1"/>
    <col min="4621" max="4621" width="12.7109375" style="58" customWidth="1"/>
    <col min="4622" max="4622" width="13.42578125" style="58" customWidth="1"/>
    <col min="4623" max="4623" width="12.85546875" style="58" customWidth="1"/>
    <col min="4624" max="4624" width="17" style="58" customWidth="1"/>
    <col min="4625" max="4863" width="8.85546875" style="58"/>
    <col min="4864" max="4864" width="35.7109375" style="58" customWidth="1"/>
    <col min="4865" max="4865" width="28.28515625" style="58" customWidth="1"/>
    <col min="4866" max="4866" width="16" style="58" customWidth="1"/>
    <col min="4867" max="4867" width="0" style="58" hidden="1" customWidth="1"/>
    <col min="4868" max="4868" width="14.28515625" style="58" customWidth="1"/>
    <col min="4869" max="4869" width="14.5703125" style="58" customWidth="1"/>
    <col min="4870" max="4870" width="14.28515625" style="58" customWidth="1"/>
    <col min="4871" max="4871" width="15.7109375" style="58" customWidth="1"/>
    <col min="4872" max="4872" width="14.140625" style="58" customWidth="1"/>
    <col min="4873" max="4873" width="13.85546875" style="58" customWidth="1"/>
    <col min="4874" max="4874" width="14.28515625" style="58" customWidth="1"/>
    <col min="4875" max="4875" width="13.5703125" style="58" customWidth="1"/>
    <col min="4876" max="4876" width="12.42578125" style="58" customWidth="1"/>
    <col min="4877" max="4877" width="12.7109375" style="58" customWidth="1"/>
    <col min="4878" max="4878" width="13.42578125" style="58" customWidth="1"/>
    <col min="4879" max="4879" width="12.85546875" style="58" customWidth="1"/>
    <col min="4880" max="4880" width="17" style="58" customWidth="1"/>
    <col min="4881" max="5119" width="8.85546875" style="58"/>
    <col min="5120" max="5120" width="35.7109375" style="58" customWidth="1"/>
    <col min="5121" max="5121" width="28.28515625" style="58" customWidth="1"/>
    <col min="5122" max="5122" width="16" style="58" customWidth="1"/>
    <col min="5123" max="5123" width="0" style="58" hidden="1" customWidth="1"/>
    <col min="5124" max="5124" width="14.28515625" style="58" customWidth="1"/>
    <col min="5125" max="5125" width="14.5703125" style="58" customWidth="1"/>
    <col min="5126" max="5126" width="14.28515625" style="58" customWidth="1"/>
    <col min="5127" max="5127" width="15.7109375" style="58" customWidth="1"/>
    <col min="5128" max="5128" width="14.140625" style="58" customWidth="1"/>
    <col min="5129" max="5129" width="13.85546875" style="58" customWidth="1"/>
    <col min="5130" max="5130" width="14.28515625" style="58" customWidth="1"/>
    <col min="5131" max="5131" width="13.5703125" style="58" customWidth="1"/>
    <col min="5132" max="5132" width="12.42578125" style="58" customWidth="1"/>
    <col min="5133" max="5133" width="12.7109375" style="58" customWidth="1"/>
    <col min="5134" max="5134" width="13.42578125" style="58" customWidth="1"/>
    <col min="5135" max="5135" width="12.85546875" style="58" customWidth="1"/>
    <col min="5136" max="5136" width="17" style="58" customWidth="1"/>
    <col min="5137" max="5375" width="8.85546875" style="58"/>
    <col min="5376" max="5376" width="35.7109375" style="58" customWidth="1"/>
    <col min="5377" max="5377" width="28.28515625" style="58" customWidth="1"/>
    <col min="5378" max="5378" width="16" style="58" customWidth="1"/>
    <col min="5379" max="5379" width="0" style="58" hidden="1" customWidth="1"/>
    <col min="5380" max="5380" width="14.28515625" style="58" customWidth="1"/>
    <col min="5381" max="5381" width="14.5703125" style="58" customWidth="1"/>
    <col min="5382" max="5382" width="14.28515625" style="58" customWidth="1"/>
    <col min="5383" max="5383" width="15.7109375" style="58" customWidth="1"/>
    <col min="5384" max="5384" width="14.140625" style="58" customWidth="1"/>
    <col min="5385" max="5385" width="13.85546875" style="58" customWidth="1"/>
    <col min="5386" max="5386" width="14.28515625" style="58" customWidth="1"/>
    <col min="5387" max="5387" width="13.5703125" style="58" customWidth="1"/>
    <col min="5388" max="5388" width="12.42578125" style="58" customWidth="1"/>
    <col min="5389" max="5389" width="12.7109375" style="58" customWidth="1"/>
    <col min="5390" max="5390" width="13.42578125" style="58" customWidth="1"/>
    <col min="5391" max="5391" width="12.85546875" style="58" customWidth="1"/>
    <col min="5392" max="5392" width="17" style="58" customWidth="1"/>
    <col min="5393" max="5631" width="8.85546875" style="58"/>
    <col min="5632" max="5632" width="35.7109375" style="58" customWidth="1"/>
    <col min="5633" max="5633" width="28.28515625" style="58" customWidth="1"/>
    <col min="5634" max="5634" width="16" style="58" customWidth="1"/>
    <col min="5635" max="5635" width="0" style="58" hidden="1" customWidth="1"/>
    <col min="5636" max="5636" width="14.28515625" style="58" customWidth="1"/>
    <col min="5637" max="5637" width="14.5703125" style="58" customWidth="1"/>
    <col min="5638" max="5638" width="14.28515625" style="58" customWidth="1"/>
    <col min="5639" max="5639" width="15.7109375" style="58" customWidth="1"/>
    <col min="5640" max="5640" width="14.140625" style="58" customWidth="1"/>
    <col min="5641" max="5641" width="13.85546875" style="58" customWidth="1"/>
    <col min="5642" max="5642" width="14.28515625" style="58" customWidth="1"/>
    <col min="5643" max="5643" width="13.5703125" style="58" customWidth="1"/>
    <col min="5644" max="5644" width="12.42578125" style="58" customWidth="1"/>
    <col min="5645" max="5645" width="12.7109375" style="58" customWidth="1"/>
    <col min="5646" max="5646" width="13.42578125" style="58" customWidth="1"/>
    <col min="5647" max="5647" width="12.85546875" style="58" customWidth="1"/>
    <col min="5648" max="5648" width="17" style="58" customWidth="1"/>
    <col min="5649" max="5887" width="8.85546875" style="58"/>
    <col min="5888" max="5888" width="35.7109375" style="58" customWidth="1"/>
    <col min="5889" max="5889" width="28.28515625" style="58" customWidth="1"/>
    <col min="5890" max="5890" width="16" style="58" customWidth="1"/>
    <col min="5891" max="5891" width="0" style="58" hidden="1" customWidth="1"/>
    <col min="5892" max="5892" width="14.28515625" style="58" customWidth="1"/>
    <col min="5893" max="5893" width="14.5703125" style="58" customWidth="1"/>
    <col min="5894" max="5894" width="14.28515625" style="58" customWidth="1"/>
    <col min="5895" max="5895" width="15.7109375" style="58" customWidth="1"/>
    <col min="5896" max="5896" width="14.140625" style="58" customWidth="1"/>
    <col min="5897" max="5897" width="13.85546875" style="58" customWidth="1"/>
    <col min="5898" max="5898" width="14.28515625" style="58" customWidth="1"/>
    <col min="5899" max="5899" width="13.5703125" style="58" customWidth="1"/>
    <col min="5900" max="5900" width="12.42578125" style="58" customWidth="1"/>
    <col min="5901" max="5901" width="12.7109375" style="58" customWidth="1"/>
    <col min="5902" max="5902" width="13.42578125" style="58" customWidth="1"/>
    <col min="5903" max="5903" width="12.85546875" style="58" customWidth="1"/>
    <col min="5904" max="5904" width="17" style="58" customWidth="1"/>
    <col min="5905" max="6143" width="8.85546875" style="58"/>
    <col min="6144" max="6144" width="35.7109375" style="58" customWidth="1"/>
    <col min="6145" max="6145" width="28.28515625" style="58" customWidth="1"/>
    <col min="6146" max="6146" width="16" style="58" customWidth="1"/>
    <col min="6147" max="6147" width="0" style="58" hidden="1" customWidth="1"/>
    <col min="6148" max="6148" width="14.28515625" style="58" customWidth="1"/>
    <col min="6149" max="6149" width="14.5703125" style="58" customWidth="1"/>
    <col min="6150" max="6150" width="14.28515625" style="58" customWidth="1"/>
    <col min="6151" max="6151" width="15.7109375" style="58" customWidth="1"/>
    <col min="6152" max="6152" width="14.140625" style="58" customWidth="1"/>
    <col min="6153" max="6153" width="13.85546875" style="58" customWidth="1"/>
    <col min="6154" max="6154" width="14.28515625" style="58" customWidth="1"/>
    <col min="6155" max="6155" width="13.5703125" style="58" customWidth="1"/>
    <col min="6156" max="6156" width="12.42578125" style="58" customWidth="1"/>
    <col min="6157" max="6157" width="12.7109375" style="58" customWidth="1"/>
    <col min="6158" max="6158" width="13.42578125" style="58" customWidth="1"/>
    <col min="6159" max="6159" width="12.85546875" style="58" customWidth="1"/>
    <col min="6160" max="6160" width="17" style="58" customWidth="1"/>
    <col min="6161" max="6399" width="8.85546875" style="58"/>
    <col min="6400" max="6400" width="35.7109375" style="58" customWidth="1"/>
    <col min="6401" max="6401" width="28.28515625" style="58" customWidth="1"/>
    <col min="6402" max="6402" width="16" style="58" customWidth="1"/>
    <col min="6403" max="6403" width="0" style="58" hidden="1" customWidth="1"/>
    <col min="6404" max="6404" width="14.28515625" style="58" customWidth="1"/>
    <col min="6405" max="6405" width="14.5703125" style="58" customWidth="1"/>
    <col min="6406" max="6406" width="14.28515625" style="58" customWidth="1"/>
    <col min="6407" max="6407" width="15.7109375" style="58" customWidth="1"/>
    <col min="6408" max="6408" width="14.140625" style="58" customWidth="1"/>
    <col min="6409" max="6409" width="13.85546875" style="58" customWidth="1"/>
    <col min="6410" max="6410" width="14.28515625" style="58" customWidth="1"/>
    <col min="6411" max="6411" width="13.5703125" style="58" customWidth="1"/>
    <col min="6412" max="6412" width="12.42578125" style="58" customWidth="1"/>
    <col min="6413" max="6413" width="12.7109375" style="58" customWidth="1"/>
    <col min="6414" max="6414" width="13.42578125" style="58" customWidth="1"/>
    <col min="6415" max="6415" width="12.85546875" style="58" customWidth="1"/>
    <col min="6416" max="6416" width="17" style="58" customWidth="1"/>
    <col min="6417" max="6655" width="8.85546875" style="58"/>
    <col min="6656" max="6656" width="35.7109375" style="58" customWidth="1"/>
    <col min="6657" max="6657" width="28.28515625" style="58" customWidth="1"/>
    <col min="6658" max="6658" width="16" style="58" customWidth="1"/>
    <col min="6659" max="6659" width="0" style="58" hidden="1" customWidth="1"/>
    <col min="6660" max="6660" width="14.28515625" style="58" customWidth="1"/>
    <col min="6661" max="6661" width="14.5703125" style="58" customWidth="1"/>
    <col min="6662" max="6662" width="14.28515625" style="58" customWidth="1"/>
    <col min="6663" max="6663" width="15.7109375" style="58" customWidth="1"/>
    <col min="6664" max="6664" width="14.140625" style="58" customWidth="1"/>
    <col min="6665" max="6665" width="13.85546875" style="58" customWidth="1"/>
    <col min="6666" max="6666" width="14.28515625" style="58" customWidth="1"/>
    <col min="6667" max="6667" width="13.5703125" style="58" customWidth="1"/>
    <col min="6668" max="6668" width="12.42578125" style="58" customWidth="1"/>
    <col min="6669" max="6669" width="12.7109375" style="58" customWidth="1"/>
    <col min="6670" max="6670" width="13.42578125" style="58" customWidth="1"/>
    <col min="6671" max="6671" width="12.85546875" style="58" customWidth="1"/>
    <col min="6672" max="6672" width="17" style="58" customWidth="1"/>
    <col min="6673" max="6911" width="8.85546875" style="58"/>
    <col min="6912" max="6912" width="35.7109375" style="58" customWidth="1"/>
    <col min="6913" max="6913" width="28.28515625" style="58" customWidth="1"/>
    <col min="6914" max="6914" width="16" style="58" customWidth="1"/>
    <col min="6915" max="6915" width="0" style="58" hidden="1" customWidth="1"/>
    <col min="6916" max="6916" width="14.28515625" style="58" customWidth="1"/>
    <col min="6917" max="6917" width="14.5703125" style="58" customWidth="1"/>
    <col min="6918" max="6918" width="14.28515625" style="58" customWidth="1"/>
    <col min="6919" max="6919" width="15.7109375" style="58" customWidth="1"/>
    <col min="6920" max="6920" width="14.140625" style="58" customWidth="1"/>
    <col min="6921" max="6921" width="13.85546875" style="58" customWidth="1"/>
    <col min="6922" max="6922" width="14.28515625" style="58" customWidth="1"/>
    <col min="6923" max="6923" width="13.5703125" style="58" customWidth="1"/>
    <col min="6924" max="6924" width="12.42578125" style="58" customWidth="1"/>
    <col min="6925" max="6925" width="12.7109375" style="58" customWidth="1"/>
    <col min="6926" max="6926" width="13.42578125" style="58" customWidth="1"/>
    <col min="6927" max="6927" width="12.85546875" style="58" customWidth="1"/>
    <col min="6928" max="6928" width="17" style="58" customWidth="1"/>
    <col min="6929" max="7167" width="8.85546875" style="58"/>
    <col min="7168" max="7168" width="35.7109375" style="58" customWidth="1"/>
    <col min="7169" max="7169" width="28.28515625" style="58" customWidth="1"/>
    <col min="7170" max="7170" width="16" style="58" customWidth="1"/>
    <col min="7171" max="7171" width="0" style="58" hidden="1" customWidth="1"/>
    <col min="7172" max="7172" width="14.28515625" style="58" customWidth="1"/>
    <col min="7173" max="7173" width="14.5703125" style="58" customWidth="1"/>
    <col min="7174" max="7174" width="14.28515625" style="58" customWidth="1"/>
    <col min="7175" max="7175" width="15.7109375" style="58" customWidth="1"/>
    <col min="7176" max="7176" width="14.140625" style="58" customWidth="1"/>
    <col min="7177" max="7177" width="13.85546875" style="58" customWidth="1"/>
    <col min="7178" max="7178" width="14.28515625" style="58" customWidth="1"/>
    <col min="7179" max="7179" width="13.5703125" style="58" customWidth="1"/>
    <col min="7180" max="7180" width="12.42578125" style="58" customWidth="1"/>
    <col min="7181" max="7181" width="12.7109375" style="58" customWidth="1"/>
    <col min="7182" max="7182" width="13.42578125" style="58" customWidth="1"/>
    <col min="7183" max="7183" width="12.85546875" style="58" customWidth="1"/>
    <col min="7184" max="7184" width="17" style="58" customWidth="1"/>
    <col min="7185" max="7423" width="8.85546875" style="58"/>
    <col min="7424" max="7424" width="35.7109375" style="58" customWidth="1"/>
    <col min="7425" max="7425" width="28.28515625" style="58" customWidth="1"/>
    <col min="7426" max="7426" width="16" style="58" customWidth="1"/>
    <col min="7427" max="7427" width="0" style="58" hidden="1" customWidth="1"/>
    <col min="7428" max="7428" width="14.28515625" style="58" customWidth="1"/>
    <col min="7429" max="7429" width="14.5703125" style="58" customWidth="1"/>
    <col min="7430" max="7430" width="14.28515625" style="58" customWidth="1"/>
    <col min="7431" max="7431" width="15.7109375" style="58" customWidth="1"/>
    <col min="7432" max="7432" width="14.140625" style="58" customWidth="1"/>
    <col min="7433" max="7433" width="13.85546875" style="58" customWidth="1"/>
    <col min="7434" max="7434" width="14.28515625" style="58" customWidth="1"/>
    <col min="7435" max="7435" width="13.5703125" style="58" customWidth="1"/>
    <col min="7436" max="7436" width="12.42578125" style="58" customWidth="1"/>
    <col min="7437" max="7437" width="12.7109375" style="58" customWidth="1"/>
    <col min="7438" max="7438" width="13.42578125" style="58" customWidth="1"/>
    <col min="7439" max="7439" width="12.85546875" style="58" customWidth="1"/>
    <col min="7440" max="7440" width="17" style="58" customWidth="1"/>
    <col min="7441" max="7679" width="8.85546875" style="58"/>
    <col min="7680" max="7680" width="35.7109375" style="58" customWidth="1"/>
    <col min="7681" max="7681" width="28.28515625" style="58" customWidth="1"/>
    <col min="7682" max="7682" width="16" style="58" customWidth="1"/>
    <col min="7683" max="7683" width="0" style="58" hidden="1" customWidth="1"/>
    <col min="7684" max="7684" width="14.28515625" style="58" customWidth="1"/>
    <col min="7685" max="7685" width="14.5703125" style="58" customWidth="1"/>
    <col min="7686" max="7686" width="14.28515625" style="58" customWidth="1"/>
    <col min="7687" max="7687" width="15.7109375" style="58" customWidth="1"/>
    <col min="7688" max="7688" width="14.140625" style="58" customWidth="1"/>
    <col min="7689" max="7689" width="13.85546875" style="58" customWidth="1"/>
    <col min="7690" max="7690" width="14.28515625" style="58" customWidth="1"/>
    <col min="7691" max="7691" width="13.5703125" style="58" customWidth="1"/>
    <col min="7692" max="7692" width="12.42578125" style="58" customWidth="1"/>
    <col min="7693" max="7693" width="12.7109375" style="58" customWidth="1"/>
    <col min="7694" max="7694" width="13.42578125" style="58" customWidth="1"/>
    <col min="7695" max="7695" width="12.85546875" style="58" customWidth="1"/>
    <col min="7696" max="7696" width="17" style="58" customWidth="1"/>
    <col min="7697" max="7935" width="8.85546875" style="58"/>
    <col min="7936" max="7936" width="35.7109375" style="58" customWidth="1"/>
    <col min="7937" max="7937" width="28.28515625" style="58" customWidth="1"/>
    <col min="7938" max="7938" width="16" style="58" customWidth="1"/>
    <col min="7939" max="7939" width="0" style="58" hidden="1" customWidth="1"/>
    <col min="7940" max="7940" width="14.28515625" style="58" customWidth="1"/>
    <col min="7941" max="7941" width="14.5703125" style="58" customWidth="1"/>
    <col min="7942" max="7942" width="14.28515625" style="58" customWidth="1"/>
    <col min="7943" max="7943" width="15.7109375" style="58" customWidth="1"/>
    <col min="7944" max="7944" width="14.140625" style="58" customWidth="1"/>
    <col min="7945" max="7945" width="13.85546875" style="58" customWidth="1"/>
    <col min="7946" max="7946" width="14.28515625" style="58" customWidth="1"/>
    <col min="7947" max="7947" width="13.5703125" style="58" customWidth="1"/>
    <col min="7948" max="7948" width="12.42578125" style="58" customWidth="1"/>
    <col min="7949" max="7949" width="12.7109375" style="58" customWidth="1"/>
    <col min="7950" max="7950" width="13.42578125" style="58" customWidth="1"/>
    <col min="7951" max="7951" width="12.85546875" style="58" customWidth="1"/>
    <col min="7952" max="7952" width="17" style="58" customWidth="1"/>
    <col min="7953" max="8191" width="8.85546875" style="58"/>
    <col min="8192" max="8192" width="35.7109375" style="58" customWidth="1"/>
    <col min="8193" max="8193" width="28.28515625" style="58" customWidth="1"/>
    <col min="8194" max="8194" width="16" style="58" customWidth="1"/>
    <col min="8195" max="8195" width="0" style="58" hidden="1" customWidth="1"/>
    <col min="8196" max="8196" width="14.28515625" style="58" customWidth="1"/>
    <col min="8197" max="8197" width="14.5703125" style="58" customWidth="1"/>
    <col min="8198" max="8198" width="14.28515625" style="58" customWidth="1"/>
    <col min="8199" max="8199" width="15.7109375" style="58" customWidth="1"/>
    <col min="8200" max="8200" width="14.140625" style="58" customWidth="1"/>
    <col min="8201" max="8201" width="13.85546875" style="58" customWidth="1"/>
    <col min="8202" max="8202" width="14.28515625" style="58" customWidth="1"/>
    <col min="8203" max="8203" width="13.5703125" style="58" customWidth="1"/>
    <col min="8204" max="8204" width="12.42578125" style="58" customWidth="1"/>
    <col min="8205" max="8205" width="12.7109375" style="58" customWidth="1"/>
    <col min="8206" max="8206" width="13.42578125" style="58" customWidth="1"/>
    <col min="8207" max="8207" width="12.85546875" style="58" customWidth="1"/>
    <col min="8208" max="8208" width="17" style="58" customWidth="1"/>
    <col min="8209" max="8447" width="8.85546875" style="58"/>
    <col min="8448" max="8448" width="35.7109375" style="58" customWidth="1"/>
    <col min="8449" max="8449" width="28.28515625" style="58" customWidth="1"/>
    <col min="8450" max="8450" width="16" style="58" customWidth="1"/>
    <col min="8451" max="8451" width="0" style="58" hidden="1" customWidth="1"/>
    <col min="8452" max="8452" width="14.28515625" style="58" customWidth="1"/>
    <col min="8453" max="8453" width="14.5703125" style="58" customWidth="1"/>
    <col min="8454" max="8454" width="14.28515625" style="58" customWidth="1"/>
    <col min="8455" max="8455" width="15.7109375" style="58" customWidth="1"/>
    <col min="8456" max="8456" width="14.140625" style="58" customWidth="1"/>
    <col min="8457" max="8457" width="13.85546875" style="58" customWidth="1"/>
    <col min="8458" max="8458" width="14.28515625" style="58" customWidth="1"/>
    <col min="8459" max="8459" width="13.5703125" style="58" customWidth="1"/>
    <col min="8460" max="8460" width="12.42578125" style="58" customWidth="1"/>
    <col min="8461" max="8461" width="12.7109375" style="58" customWidth="1"/>
    <col min="8462" max="8462" width="13.42578125" style="58" customWidth="1"/>
    <col min="8463" max="8463" width="12.85546875" style="58" customWidth="1"/>
    <col min="8464" max="8464" width="17" style="58" customWidth="1"/>
    <col min="8465" max="8703" width="8.85546875" style="58"/>
    <col min="8704" max="8704" width="35.7109375" style="58" customWidth="1"/>
    <col min="8705" max="8705" width="28.28515625" style="58" customWidth="1"/>
    <col min="8706" max="8706" width="16" style="58" customWidth="1"/>
    <col min="8707" max="8707" width="0" style="58" hidden="1" customWidth="1"/>
    <col min="8708" max="8708" width="14.28515625" style="58" customWidth="1"/>
    <col min="8709" max="8709" width="14.5703125" style="58" customWidth="1"/>
    <col min="8710" max="8710" width="14.28515625" style="58" customWidth="1"/>
    <col min="8711" max="8711" width="15.7109375" style="58" customWidth="1"/>
    <col min="8712" max="8712" width="14.140625" style="58" customWidth="1"/>
    <col min="8713" max="8713" width="13.85546875" style="58" customWidth="1"/>
    <col min="8714" max="8714" width="14.28515625" style="58" customWidth="1"/>
    <col min="8715" max="8715" width="13.5703125" style="58" customWidth="1"/>
    <col min="8716" max="8716" width="12.42578125" style="58" customWidth="1"/>
    <col min="8717" max="8717" width="12.7109375" style="58" customWidth="1"/>
    <col min="8718" max="8718" width="13.42578125" style="58" customWidth="1"/>
    <col min="8719" max="8719" width="12.85546875" style="58" customWidth="1"/>
    <col min="8720" max="8720" width="17" style="58" customWidth="1"/>
    <col min="8721" max="8959" width="8.85546875" style="58"/>
    <col min="8960" max="8960" width="35.7109375" style="58" customWidth="1"/>
    <col min="8961" max="8961" width="28.28515625" style="58" customWidth="1"/>
    <col min="8962" max="8962" width="16" style="58" customWidth="1"/>
    <col min="8963" max="8963" width="0" style="58" hidden="1" customWidth="1"/>
    <col min="8964" max="8964" width="14.28515625" style="58" customWidth="1"/>
    <col min="8965" max="8965" width="14.5703125" style="58" customWidth="1"/>
    <col min="8966" max="8966" width="14.28515625" style="58" customWidth="1"/>
    <col min="8967" max="8967" width="15.7109375" style="58" customWidth="1"/>
    <col min="8968" max="8968" width="14.140625" style="58" customWidth="1"/>
    <col min="8969" max="8969" width="13.85546875" style="58" customWidth="1"/>
    <col min="8970" max="8970" width="14.28515625" style="58" customWidth="1"/>
    <col min="8971" max="8971" width="13.5703125" style="58" customWidth="1"/>
    <col min="8972" max="8972" width="12.42578125" style="58" customWidth="1"/>
    <col min="8973" max="8973" width="12.7109375" style="58" customWidth="1"/>
    <col min="8974" max="8974" width="13.42578125" style="58" customWidth="1"/>
    <col min="8975" max="8975" width="12.85546875" style="58" customWidth="1"/>
    <col min="8976" max="8976" width="17" style="58" customWidth="1"/>
    <col min="8977" max="9215" width="8.85546875" style="58"/>
    <col min="9216" max="9216" width="35.7109375" style="58" customWidth="1"/>
    <col min="9217" max="9217" width="28.28515625" style="58" customWidth="1"/>
    <col min="9218" max="9218" width="16" style="58" customWidth="1"/>
    <col min="9219" max="9219" width="0" style="58" hidden="1" customWidth="1"/>
    <col min="9220" max="9220" width="14.28515625" style="58" customWidth="1"/>
    <col min="9221" max="9221" width="14.5703125" style="58" customWidth="1"/>
    <col min="9222" max="9222" width="14.28515625" style="58" customWidth="1"/>
    <col min="9223" max="9223" width="15.7109375" style="58" customWidth="1"/>
    <col min="9224" max="9224" width="14.140625" style="58" customWidth="1"/>
    <col min="9225" max="9225" width="13.85546875" style="58" customWidth="1"/>
    <col min="9226" max="9226" width="14.28515625" style="58" customWidth="1"/>
    <col min="9227" max="9227" width="13.5703125" style="58" customWidth="1"/>
    <col min="9228" max="9228" width="12.42578125" style="58" customWidth="1"/>
    <col min="9229" max="9229" width="12.7109375" style="58" customWidth="1"/>
    <col min="9230" max="9230" width="13.42578125" style="58" customWidth="1"/>
    <col min="9231" max="9231" width="12.85546875" style="58" customWidth="1"/>
    <col min="9232" max="9232" width="17" style="58" customWidth="1"/>
    <col min="9233" max="9471" width="8.85546875" style="58"/>
    <col min="9472" max="9472" width="35.7109375" style="58" customWidth="1"/>
    <col min="9473" max="9473" width="28.28515625" style="58" customWidth="1"/>
    <col min="9474" max="9474" width="16" style="58" customWidth="1"/>
    <col min="9475" max="9475" width="0" style="58" hidden="1" customWidth="1"/>
    <col min="9476" max="9476" width="14.28515625" style="58" customWidth="1"/>
    <col min="9477" max="9477" width="14.5703125" style="58" customWidth="1"/>
    <col min="9478" max="9478" width="14.28515625" style="58" customWidth="1"/>
    <col min="9479" max="9479" width="15.7109375" style="58" customWidth="1"/>
    <col min="9480" max="9480" width="14.140625" style="58" customWidth="1"/>
    <col min="9481" max="9481" width="13.85546875" style="58" customWidth="1"/>
    <col min="9482" max="9482" width="14.28515625" style="58" customWidth="1"/>
    <col min="9483" max="9483" width="13.5703125" style="58" customWidth="1"/>
    <col min="9484" max="9484" width="12.42578125" style="58" customWidth="1"/>
    <col min="9485" max="9485" width="12.7109375" style="58" customWidth="1"/>
    <col min="9486" max="9486" width="13.42578125" style="58" customWidth="1"/>
    <col min="9487" max="9487" width="12.85546875" style="58" customWidth="1"/>
    <col min="9488" max="9488" width="17" style="58" customWidth="1"/>
    <col min="9489" max="9727" width="8.85546875" style="58"/>
    <col min="9728" max="9728" width="35.7109375" style="58" customWidth="1"/>
    <col min="9729" max="9729" width="28.28515625" style="58" customWidth="1"/>
    <col min="9730" max="9730" width="16" style="58" customWidth="1"/>
    <col min="9731" max="9731" width="0" style="58" hidden="1" customWidth="1"/>
    <col min="9732" max="9732" width="14.28515625" style="58" customWidth="1"/>
    <col min="9733" max="9733" width="14.5703125" style="58" customWidth="1"/>
    <col min="9734" max="9734" width="14.28515625" style="58" customWidth="1"/>
    <col min="9735" max="9735" width="15.7109375" style="58" customWidth="1"/>
    <col min="9736" max="9736" width="14.140625" style="58" customWidth="1"/>
    <col min="9737" max="9737" width="13.85546875" style="58" customWidth="1"/>
    <col min="9738" max="9738" width="14.28515625" style="58" customWidth="1"/>
    <col min="9739" max="9739" width="13.5703125" style="58" customWidth="1"/>
    <col min="9740" max="9740" width="12.42578125" style="58" customWidth="1"/>
    <col min="9741" max="9741" width="12.7109375" style="58" customWidth="1"/>
    <col min="9742" max="9742" width="13.42578125" style="58" customWidth="1"/>
    <col min="9743" max="9743" width="12.85546875" style="58" customWidth="1"/>
    <col min="9744" max="9744" width="17" style="58" customWidth="1"/>
    <col min="9745" max="9983" width="8.85546875" style="58"/>
    <col min="9984" max="9984" width="35.7109375" style="58" customWidth="1"/>
    <col min="9985" max="9985" width="28.28515625" style="58" customWidth="1"/>
    <col min="9986" max="9986" width="16" style="58" customWidth="1"/>
    <col min="9987" max="9987" width="0" style="58" hidden="1" customWidth="1"/>
    <col min="9988" max="9988" width="14.28515625" style="58" customWidth="1"/>
    <col min="9989" max="9989" width="14.5703125" style="58" customWidth="1"/>
    <col min="9990" max="9990" width="14.28515625" style="58" customWidth="1"/>
    <col min="9991" max="9991" width="15.7109375" style="58" customWidth="1"/>
    <col min="9992" max="9992" width="14.140625" style="58" customWidth="1"/>
    <col min="9993" max="9993" width="13.85546875" style="58" customWidth="1"/>
    <col min="9994" max="9994" width="14.28515625" style="58" customWidth="1"/>
    <col min="9995" max="9995" width="13.5703125" style="58" customWidth="1"/>
    <col min="9996" max="9996" width="12.42578125" style="58" customWidth="1"/>
    <col min="9997" max="9997" width="12.7109375" style="58" customWidth="1"/>
    <col min="9998" max="9998" width="13.42578125" style="58" customWidth="1"/>
    <col min="9999" max="9999" width="12.85546875" style="58" customWidth="1"/>
    <col min="10000" max="10000" width="17" style="58" customWidth="1"/>
    <col min="10001" max="10239" width="8.85546875" style="58"/>
    <col min="10240" max="10240" width="35.7109375" style="58" customWidth="1"/>
    <col min="10241" max="10241" width="28.28515625" style="58" customWidth="1"/>
    <col min="10242" max="10242" width="16" style="58" customWidth="1"/>
    <col min="10243" max="10243" width="0" style="58" hidden="1" customWidth="1"/>
    <col min="10244" max="10244" width="14.28515625" style="58" customWidth="1"/>
    <col min="10245" max="10245" width="14.5703125" style="58" customWidth="1"/>
    <col min="10246" max="10246" width="14.28515625" style="58" customWidth="1"/>
    <col min="10247" max="10247" width="15.7109375" style="58" customWidth="1"/>
    <col min="10248" max="10248" width="14.140625" style="58" customWidth="1"/>
    <col min="10249" max="10249" width="13.85546875" style="58" customWidth="1"/>
    <col min="10250" max="10250" width="14.28515625" style="58" customWidth="1"/>
    <col min="10251" max="10251" width="13.5703125" style="58" customWidth="1"/>
    <col min="10252" max="10252" width="12.42578125" style="58" customWidth="1"/>
    <col min="10253" max="10253" width="12.7109375" style="58" customWidth="1"/>
    <col min="10254" max="10254" width="13.42578125" style="58" customWidth="1"/>
    <col min="10255" max="10255" width="12.85546875" style="58" customWidth="1"/>
    <col min="10256" max="10256" width="17" style="58" customWidth="1"/>
    <col min="10257" max="10495" width="8.85546875" style="58"/>
    <col min="10496" max="10496" width="35.7109375" style="58" customWidth="1"/>
    <col min="10497" max="10497" width="28.28515625" style="58" customWidth="1"/>
    <col min="10498" max="10498" width="16" style="58" customWidth="1"/>
    <col min="10499" max="10499" width="0" style="58" hidden="1" customWidth="1"/>
    <col min="10500" max="10500" width="14.28515625" style="58" customWidth="1"/>
    <col min="10501" max="10501" width="14.5703125" style="58" customWidth="1"/>
    <col min="10502" max="10502" width="14.28515625" style="58" customWidth="1"/>
    <col min="10503" max="10503" width="15.7109375" style="58" customWidth="1"/>
    <col min="10504" max="10504" width="14.140625" style="58" customWidth="1"/>
    <col min="10505" max="10505" width="13.85546875" style="58" customWidth="1"/>
    <col min="10506" max="10506" width="14.28515625" style="58" customWidth="1"/>
    <col min="10507" max="10507" width="13.5703125" style="58" customWidth="1"/>
    <col min="10508" max="10508" width="12.42578125" style="58" customWidth="1"/>
    <col min="10509" max="10509" width="12.7109375" style="58" customWidth="1"/>
    <col min="10510" max="10510" width="13.42578125" style="58" customWidth="1"/>
    <col min="10511" max="10511" width="12.85546875" style="58" customWidth="1"/>
    <col min="10512" max="10512" width="17" style="58" customWidth="1"/>
    <col min="10513" max="10751" width="8.85546875" style="58"/>
    <col min="10752" max="10752" width="35.7109375" style="58" customWidth="1"/>
    <col min="10753" max="10753" width="28.28515625" style="58" customWidth="1"/>
    <col min="10754" max="10754" width="16" style="58" customWidth="1"/>
    <col min="10755" max="10755" width="0" style="58" hidden="1" customWidth="1"/>
    <col min="10756" max="10756" width="14.28515625" style="58" customWidth="1"/>
    <col min="10757" max="10757" width="14.5703125" style="58" customWidth="1"/>
    <col min="10758" max="10758" width="14.28515625" style="58" customWidth="1"/>
    <col min="10759" max="10759" width="15.7109375" style="58" customWidth="1"/>
    <col min="10760" max="10760" width="14.140625" style="58" customWidth="1"/>
    <col min="10761" max="10761" width="13.85546875" style="58" customWidth="1"/>
    <col min="10762" max="10762" width="14.28515625" style="58" customWidth="1"/>
    <col min="10763" max="10763" width="13.5703125" style="58" customWidth="1"/>
    <col min="10764" max="10764" width="12.42578125" style="58" customWidth="1"/>
    <col min="10765" max="10765" width="12.7109375" style="58" customWidth="1"/>
    <col min="10766" max="10766" width="13.42578125" style="58" customWidth="1"/>
    <col min="10767" max="10767" width="12.85546875" style="58" customWidth="1"/>
    <col min="10768" max="10768" width="17" style="58" customWidth="1"/>
    <col min="10769" max="11007" width="8.85546875" style="58"/>
    <col min="11008" max="11008" width="35.7109375" style="58" customWidth="1"/>
    <col min="11009" max="11009" width="28.28515625" style="58" customWidth="1"/>
    <col min="11010" max="11010" width="16" style="58" customWidth="1"/>
    <col min="11011" max="11011" width="0" style="58" hidden="1" customWidth="1"/>
    <col min="11012" max="11012" width="14.28515625" style="58" customWidth="1"/>
    <col min="11013" max="11013" width="14.5703125" style="58" customWidth="1"/>
    <col min="11014" max="11014" width="14.28515625" style="58" customWidth="1"/>
    <col min="11015" max="11015" width="15.7109375" style="58" customWidth="1"/>
    <col min="11016" max="11016" width="14.140625" style="58" customWidth="1"/>
    <col min="11017" max="11017" width="13.85546875" style="58" customWidth="1"/>
    <col min="11018" max="11018" width="14.28515625" style="58" customWidth="1"/>
    <col min="11019" max="11019" width="13.5703125" style="58" customWidth="1"/>
    <col min="11020" max="11020" width="12.42578125" style="58" customWidth="1"/>
    <col min="11021" max="11021" width="12.7109375" style="58" customWidth="1"/>
    <col min="11022" max="11022" width="13.42578125" style="58" customWidth="1"/>
    <col min="11023" max="11023" width="12.85546875" style="58" customWidth="1"/>
    <col min="11024" max="11024" width="17" style="58" customWidth="1"/>
    <col min="11025" max="11263" width="8.85546875" style="58"/>
    <col min="11264" max="11264" width="35.7109375" style="58" customWidth="1"/>
    <col min="11265" max="11265" width="28.28515625" style="58" customWidth="1"/>
    <col min="11266" max="11266" width="16" style="58" customWidth="1"/>
    <col min="11267" max="11267" width="0" style="58" hidden="1" customWidth="1"/>
    <col min="11268" max="11268" width="14.28515625" style="58" customWidth="1"/>
    <col min="11269" max="11269" width="14.5703125" style="58" customWidth="1"/>
    <col min="11270" max="11270" width="14.28515625" style="58" customWidth="1"/>
    <col min="11271" max="11271" width="15.7109375" style="58" customWidth="1"/>
    <col min="11272" max="11272" width="14.140625" style="58" customWidth="1"/>
    <col min="11273" max="11273" width="13.85546875" style="58" customWidth="1"/>
    <col min="11274" max="11274" width="14.28515625" style="58" customWidth="1"/>
    <col min="11275" max="11275" width="13.5703125" style="58" customWidth="1"/>
    <col min="11276" max="11276" width="12.42578125" style="58" customWidth="1"/>
    <col min="11277" max="11277" width="12.7109375" style="58" customWidth="1"/>
    <col min="11278" max="11278" width="13.42578125" style="58" customWidth="1"/>
    <col min="11279" max="11279" width="12.85546875" style="58" customWidth="1"/>
    <col min="11280" max="11280" width="17" style="58" customWidth="1"/>
    <col min="11281" max="11519" width="8.85546875" style="58"/>
    <col min="11520" max="11520" width="35.7109375" style="58" customWidth="1"/>
    <col min="11521" max="11521" width="28.28515625" style="58" customWidth="1"/>
    <col min="11522" max="11522" width="16" style="58" customWidth="1"/>
    <col min="11523" max="11523" width="0" style="58" hidden="1" customWidth="1"/>
    <col min="11524" max="11524" width="14.28515625" style="58" customWidth="1"/>
    <col min="11525" max="11525" width="14.5703125" style="58" customWidth="1"/>
    <col min="11526" max="11526" width="14.28515625" style="58" customWidth="1"/>
    <col min="11527" max="11527" width="15.7109375" style="58" customWidth="1"/>
    <col min="11528" max="11528" width="14.140625" style="58" customWidth="1"/>
    <col min="11529" max="11529" width="13.85546875" style="58" customWidth="1"/>
    <col min="11530" max="11530" width="14.28515625" style="58" customWidth="1"/>
    <col min="11531" max="11531" width="13.5703125" style="58" customWidth="1"/>
    <col min="11532" max="11532" width="12.42578125" style="58" customWidth="1"/>
    <col min="11533" max="11533" width="12.7109375" style="58" customWidth="1"/>
    <col min="11534" max="11534" width="13.42578125" style="58" customWidth="1"/>
    <col min="11535" max="11535" width="12.85546875" style="58" customWidth="1"/>
    <col min="11536" max="11536" width="17" style="58" customWidth="1"/>
    <col min="11537" max="11775" width="8.85546875" style="58"/>
    <col min="11776" max="11776" width="35.7109375" style="58" customWidth="1"/>
    <col min="11777" max="11777" width="28.28515625" style="58" customWidth="1"/>
    <col min="11778" max="11778" width="16" style="58" customWidth="1"/>
    <col min="11779" max="11779" width="0" style="58" hidden="1" customWidth="1"/>
    <col min="11780" max="11780" width="14.28515625" style="58" customWidth="1"/>
    <col min="11781" max="11781" width="14.5703125" style="58" customWidth="1"/>
    <col min="11782" max="11782" width="14.28515625" style="58" customWidth="1"/>
    <col min="11783" max="11783" width="15.7109375" style="58" customWidth="1"/>
    <col min="11784" max="11784" width="14.140625" style="58" customWidth="1"/>
    <col min="11785" max="11785" width="13.85546875" style="58" customWidth="1"/>
    <col min="11786" max="11786" width="14.28515625" style="58" customWidth="1"/>
    <col min="11787" max="11787" width="13.5703125" style="58" customWidth="1"/>
    <col min="11788" max="11788" width="12.42578125" style="58" customWidth="1"/>
    <col min="11789" max="11789" width="12.7109375" style="58" customWidth="1"/>
    <col min="11790" max="11790" width="13.42578125" style="58" customWidth="1"/>
    <col min="11791" max="11791" width="12.85546875" style="58" customWidth="1"/>
    <col min="11792" max="11792" width="17" style="58" customWidth="1"/>
    <col min="11793" max="12031" width="8.85546875" style="58"/>
    <col min="12032" max="12032" width="35.7109375" style="58" customWidth="1"/>
    <col min="12033" max="12033" width="28.28515625" style="58" customWidth="1"/>
    <col min="12034" max="12034" width="16" style="58" customWidth="1"/>
    <col min="12035" max="12035" width="0" style="58" hidden="1" customWidth="1"/>
    <col min="12036" max="12036" width="14.28515625" style="58" customWidth="1"/>
    <col min="12037" max="12037" width="14.5703125" style="58" customWidth="1"/>
    <col min="12038" max="12038" width="14.28515625" style="58" customWidth="1"/>
    <col min="12039" max="12039" width="15.7109375" style="58" customWidth="1"/>
    <col min="12040" max="12040" width="14.140625" style="58" customWidth="1"/>
    <col min="12041" max="12041" width="13.85546875" style="58" customWidth="1"/>
    <col min="12042" max="12042" width="14.28515625" style="58" customWidth="1"/>
    <col min="12043" max="12043" width="13.5703125" style="58" customWidth="1"/>
    <col min="12044" max="12044" width="12.42578125" style="58" customWidth="1"/>
    <col min="12045" max="12045" width="12.7109375" style="58" customWidth="1"/>
    <col min="12046" max="12046" width="13.42578125" style="58" customWidth="1"/>
    <col min="12047" max="12047" width="12.85546875" style="58" customWidth="1"/>
    <col min="12048" max="12048" width="17" style="58" customWidth="1"/>
    <col min="12049" max="12287" width="8.85546875" style="58"/>
    <col min="12288" max="12288" width="35.7109375" style="58" customWidth="1"/>
    <col min="12289" max="12289" width="28.28515625" style="58" customWidth="1"/>
    <col min="12290" max="12290" width="16" style="58" customWidth="1"/>
    <col min="12291" max="12291" width="0" style="58" hidden="1" customWidth="1"/>
    <col min="12292" max="12292" width="14.28515625" style="58" customWidth="1"/>
    <col min="12293" max="12293" width="14.5703125" style="58" customWidth="1"/>
    <col min="12294" max="12294" width="14.28515625" style="58" customWidth="1"/>
    <col min="12295" max="12295" width="15.7109375" style="58" customWidth="1"/>
    <col min="12296" max="12296" width="14.140625" style="58" customWidth="1"/>
    <col min="12297" max="12297" width="13.85546875" style="58" customWidth="1"/>
    <col min="12298" max="12298" width="14.28515625" style="58" customWidth="1"/>
    <col min="12299" max="12299" width="13.5703125" style="58" customWidth="1"/>
    <col min="12300" max="12300" width="12.42578125" style="58" customWidth="1"/>
    <col min="12301" max="12301" width="12.7109375" style="58" customWidth="1"/>
    <col min="12302" max="12302" width="13.42578125" style="58" customWidth="1"/>
    <col min="12303" max="12303" width="12.85546875" style="58" customWidth="1"/>
    <col min="12304" max="12304" width="17" style="58" customWidth="1"/>
    <col min="12305" max="12543" width="8.85546875" style="58"/>
    <col min="12544" max="12544" width="35.7109375" style="58" customWidth="1"/>
    <col min="12545" max="12545" width="28.28515625" style="58" customWidth="1"/>
    <col min="12546" max="12546" width="16" style="58" customWidth="1"/>
    <col min="12547" max="12547" width="0" style="58" hidden="1" customWidth="1"/>
    <col min="12548" max="12548" width="14.28515625" style="58" customWidth="1"/>
    <col min="12549" max="12549" width="14.5703125" style="58" customWidth="1"/>
    <col min="12550" max="12550" width="14.28515625" style="58" customWidth="1"/>
    <col min="12551" max="12551" width="15.7109375" style="58" customWidth="1"/>
    <col min="12552" max="12552" width="14.140625" style="58" customWidth="1"/>
    <col min="12553" max="12553" width="13.85546875" style="58" customWidth="1"/>
    <col min="12554" max="12554" width="14.28515625" style="58" customWidth="1"/>
    <col min="12555" max="12555" width="13.5703125" style="58" customWidth="1"/>
    <col min="12556" max="12556" width="12.42578125" style="58" customWidth="1"/>
    <col min="12557" max="12557" width="12.7109375" style="58" customWidth="1"/>
    <col min="12558" max="12558" width="13.42578125" style="58" customWidth="1"/>
    <col min="12559" max="12559" width="12.85546875" style="58" customWidth="1"/>
    <col min="12560" max="12560" width="17" style="58" customWidth="1"/>
    <col min="12561" max="12799" width="8.85546875" style="58"/>
    <col min="12800" max="12800" width="35.7109375" style="58" customWidth="1"/>
    <col min="12801" max="12801" width="28.28515625" style="58" customWidth="1"/>
    <col min="12802" max="12802" width="16" style="58" customWidth="1"/>
    <col min="12803" max="12803" width="0" style="58" hidden="1" customWidth="1"/>
    <col min="12804" max="12804" width="14.28515625" style="58" customWidth="1"/>
    <col min="12805" max="12805" width="14.5703125" style="58" customWidth="1"/>
    <col min="12806" max="12806" width="14.28515625" style="58" customWidth="1"/>
    <col min="12807" max="12807" width="15.7109375" style="58" customWidth="1"/>
    <col min="12808" max="12808" width="14.140625" style="58" customWidth="1"/>
    <col min="12809" max="12809" width="13.85546875" style="58" customWidth="1"/>
    <col min="12810" max="12810" width="14.28515625" style="58" customWidth="1"/>
    <col min="12811" max="12811" width="13.5703125" style="58" customWidth="1"/>
    <col min="12812" max="12812" width="12.42578125" style="58" customWidth="1"/>
    <col min="12813" max="12813" width="12.7109375" style="58" customWidth="1"/>
    <col min="12814" max="12814" width="13.42578125" style="58" customWidth="1"/>
    <col min="12815" max="12815" width="12.85546875" style="58" customWidth="1"/>
    <col min="12816" max="12816" width="17" style="58" customWidth="1"/>
    <col min="12817" max="13055" width="8.85546875" style="58"/>
    <col min="13056" max="13056" width="35.7109375" style="58" customWidth="1"/>
    <col min="13057" max="13057" width="28.28515625" style="58" customWidth="1"/>
    <col min="13058" max="13058" width="16" style="58" customWidth="1"/>
    <col min="13059" max="13059" width="0" style="58" hidden="1" customWidth="1"/>
    <col min="13060" max="13060" width="14.28515625" style="58" customWidth="1"/>
    <col min="13061" max="13061" width="14.5703125" style="58" customWidth="1"/>
    <col min="13062" max="13062" width="14.28515625" style="58" customWidth="1"/>
    <col min="13063" max="13063" width="15.7109375" style="58" customWidth="1"/>
    <col min="13064" max="13064" width="14.140625" style="58" customWidth="1"/>
    <col min="13065" max="13065" width="13.85546875" style="58" customWidth="1"/>
    <col min="13066" max="13066" width="14.28515625" style="58" customWidth="1"/>
    <col min="13067" max="13067" width="13.5703125" style="58" customWidth="1"/>
    <col min="13068" max="13068" width="12.42578125" style="58" customWidth="1"/>
    <col min="13069" max="13069" width="12.7109375" style="58" customWidth="1"/>
    <col min="13070" max="13070" width="13.42578125" style="58" customWidth="1"/>
    <col min="13071" max="13071" width="12.85546875" style="58" customWidth="1"/>
    <col min="13072" max="13072" width="17" style="58" customWidth="1"/>
    <col min="13073" max="13311" width="8.85546875" style="58"/>
    <col min="13312" max="13312" width="35.7109375" style="58" customWidth="1"/>
    <col min="13313" max="13313" width="28.28515625" style="58" customWidth="1"/>
    <col min="13314" max="13314" width="16" style="58" customWidth="1"/>
    <col min="13315" max="13315" width="0" style="58" hidden="1" customWidth="1"/>
    <col min="13316" max="13316" width="14.28515625" style="58" customWidth="1"/>
    <col min="13317" max="13317" width="14.5703125" style="58" customWidth="1"/>
    <col min="13318" max="13318" width="14.28515625" style="58" customWidth="1"/>
    <col min="13319" max="13319" width="15.7109375" style="58" customWidth="1"/>
    <col min="13320" max="13320" width="14.140625" style="58" customWidth="1"/>
    <col min="13321" max="13321" width="13.85546875" style="58" customWidth="1"/>
    <col min="13322" max="13322" width="14.28515625" style="58" customWidth="1"/>
    <col min="13323" max="13323" width="13.5703125" style="58" customWidth="1"/>
    <col min="13324" max="13324" width="12.42578125" style="58" customWidth="1"/>
    <col min="13325" max="13325" width="12.7109375" style="58" customWidth="1"/>
    <col min="13326" max="13326" width="13.42578125" style="58" customWidth="1"/>
    <col min="13327" max="13327" width="12.85546875" style="58" customWidth="1"/>
    <col min="13328" max="13328" width="17" style="58" customWidth="1"/>
    <col min="13329" max="13567" width="8.85546875" style="58"/>
    <col min="13568" max="13568" width="35.7109375" style="58" customWidth="1"/>
    <col min="13569" max="13569" width="28.28515625" style="58" customWidth="1"/>
    <col min="13570" max="13570" width="16" style="58" customWidth="1"/>
    <col min="13571" max="13571" width="0" style="58" hidden="1" customWidth="1"/>
    <col min="13572" max="13572" width="14.28515625" style="58" customWidth="1"/>
    <col min="13573" max="13573" width="14.5703125" style="58" customWidth="1"/>
    <col min="13574" max="13574" width="14.28515625" style="58" customWidth="1"/>
    <col min="13575" max="13575" width="15.7109375" style="58" customWidth="1"/>
    <col min="13576" max="13576" width="14.140625" style="58" customWidth="1"/>
    <col min="13577" max="13577" width="13.85546875" style="58" customWidth="1"/>
    <col min="13578" max="13578" width="14.28515625" style="58" customWidth="1"/>
    <col min="13579" max="13579" width="13.5703125" style="58" customWidth="1"/>
    <col min="13580" max="13580" width="12.42578125" style="58" customWidth="1"/>
    <col min="13581" max="13581" width="12.7109375" style="58" customWidth="1"/>
    <col min="13582" max="13582" width="13.42578125" style="58" customWidth="1"/>
    <col min="13583" max="13583" width="12.85546875" style="58" customWidth="1"/>
    <col min="13584" max="13584" width="17" style="58" customWidth="1"/>
    <col min="13585" max="13823" width="8.85546875" style="58"/>
    <col min="13824" max="13824" width="35.7109375" style="58" customWidth="1"/>
    <col min="13825" max="13825" width="28.28515625" style="58" customWidth="1"/>
    <col min="13826" max="13826" width="16" style="58" customWidth="1"/>
    <col min="13827" max="13827" width="0" style="58" hidden="1" customWidth="1"/>
    <col min="13828" max="13828" width="14.28515625" style="58" customWidth="1"/>
    <col min="13829" max="13829" width="14.5703125" style="58" customWidth="1"/>
    <col min="13830" max="13830" width="14.28515625" style="58" customWidth="1"/>
    <col min="13831" max="13831" width="15.7109375" style="58" customWidth="1"/>
    <col min="13832" max="13832" width="14.140625" style="58" customWidth="1"/>
    <col min="13833" max="13833" width="13.85546875" style="58" customWidth="1"/>
    <col min="13834" max="13834" width="14.28515625" style="58" customWidth="1"/>
    <col min="13835" max="13835" width="13.5703125" style="58" customWidth="1"/>
    <col min="13836" max="13836" width="12.42578125" style="58" customWidth="1"/>
    <col min="13837" max="13837" width="12.7109375" style="58" customWidth="1"/>
    <col min="13838" max="13838" width="13.42578125" style="58" customWidth="1"/>
    <col min="13839" max="13839" width="12.85546875" style="58" customWidth="1"/>
    <col min="13840" max="13840" width="17" style="58" customWidth="1"/>
    <col min="13841" max="14079" width="8.85546875" style="58"/>
    <col min="14080" max="14080" width="35.7109375" style="58" customWidth="1"/>
    <col min="14081" max="14081" width="28.28515625" style="58" customWidth="1"/>
    <col min="14082" max="14082" width="16" style="58" customWidth="1"/>
    <col min="14083" max="14083" width="0" style="58" hidden="1" customWidth="1"/>
    <col min="14084" max="14084" width="14.28515625" style="58" customWidth="1"/>
    <col min="14085" max="14085" width="14.5703125" style="58" customWidth="1"/>
    <col min="14086" max="14086" width="14.28515625" style="58" customWidth="1"/>
    <col min="14087" max="14087" width="15.7109375" style="58" customWidth="1"/>
    <col min="14088" max="14088" width="14.140625" style="58" customWidth="1"/>
    <col min="14089" max="14089" width="13.85546875" style="58" customWidth="1"/>
    <col min="14090" max="14090" width="14.28515625" style="58" customWidth="1"/>
    <col min="14091" max="14091" width="13.5703125" style="58" customWidth="1"/>
    <col min="14092" max="14092" width="12.42578125" style="58" customWidth="1"/>
    <col min="14093" max="14093" width="12.7109375" style="58" customWidth="1"/>
    <col min="14094" max="14094" width="13.42578125" style="58" customWidth="1"/>
    <col min="14095" max="14095" width="12.85546875" style="58" customWidth="1"/>
    <col min="14096" max="14096" width="17" style="58" customWidth="1"/>
    <col min="14097" max="14335" width="8.85546875" style="58"/>
    <col min="14336" max="14336" width="35.7109375" style="58" customWidth="1"/>
    <col min="14337" max="14337" width="28.28515625" style="58" customWidth="1"/>
    <col min="14338" max="14338" width="16" style="58" customWidth="1"/>
    <col min="14339" max="14339" width="0" style="58" hidden="1" customWidth="1"/>
    <col min="14340" max="14340" width="14.28515625" style="58" customWidth="1"/>
    <col min="14341" max="14341" width="14.5703125" style="58" customWidth="1"/>
    <col min="14342" max="14342" width="14.28515625" style="58" customWidth="1"/>
    <col min="14343" max="14343" width="15.7109375" style="58" customWidth="1"/>
    <col min="14344" max="14344" width="14.140625" style="58" customWidth="1"/>
    <col min="14345" max="14345" width="13.85546875" style="58" customWidth="1"/>
    <col min="14346" max="14346" width="14.28515625" style="58" customWidth="1"/>
    <col min="14347" max="14347" width="13.5703125" style="58" customWidth="1"/>
    <col min="14348" max="14348" width="12.42578125" style="58" customWidth="1"/>
    <col min="14349" max="14349" width="12.7109375" style="58" customWidth="1"/>
    <col min="14350" max="14350" width="13.42578125" style="58" customWidth="1"/>
    <col min="14351" max="14351" width="12.85546875" style="58" customWidth="1"/>
    <col min="14352" max="14352" width="17" style="58" customWidth="1"/>
    <col min="14353" max="14591" width="8.85546875" style="58"/>
    <col min="14592" max="14592" width="35.7109375" style="58" customWidth="1"/>
    <col min="14593" max="14593" width="28.28515625" style="58" customWidth="1"/>
    <col min="14594" max="14594" width="16" style="58" customWidth="1"/>
    <col min="14595" max="14595" width="0" style="58" hidden="1" customWidth="1"/>
    <col min="14596" max="14596" width="14.28515625" style="58" customWidth="1"/>
    <col min="14597" max="14597" width="14.5703125" style="58" customWidth="1"/>
    <col min="14598" max="14598" width="14.28515625" style="58" customWidth="1"/>
    <col min="14599" max="14599" width="15.7109375" style="58" customWidth="1"/>
    <col min="14600" max="14600" width="14.140625" style="58" customWidth="1"/>
    <col min="14601" max="14601" width="13.85546875" style="58" customWidth="1"/>
    <col min="14602" max="14602" width="14.28515625" style="58" customWidth="1"/>
    <col min="14603" max="14603" width="13.5703125" style="58" customWidth="1"/>
    <col min="14604" max="14604" width="12.42578125" style="58" customWidth="1"/>
    <col min="14605" max="14605" width="12.7109375" style="58" customWidth="1"/>
    <col min="14606" max="14606" width="13.42578125" style="58" customWidth="1"/>
    <col min="14607" max="14607" width="12.85546875" style="58" customWidth="1"/>
    <col min="14608" max="14608" width="17" style="58" customWidth="1"/>
    <col min="14609" max="14847" width="8.85546875" style="58"/>
    <col min="14848" max="14848" width="35.7109375" style="58" customWidth="1"/>
    <col min="14849" max="14849" width="28.28515625" style="58" customWidth="1"/>
    <col min="14850" max="14850" width="16" style="58" customWidth="1"/>
    <col min="14851" max="14851" width="0" style="58" hidden="1" customWidth="1"/>
    <col min="14852" max="14852" width="14.28515625" style="58" customWidth="1"/>
    <col min="14853" max="14853" width="14.5703125" style="58" customWidth="1"/>
    <col min="14854" max="14854" width="14.28515625" style="58" customWidth="1"/>
    <col min="14855" max="14855" width="15.7109375" style="58" customWidth="1"/>
    <col min="14856" max="14856" width="14.140625" style="58" customWidth="1"/>
    <col min="14857" max="14857" width="13.85546875" style="58" customWidth="1"/>
    <col min="14858" max="14858" width="14.28515625" style="58" customWidth="1"/>
    <col min="14859" max="14859" width="13.5703125" style="58" customWidth="1"/>
    <col min="14860" max="14860" width="12.42578125" style="58" customWidth="1"/>
    <col min="14861" max="14861" width="12.7109375" style="58" customWidth="1"/>
    <col min="14862" max="14862" width="13.42578125" style="58" customWidth="1"/>
    <col min="14863" max="14863" width="12.85546875" style="58" customWidth="1"/>
    <col min="14864" max="14864" width="17" style="58" customWidth="1"/>
    <col min="14865" max="15103" width="8.85546875" style="58"/>
    <col min="15104" max="15104" width="35.7109375" style="58" customWidth="1"/>
    <col min="15105" max="15105" width="28.28515625" style="58" customWidth="1"/>
    <col min="15106" max="15106" width="16" style="58" customWidth="1"/>
    <col min="15107" max="15107" width="0" style="58" hidden="1" customWidth="1"/>
    <col min="15108" max="15108" width="14.28515625" style="58" customWidth="1"/>
    <col min="15109" max="15109" width="14.5703125" style="58" customWidth="1"/>
    <col min="15110" max="15110" width="14.28515625" style="58" customWidth="1"/>
    <col min="15111" max="15111" width="15.7109375" style="58" customWidth="1"/>
    <col min="15112" max="15112" width="14.140625" style="58" customWidth="1"/>
    <col min="15113" max="15113" width="13.85546875" style="58" customWidth="1"/>
    <col min="15114" max="15114" width="14.28515625" style="58" customWidth="1"/>
    <col min="15115" max="15115" width="13.5703125" style="58" customWidth="1"/>
    <col min="15116" max="15116" width="12.42578125" style="58" customWidth="1"/>
    <col min="15117" max="15117" width="12.7109375" style="58" customWidth="1"/>
    <col min="15118" max="15118" width="13.42578125" style="58" customWidth="1"/>
    <col min="15119" max="15119" width="12.85546875" style="58" customWidth="1"/>
    <col min="15120" max="15120" width="17" style="58" customWidth="1"/>
    <col min="15121" max="15359" width="8.85546875" style="58"/>
    <col min="15360" max="15360" width="35.7109375" style="58" customWidth="1"/>
    <col min="15361" max="15361" width="28.28515625" style="58" customWidth="1"/>
    <col min="15362" max="15362" width="16" style="58" customWidth="1"/>
    <col min="15363" max="15363" width="0" style="58" hidden="1" customWidth="1"/>
    <col min="15364" max="15364" width="14.28515625" style="58" customWidth="1"/>
    <col min="15365" max="15365" width="14.5703125" style="58" customWidth="1"/>
    <col min="15366" max="15366" width="14.28515625" style="58" customWidth="1"/>
    <col min="15367" max="15367" width="15.7109375" style="58" customWidth="1"/>
    <col min="15368" max="15368" width="14.140625" style="58" customWidth="1"/>
    <col min="15369" max="15369" width="13.85546875" style="58" customWidth="1"/>
    <col min="15370" max="15370" width="14.28515625" style="58" customWidth="1"/>
    <col min="15371" max="15371" width="13.5703125" style="58" customWidth="1"/>
    <col min="15372" max="15372" width="12.42578125" style="58" customWidth="1"/>
    <col min="15373" max="15373" width="12.7109375" style="58" customWidth="1"/>
    <col min="15374" max="15374" width="13.42578125" style="58" customWidth="1"/>
    <col min="15375" max="15375" width="12.85546875" style="58" customWidth="1"/>
    <col min="15376" max="15376" width="17" style="58" customWidth="1"/>
    <col min="15377" max="15615" width="8.85546875" style="58"/>
    <col min="15616" max="15616" width="35.7109375" style="58" customWidth="1"/>
    <col min="15617" max="15617" width="28.28515625" style="58" customWidth="1"/>
    <col min="15618" max="15618" width="16" style="58" customWidth="1"/>
    <col min="15619" max="15619" width="0" style="58" hidden="1" customWidth="1"/>
    <col min="15620" max="15620" width="14.28515625" style="58" customWidth="1"/>
    <col min="15621" max="15621" width="14.5703125" style="58" customWidth="1"/>
    <col min="15622" max="15622" width="14.28515625" style="58" customWidth="1"/>
    <col min="15623" max="15623" width="15.7109375" style="58" customWidth="1"/>
    <col min="15624" max="15624" width="14.140625" style="58" customWidth="1"/>
    <col min="15625" max="15625" width="13.85546875" style="58" customWidth="1"/>
    <col min="15626" max="15626" width="14.28515625" style="58" customWidth="1"/>
    <col min="15627" max="15627" width="13.5703125" style="58" customWidth="1"/>
    <col min="15628" max="15628" width="12.42578125" style="58" customWidth="1"/>
    <col min="15629" max="15629" width="12.7109375" style="58" customWidth="1"/>
    <col min="15630" max="15630" width="13.42578125" style="58" customWidth="1"/>
    <col min="15631" max="15631" width="12.85546875" style="58" customWidth="1"/>
    <col min="15632" max="15632" width="17" style="58" customWidth="1"/>
    <col min="15633" max="15871" width="8.85546875" style="58"/>
    <col min="15872" max="15872" width="35.7109375" style="58" customWidth="1"/>
    <col min="15873" max="15873" width="28.28515625" style="58" customWidth="1"/>
    <col min="15874" max="15874" width="16" style="58" customWidth="1"/>
    <col min="15875" max="15875" width="0" style="58" hidden="1" customWidth="1"/>
    <col min="15876" max="15876" width="14.28515625" style="58" customWidth="1"/>
    <col min="15877" max="15877" width="14.5703125" style="58" customWidth="1"/>
    <col min="15878" max="15878" width="14.28515625" style="58" customWidth="1"/>
    <col min="15879" max="15879" width="15.7109375" style="58" customWidth="1"/>
    <col min="15880" max="15880" width="14.140625" style="58" customWidth="1"/>
    <col min="15881" max="15881" width="13.85546875" style="58" customWidth="1"/>
    <col min="15882" max="15882" width="14.28515625" style="58" customWidth="1"/>
    <col min="15883" max="15883" width="13.5703125" style="58" customWidth="1"/>
    <col min="15884" max="15884" width="12.42578125" style="58" customWidth="1"/>
    <col min="15885" max="15885" width="12.7109375" style="58" customWidth="1"/>
    <col min="15886" max="15886" width="13.42578125" style="58" customWidth="1"/>
    <col min="15887" max="15887" width="12.85546875" style="58" customWidth="1"/>
    <col min="15888" max="15888" width="17" style="58" customWidth="1"/>
    <col min="15889" max="16127" width="8.85546875" style="58"/>
    <col min="16128" max="16128" width="35.7109375" style="58" customWidth="1"/>
    <col min="16129" max="16129" width="28.28515625" style="58" customWidth="1"/>
    <col min="16130" max="16130" width="16" style="58" customWidth="1"/>
    <col min="16131" max="16131" width="0" style="58" hidden="1" customWidth="1"/>
    <col min="16132" max="16132" width="14.28515625" style="58" customWidth="1"/>
    <col min="16133" max="16133" width="14.5703125" style="58" customWidth="1"/>
    <col min="16134" max="16134" width="14.28515625" style="58" customWidth="1"/>
    <col min="16135" max="16135" width="15.7109375" style="58" customWidth="1"/>
    <col min="16136" max="16136" width="14.140625" style="58" customWidth="1"/>
    <col min="16137" max="16137" width="13.85546875" style="58" customWidth="1"/>
    <col min="16138" max="16138" width="14.28515625" style="58" customWidth="1"/>
    <col min="16139" max="16139" width="13.5703125" style="58" customWidth="1"/>
    <col min="16140" max="16140" width="12.42578125" style="58" customWidth="1"/>
    <col min="16141" max="16141" width="12.7109375" style="58" customWidth="1"/>
    <col min="16142" max="16142" width="13.42578125" style="58" customWidth="1"/>
    <col min="16143" max="16143" width="12.85546875" style="58" customWidth="1"/>
    <col min="16144" max="16144" width="17" style="58" customWidth="1"/>
    <col min="16145" max="16384" width="8.85546875" style="58"/>
  </cols>
  <sheetData>
    <row r="1" spans="1:20" ht="26.25" x14ac:dyDescent="0.4">
      <c r="N1" s="96" t="s">
        <v>160</v>
      </c>
      <c r="O1" s="60"/>
      <c r="P1" s="61"/>
      <c r="Q1" s="60"/>
      <c r="R1" s="60"/>
      <c r="S1" s="60"/>
      <c r="T1" s="62"/>
    </row>
    <row r="2" spans="1:20" ht="26.25" x14ac:dyDescent="0.4">
      <c r="N2" s="96" t="s">
        <v>151</v>
      </c>
      <c r="O2" s="102"/>
      <c r="P2" s="61"/>
      <c r="Q2" s="60"/>
      <c r="R2" s="60"/>
      <c r="S2" s="60"/>
      <c r="T2" s="62"/>
    </row>
    <row r="3" spans="1:20" ht="26.25" x14ac:dyDescent="0.4">
      <c r="N3" s="116" t="s">
        <v>152</v>
      </c>
      <c r="O3" s="164"/>
      <c r="P3" s="164"/>
      <c r="Q3" s="60"/>
      <c r="R3" s="60"/>
      <c r="S3" s="60"/>
      <c r="T3" s="62"/>
    </row>
    <row r="4" spans="1:20" ht="26.25" x14ac:dyDescent="0.4">
      <c r="N4" s="116" t="s">
        <v>161</v>
      </c>
      <c r="O4" s="164"/>
      <c r="P4" s="142"/>
      <c r="Q4" s="60"/>
      <c r="R4" s="60"/>
      <c r="S4" s="60"/>
      <c r="T4" s="62"/>
    </row>
    <row r="5" spans="1:20" ht="18.75" x14ac:dyDescent="0.3">
      <c r="N5" s="59"/>
      <c r="O5" s="60"/>
      <c r="P5" s="61"/>
      <c r="Q5" s="60"/>
      <c r="R5" s="60"/>
      <c r="S5" s="60"/>
      <c r="T5" s="62"/>
    </row>
    <row r="6" spans="1:20" ht="18.75" x14ac:dyDescent="0.3">
      <c r="N6" s="59"/>
      <c r="O6" s="60"/>
      <c r="P6" s="61"/>
      <c r="Q6" s="60"/>
      <c r="R6" s="60"/>
      <c r="S6" s="60"/>
      <c r="T6" s="62"/>
    </row>
    <row r="7" spans="1:20" ht="15.6" customHeight="1" x14ac:dyDescent="0.25">
      <c r="N7" s="156"/>
      <c r="O7" s="156"/>
      <c r="P7" s="156"/>
      <c r="Q7" s="156"/>
      <c r="R7" s="156"/>
      <c r="S7" s="156"/>
      <c r="T7" s="156"/>
    </row>
    <row r="8" spans="1:20" ht="33" customHeight="1" x14ac:dyDescent="0.25">
      <c r="N8" s="92"/>
      <c r="O8" s="92"/>
      <c r="P8" s="103" t="s">
        <v>158</v>
      </c>
      <c r="Q8" s="92"/>
      <c r="R8" s="92"/>
      <c r="S8" s="92"/>
      <c r="T8" s="92"/>
    </row>
    <row r="9" spans="1:20" s="63" customFormat="1" ht="51" customHeight="1" x14ac:dyDescent="0.25">
      <c r="A9" s="157" t="s">
        <v>73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</row>
    <row r="10" spans="1:20" s="63" customFormat="1" ht="32.25" customHeight="1" x14ac:dyDescent="0.25">
      <c r="A10" s="155" t="s">
        <v>0</v>
      </c>
      <c r="B10" s="155" t="s">
        <v>21</v>
      </c>
      <c r="C10" s="155" t="s">
        <v>74</v>
      </c>
      <c r="D10" s="158" t="s">
        <v>41</v>
      </c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9"/>
      <c r="P10" s="155" t="s">
        <v>20</v>
      </c>
    </row>
    <row r="11" spans="1:20" s="63" customFormat="1" ht="54.75" customHeight="1" x14ac:dyDescent="0.25">
      <c r="A11" s="155"/>
      <c r="B11" s="155"/>
      <c r="C11" s="155"/>
      <c r="D11" s="46" t="s">
        <v>75</v>
      </c>
      <c r="E11" s="46" t="s">
        <v>76</v>
      </c>
      <c r="F11" s="46" t="s">
        <v>10</v>
      </c>
      <c r="G11" s="46" t="s">
        <v>11</v>
      </c>
      <c r="H11" s="46" t="s">
        <v>12</v>
      </c>
      <c r="I11" s="46" t="s">
        <v>13</v>
      </c>
      <c r="J11" s="46" t="s">
        <v>14</v>
      </c>
      <c r="K11" s="46" t="s">
        <v>15</v>
      </c>
      <c r="L11" s="46" t="s">
        <v>16</v>
      </c>
      <c r="M11" s="46" t="s">
        <v>17</v>
      </c>
      <c r="N11" s="46" t="s">
        <v>18</v>
      </c>
      <c r="O11" s="46" t="s">
        <v>19</v>
      </c>
      <c r="P11" s="155"/>
    </row>
    <row r="12" spans="1:20" s="63" customFormat="1" ht="23.45" customHeight="1" x14ac:dyDescent="0.25">
      <c r="A12" s="46">
        <v>1</v>
      </c>
      <c r="B12" s="46">
        <v>2</v>
      </c>
      <c r="C12" s="46">
        <v>3</v>
      </c>
      <c r="D12" s="46"/>
      <c r="E12" s="46">
        <v>4</v>
      </c>
      <c r="F12" s="46">
        <v>4</v>
      </c>
      <c r="G12" s="46">
        <v>5</v>
      </c>
      <c r="H12" s="46">
        <v>6</v>
      </c>
      <c r="I12" s="46">
        <v>7</v>
      </c>
      <c r="J12" s="46">
        <v>8</v>
      </c>
      <c r="K12" s="46">
        <v>9</v>
      </c>
      <c r="L12" s="46">
        <v>10</v>
      </c>
      <c r="M12" s="46">
        <v>11</v>
      </c>
      <c r="N12" s="46">
        <v>12</v>
      </c>
      <c r="O12" s="46">
        <v>13</v>
      </c>
      <c r="P12" s="46">
        <v>14</v>
      </c>
    </row>
    <row r="13" spans="1:20" s="63" customFormat="1" ht="18" customHeight="1" x14ac:dyDescent="0.25">
      <c r="A13" s="146" t="s">
        <v>77</v>
      </c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  <c r="O13" s="146"/>
      <c r="P13" s="146"/>
    </row>
    <row r="14" spans="1:20" s="63" customFormat="1" ht="45" hidden="1" customHeight="1" x14ac:dyDescent="0.25">
      <c r="A14" s="146" t="s">
        <v>78</v>
      </c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</row>
    <row r="15" spans="1:20" s="63" customFormat="1" ht="60" hidden="1" customHeight="1" x14ac:dyDescent="0.25">
      <c r="A15" s="146"/>
      <c r="B15" s="146"/>
      <c r="C15" s="146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</row>
    <row r="16" spans="1:20" s="63" customFormat="1" hidden="1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</row>
    <row r="17" spans="1:16" s="63" customFormat="1" hidden="1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6"/>
      <c r="O17" s="146"/>
      <c r="P17" s="146"/>
    </row>
    <row r="18" spans="1:16" s="64" customFormat="1" ht="15.75" hidden="1" customHeight="1" x14ac:dyDescent="0.25">
      <c r="A18" s="161" t="s">
        <v>79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</row>
    <row r="19" spans="1:16" s="63" customFormat="1" ht="15.75" hidden="1" customHeight="1" x14ac:dyDescent="0.25">
      <c r="A19" s="152" t="s">
        <v>80</v>
      </c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</row>
    <row r="20" spans="1:16" s="63" customFormat="1" ht="45" hidden="1" customHeight="1" x14ac:dyDescent="0.25">
      <c r="A20" s="152" t="s">
        <v>78</v>
      </c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</row>
    <row r="21" spans="1:16" s="63" customFormat="1" ht="15.75" hidden="1" customHeight="1" x14ac:dyDescent="0.25">
      <c r="A21" s="152" t="s">
        <v>81</v>
      </c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</row>
    <row r="22" spans="1:16" s="63" customFormat="1" ht="30" hidden="1" customHeight="1" x14ac:dyDescent="0.25">
      <c r="A22" s="152" t="s">
        <v>82</v>
      </c>
      <c r="B22" s="47" t="s">
        <v>83</v>
      </c>
      <c r="C22" s="48" t="e">
        <f>SUM(#REF!)</f>
        <v>#REF!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6" t="s">
        <v>84</v>
      </c>
    </row>
    <row r="23" spans="1:16" s="63" customFormat="1" ht="45" hidden="1" customHeight="1" x14ac:dyDescent="0.25">
      <c r="A23" s="152"/>
      <c r="B23" s="47" t="s">
        <v>85</v>
      </c>
      <c r="C23" s="48" t="e">
        <f>#REF!+#REF!+#REF!</f>
        <v>#REF!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6"/>
    </row>
    <row r="24" spans="1:16" s="63" customFormat="1" ht="45" hidden="1" customHeight="1" x14ac:dyDescent="0.25">
      <c r="A24" s="152"/>
      <c r="B24" s="47" t="s">
        <v>86</v>
      </c>
      <c r="C24" s="48" t="e">
        <f>#REF!+#REF!+#REF!</f>
        <v>#REF!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6"/>
    </row>
    <row r="25" spans="1:16" s="63" customFormat="1" ht="30" hidden="1" customHeight="1" x14ac:dyDescent="0.25">
      <c r="A25" s="152"/>
      <c r="B25" s="47" t="s">
        <v>87</v>
      </c>
      <c r="C25" s="48" t="e">
        <f>#REF!+#REF!+#REF!</f>
        <v>#REF!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6" t="s">
        <v>84</v>
      </c>
    </row>
    <row r="26" spans="1:16" s="63" customFormat="1" ht="30" hidden="1" customHeight="1" x14ac:dyDescent="0.25">
      <c r="A26" s="152"/>
      <c r="B26" s="47" t="s">
        <v>88</v>
      </c>
      <c r="C26" s="48" t="e">
        <f>#REF!+#REF!+#REF!</f>
        <v>#REF!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6"/>
    </row>
    <row r="27" spans="1:16" s="65" customFormat="1" ht="15" hidden="1" customHeight="1" x14ac:dyDescent="0.25">
      <c r="A27" s="146" t="s">
        <v>89</v>
      </c>
      <c r="B27" s="47" t="s">
        <v>90</v>
      </c>
      <c r="C27" s="48" t="e">
        <f>SUM(#REF!)</f>
        <v>#REF!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6" t="s">
        <v>91</v>
      </c>
    </row>
    <row r="28" spans="1:16" s="65" customFormat="1" ht="45" hidden="1" customHeight="1" x14ac:dyDescent="0.25">
      <c r="A28" s="146"/>
      <c r="B28" s="47" t="s">
        <v>85</v>
      </c>
      <c r="C28" s="48" t="e">
        <f>SUM(#REF!)</f>
        <v>#REF!</v>
      </c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6"/>
    </row>
    <row r="29" spans="1:16" s="65" customFormat="1" ht="45" hidden="1" customHeight="1" x14ac:dyDescent="0.25">
      <c r="A29" s="146"/>
      <c r="B29" s="47" t="s">
        <v>86</v>
      </c>
      <c r="C29" s="48" t="e">
        <f>SUM(#REF!)</f>
        <v>#REF!</v>
      </c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6"/>
    </row>
    <row r="30" spans="1:16" s="65" customFormat="1" ht="30" hidden="1" customHeight="1" x14ac:dyDescent="0.25">
      <c r="A30" s="146"/>
      <c r="B30" s="47" t="s">
        <v>87</v>
      </c>
      <c r="C30" s="48" t="e">
        <f>#REF!+#REF!+#REF!</f>
        <v>#REF!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6" t="s">
        <v>91</v>
      </c>
    </row>
    <row r="31" spans="1:16" s="65" customFormat="1" ht="30" hidden="1" customHeight="1" x14ac:dyDescent="0.25">
      <c r="A31" s="146"/>
      <c r="B31" s="47" t="s">
        <v>88</v>
      </c>
      <c r="C31" s="48" t="e">
        <f>SUM(#REF!)</f>
        <v>#REF!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6"/>
    </row>
    <row r="32" spans="1:16" s="65" customFormat="1" ht="15" hidden="1" customHeight="1" x14ac:dyDescent="0.25">
      <c r="A32" s="146" t="s">
        <v>92</v>
      </c>
      <c r="B32" s="47" t="s">
        <v>90</v>
      </c>
      <c r="C32" s="48" t="e">
        <f>SUM(#REF!)</f>
        <v>#REF!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6" t="s">
        <v>1</v>
      </c>
    </row>
    <row r="33" spans="1:16" s="65" customFormat="1" ht="45" hidden="1" customHeight="1" x14ac:dyDescent="0.25">
      <c r="A33" s="146"/>
      <c r="B33" s="47" t="s">
        <v>85</v>
      </c>
      <c r="C33" s="48" t="e">
        <f>SUM(#REF!)</f>
        <v>#REF!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6"/>
    </row>
    <row r="34" spans="1:16" s="65" customFormat="1" ht="45" hidden="1" customHeight="1" x14ac:dyDescent="0.25">
      <c r="A34" s="146"/>
      <c r="B34" s="47" t="s">
        <v>86</v>
      </c>
      <c r="C34" s="48" t="e">
        <f>SUM(#REF!)</f>
        <v>#REF!</v>
      </c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6"/>
    </row>
    <row r="35" spans="1:16" s="65" customFormat="1" ht="30" hidden="1" customHeight="1" x14ac:dyDescent="0.25">
      <c r="A35" s="146"/>
      <c r="B35" s="47" t="s">
        <v>87</v>
      </c>
      <c r="C35" s="48" t="e">
        <f>SUM(#REF!)</f>
        <v>#REF!</v>
      </c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6" t="s">
        <v>1</v>
      </c>
    </row>
    <row r="36" spans="1:16" s="65" customFormat="1" ht="30" hidden="1" customHeight="1" x14ac:dyDescent="0.25">
      <c r="A36" s="146"/>
      <c r="B36" s="47" t="s">
        <v>88</v>
      </c>
      <c r="C36" s="48" t="e">
        <f>SUM(#REF!)</f>
        <v>#REF!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6"/>
    </row>
    <row r="37" spans="1:16" s="63" customFormat="1" ht="30" hidden="1" customHeight="1" x14ac:dyDescent="0.25">
      <c r="A37" s="152" t="s">
        <v>93</v>
      </c>
      <c r="B37" s="47" t="s">
        <v>83</v>
      </c>
      <c r="C37" s="48" t="e">
        <f>SUM(#REF!)</f>
        <v>#REF!</v>
      </c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6" t="s">
        <v>84</v>
      </c>
    </row>
    <row r="38" spans="1:16" s="63" customFormat="1" ht="45" hidden="1" customHeight="1" x14ac:dyDescent="0.25">
      <c r="A38" s="152"/>
      <c r="B38" s="47" t="s">
        <v>85</v>
      </c>
      <c r="C38" s="48" t="e">
        <f>SUM(#REF!)</f>
        <v>#REF!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6"/>
    </row>
    <row r="39" spans="1:16" s="63" customFormat="1" ht="45" hidden="1" customHeight="1" x14ac:dyDescent="0.25">
      <c r="A39" s="152"/>
      <c r="B39" s="47" t="s">
        <v>86</v>
      </c>
      <c r="C39" s="48" t="e">
        <f>SUM(#REF!)</f>
        <v>#REF!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6"/>
    </row>
    <row r="40" spans="1:16" s="63" customFormat="1" ht="30" hidden="1" customHeight="1" x14ac:dyDescent="0.25">
      <c r="A40" s="152"/>
      <c r="B40" s="47" t="s">
        <v>87</v>
      </c>
      <c r="C40" s="48" t="e">
        <f>SUM(#REF!)</f>
        <v>#REF!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6" t="s">
        <v>84</v>
      </c>
    </row>
    <row r="41" spans="1:16" s="63" customFormat="1" ht="30" hidden="1" customHeight="1" x14ac:dyDescent="0.25">
      <c r="A41" s="152"/>
      <c r="B41" s="47" t="s">
        <v>88</v>
      </c>
      <c r="C41" s="48" t="e">
        <f>SUM(#REF!)</f>
        <v>#REF!</v>
      </c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6"/>
    </row>
    <row r="42" spans="1:16" s="65" customFormat="1" ht="15" hidden="1" customHeight="1" x14ac:dyDescent="0.25">
      <c r="A42" s="163" t="s">
        <v>94</v>
      </c>
      <c r="B42" s="47" t="s">
        <v>83</v>
      </c>
      <c r="C42" s="48" t="e">
        <f>SUM(#REF!)</f>
        <v>#REF!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6" t="s">
        <v>91</v>
      </c>
    </row>
    <row r="43" spans="1:16" s="65" customFormat="1" ht="45" hidden="1" customHeight="1" x14ac:dyDescent="0.25">
      <c r="A43" s="163"/>
      <c r="B43" s="47" t="s">
        <v>85</v>
      </c>
      <c r="C43" s="48" t="e">
        <f>SUM(#REF!)</f>
        <v>#REF!</v>
      </c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6"/>
    </row>
    <row r="44" spans="1:16" s="65" customFormat="1" ht="45" hidden="1" customHeight="1" x14ac:dyDescent="0.25">
      <c r="A44" s="163"/>
      <c r="B44" s="47" t="s">
        <v>86</v>
      </c>
      <c r="C44" s="48" t="e">
        <f>SUM(#REF!)</f>
        <v>#REF!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6"/>
    </row>
    <row r="45" spans="1:16" s="65" customFormat="1" ht="30" hidden="1" customHeight="1" x14ac:dyDescent="0.25">
      <c r="A45" s="163"/>
      <c r="B45" s="47" t="s">
        <v>87</v>
      </c>
      <c r="C45" s="48" t="e">
        <f>SUM(#REF!)</f>
        <v>#REF!</v>
      </c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6" t="s">
        <v>91</v>
      </c>
    </row>
    <row r="46" spans="1:16" s="65" customFormat="1" ht="30" hidden="1" customHeight="1" x14ac:dyDescent="0.25">
      <c r="A46" s="163"/>
      <c r="B46" s="47" t="s">
        <v>88</v>
      </c>
      <c r="C46" s="48" t="e">
        <f>SUM(#REF!)</f>
        <v>#REF!</v>
      </c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6"/>
    </row>
    <row r="47" spans="1:16" s="65" customFormat="1" ht="15" hidden="1" customHeight="1" x14ac:dyDescent="0.25">
      <c r="A47" s="146" t="s">
        <v>95</v>
      </c>
      <c r="B47" s="47" t="s">
        <v>90</v>
      </c>
      <c r="C47" s="48" t="e">
        <f>SUM(#REF!)</f>
        <v>#REF!</v>
      </c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6" t="s">
        <v>1</v>
      </c>
    </row>
    <row r="48" spans="1:16" s="65" customFormat="1" ht="45" hidden="1" customHeight="1" x14ac:dyDescent="0.25">
      <c r="A48" s="146"/>
      <c r="B48" s="47" t="s">
        <v>85</v>
      </c>
      <c r="C48" s="48" t="e">
        <f>SUM(#REF!)</f>
        <v>#REF!</v>
      </c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6"/>
    </row>
    <row r="49" spans="1:16" s="65" customFormat="1" ht="45" hidden="1" customHeight="1" x14ac:dyDescent="0.25">
      <c r="A49" s="146"/>
      <c r="B49" s="47" t="s">
        <v>86</v>
      </c>
      <c r="C49" s="48" t="e">
        <f>SUM(#REF!)</f>
        <v>#REF!</v>
      </c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6"/>
    </row>
    <row r="50" spans="1:16" s="65" customFormat="1" ht="30" hidden="1" customHeight="1" x14ac:dyDescent="0.25">
      <c r="A50" s="146"/>
      <c r="B50" s="47" t="s">
        <v>87</v>
      </c>
      <c r="C50" s="48" t="e">
        <f>SUM(#REF!)</f>
        <v>#REF!</v>
      </c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6" t="s">
        <v>1</v>
      </c>
    </row>
    <row r="51" spans="1:16" s="65" customFormat="1" ht="30" hidden="1" customHeight="1" x14ac:dyDescent="0.25">
      <c r="A51" s="146"/>
      <c r="B51" s="47" t="s">
        <v>88</v>
      </c>
      <c r="C51" s="48" t="e">
        <f>SUM(#REF!)</f>
        <v>#REF!</v>
      </c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6"/>
    </row>
    <row r="52" spans="1:16" s="63" customFormat="1" ht="15.75" hidden="1" customHeight="1" x14ac:dyDescent="0.25">
      <c r="A52" s="160" t="s">
        <v>96</v>
      </c>
      <c r="B52" s="49" t="s">
        <v>83</v>
      </c>
      <c r="C52" s="50" t="e">
        <f>SUM(#REF!)</f>
        <v>#REF!</v>
      </c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1" t="s">
        <v>2</v>
      </c>
    </row>
    <row r="53" spans="1:16" s="63" customFormat="1" ht="45" hidden="1" customHeight="1" x14ac:dyDescent="0.25">
      <c r="A53" s="160"/>
      <c r="B53" s="47" t="s">
        <v>85</v>
      </c>
      <c r="C53" s="48" t="e">
        <f>SUM(#REF!)</f>
        <v>#REF!</v>
      </c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6" t="s">
        <v>2</v>
      </c>
    </row>
    <row r="54" spans="1:16" s="63" customFormat="1" ht="45" hidden="1" customHeight="1" x14ac:dyDescent="0.25">
      <c r="A54" s="160"/>
      <c r="B54" s="47" t="s">
        <v>97</v>
      </c>
      <c r="C54" s="48" t="e">
        <f>SUM(#REF!)</f>
        <v>#REF!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6" t="s">
        <v>2</v>
      </c>
    </row>
    <row r="55" spans="1:16" s="63" customFormat="1" hidden="1" x14ac:dyDescent="0.25">
      <c r="A55" s="160"/>
      <c r="B55" s="47" t="s">
        <v>87</v>
      </c>
      <c r="C55" s="48" t="e">
        <f>SUM(#REF!)</f>
        <v>#REF!</v>
      </c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6" t="s">
        <v>2</v>
      </c>
    </row>
    <row r="56" spans="1:16" s="63" customFormat="1" ht="30" hidden="1" customHeight="1" x14ac:dyDescent="0.25">
      <c r="A56" s="47"/>
      <c r="B56" s="47" t="s">
        <v>88</v>
      </c>
      <c r="C56" s="48" t="e">
        <f>SUM(#REF!)</f>
        <v>#REF!</v>
      </c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6" t="s">
        <v>2</v>
      </c>
    </row>
    <row r="57" spans="1:16" s="63" customFormat="1" ht="15.75" hidden="1" customHeight="1" x14ac:dyDescent="0.25">
      <c r="A57" s="160" t="s">
        <v>98</v>
      </c>
      <c r="B57" s="49" t="s">
        <v>83</v>
      </c>
      <c r="C57" s="50" t="e">
        <f>SUM(#REF!)</f>
        <v>#REF!</v>
      </c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1" t="s">
        <v>2</v>
      </c>
    </row>
    <row r="58" spans="1:16" s="63" customFormat="1" ht="45" hidden="1" customHeight="1" x14ac:dyDescent="0.25">
      <c r="A58" s="160"/>
      <c r="B58" s="47" t="s">
        <v>85</v>
      </c>
      <c r="C58" s="48" t="e">
        <f>SUM(#REF!)</f>
        <v>#REF!</v>
      </c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6" t="s">
        <v>2</v>
      </c>
    </row>
    <row r="59" spans="1:16" s="63" customFormat="1" ht="45" hidden="1" customHeight="1" x14ac:dyDescent="0.25">
      <c r="A59" s="160"/>
      <c r="B59" s="47" t="s">
        <v>97</v>
      </c>
      <c r="C59" s="48" t="e">
        <f>SUM(#REF!)</f>
        <v>#REF!</v>
      </c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6" t="s">
        <v>2</v>
      </c>
    </row>
    <row r="60" spans="1:16" s="63" customFormat="1" hidden="1" x14ac:dyDescent="0.25">
      <c r="A60" s="160"/>
      <c r="B60" s="47" t="s">
        <v>87</v>
      </c>
      <c r="C60" s="48" t="e">
        <f>SUM(#REF!)</f>
        <v>#REF!</v>
      </c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6" t="s">
        <v>2</v>
      </c>
    </row>
    <row r="61" spans="1:16" s="63" customFormat="1" ht="30" hidden="1" customHeight="1" x14ac:dyDescent="0.25">
      <c r="A61" s="47"/>
      <c r="B61" s="47" t="s">
        <v>88</v>
      </c>
      <c r="C61" s="48" t="e">
        <f>SUM(#REF!)</f>
        <v>#REF!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6" t="s">
        <v>2</v>
      </c>
    </row>
    <row r="62" spans="1:16" s="64" customFormat="1" ht="15.75" hidden="1" customHeight="1" x14ac:dyDescent="0.25">
      <c r="A62" s="161" t="s">
        <v>99</v>
      </c>
      <c r="B62" s="161"/>
      <c r="C62" s="161"/>
      <c r="D62" s="161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</row>
    <row r="63" spans="1:16" s="63" customFormat="1" ht="15.75" hidden="1" customHeight="1" x14ac:dyDescent="0.25">
      <c r="A63" s="152" t="s">
        <v>100</v>
      </c>
      <c r="B63" s="152"/>
      <c r="C63" s="152"/>
      <c r="D63" s="152"/>
      <c r="E63" s="152"/>
      <c r="F63" s="152"/>
      <c r="G63" s="152"/>
      <c r="H63" s="152"/>
      <c r="I63" s="152"/>
      <c r="J63" s="152"/>
      <c r="K63" s="152"/>
      <c r="L63" s="152"/>
      <c r="M63" s="152"/>
      <c r="N63" s="152"/>
      <c r="O63" s="152"/>
      <c r="P63" s="152"/>
    </row>
    <row r="64" spans="1:16" s="63" customFormat="1" ht="60" hidden="1" customHeight="1" x14ac:dyDescent="0.25">
      <c r="A64" s="152" t="s">
        <v>78</v>
      </c>
      <c r="B64" s="152"/>
      <c r="C64" s="152"/>
      <c r="D64" s="152"/>
      <c r="E64" s="152"/>
      <c r="F64" s="152"/>
      <c r="G64" s="152"/>
      <c r="H64" s="152"/>
      <c r="I64" s="152"/>
      <c r="J64" s="152"/>
      <c r="K64" s="152"/>
      <c r="L64" s="152"/>
      <c r="M64" s="152"/>
      <c r="N64" s="152"/>
      <c r="O64" s="152"/>
      <c r="P64" s="152"/>
    </row>
    <row r="65" spans="1:16" s="63" customFormat="1" ht="15.75" hidden="1" customHeight="1" x14ac:dyDescent="0.25">
      <c r="A65" s="152" t="s">
        <v>101</v>
      </c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</row>
    <row r="66" spans="1:16" s="63" customFormat="1" ht="15.75" hidden="1" customHeight="1" x14ac:dyDescent="0.25">
      <c r="A66" s="152" t="s">
        <v>102</v>
      </c>
      <c r="B66" s="47" t="s">
        <v>83</v>
      </c>
      <c r="C66" s="48" t="e">
        <f>SUM(#REF!)</f>
        <v>#REF!</v>
      </c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6" t="s">
        <v>91</v>
      </c>
    </row>
    <row r="67" spans="1:16" s="63" customFormat="1" ht="45" hidden="1" customHeight="1" x14ac:dyDescent="0.25">
      <c r="A67" s="152"/>
      <c r="B67" s="47" t="s">
        <v>85</v>
      </c>
      <c r="C67" s="48" t="e">
        <f>SUM(#REF!)</f>
        <v>#REF!</v>
      </c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6"/>
    </row>
    <row r="68" spans="1:16" s="63" customFormat="1" ht="45" hidden="1" customHeight="1" x14ac:dyDescent="0.25">
      <c r="A68" s="152"/>
      <c r="B68" s="47" t="s">
        <v>97</v>
      </c>
      <c r="C68" s="48" t="e">
        <f>SUM(#REF!)</f>
        <v>#REF!</v>
      </c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6"/>
    </row>
    <row r="69" spans="1:16" s="63" customFormat="1" ht="30" hidden="1" customHeight="1" x14ac:dyDescent="0.25">
      <c r="A69" s="152"/>
      <c r="B69" s="47" t="s">
        <v>87</v>
      </c>
      <c r="C69" s="48" t="e">
        <f>SUM(#REF!)</f>
        <v>#REF!</v>
      </c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6" t="s">
        <v>91</v>
      </c>
    </row>
    <row r="70" spans="1:16" s="63" customFormat="1" ht="30" hidden="1" customHeight="1" x14ac:dyDescent="0.25">
      <c r="A70" s="152"/>
      <c r="B70" s="47" t="s">
        <v>88</v>
      </c>
      <c r="C70" s="48" t="e">
        <f>SUM(#REF!)</f>
        <v>#REF!</v>
      </c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6"/>
    </row>
    <row r="71" spans="1:16" s="63" customFormat="1" ht="30" hidden="1" customHeight="1" x14ac:dyDescent="0.25">
      <c r="A71" s="152" t="s">
        <v>103</v>
      </c>
      <c r="B71" s="47" t="s">
        <v>83</v>
      </c>
      <c r="C71" s="48" t="e">
        <f>SUM(#REF!)</f>
        <v>#REF!</v>
      </c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6" t="s">
        <v>84</v>
      </c>
    </row>
    <row r="72" spans="1:16" s="63" customFormat="1" ht="45" hidden="1" customHeight="1" x14ac:dyDescent="0.25">
      <c r="A72" s="152"/>
      <c r="B72" s="47" t="s">
        <v>85</v>
      </c>
      <c r="C72" s="48" t="e">
        <f>SUM(#REF!)</f>
        <v>#REF!</v>
      </c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6"/>
    </row>
    <row r="73" spans="1:16" s="63" customFormat="1" ht="45" hidden="1" customHeight="1" x14ac:dyDescent="0.25">
      <c r="A73" s="152"/>
      <c r="B73" s="47" t="s">
        <v>97</v>
      </c>
      <c r="C73" s="48" t="e">
        <f>SUM(#REF!)</f>
        <v>#REF!</v>
      </c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6"/>
    </row>
    <row r="74" spans="1:16" s="63" customFormat="1" ht="30" hidden="1" customHeight="1" x14ac:dyDescent="0.25">
      <c r="A74" s="152"/>
      <c r="B74" s="47" t="s">
        <v>87</v>
      </c>
      <c r="C74" s="48" t="e">
        <f>SUM(#REF!)</f>
        <v>#REF!</v>
      </c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6" t="s">
        <v>84</v>
      </c>
    </row>
    <row r="75" spans="1:16" s="63" customFormat="1" ht="30" hidden="1" customHeight="1" x14ac:dyDescent="0.25">
      <c r="A75" s="152"/>
      <c r="B75" s="47" t="s">
        <v>88</v>
      </c>
      <c r="C75" s="48" t="e">
        <f>SUM(#REF!)</f>
        <v>#REF!</v>
      </c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6"/>
    </row>
    <row r="76" spans="1:16" s="65" customFormat="1" ht="15" hidden="1" customHeight="1" x14ac:dyDescent="0.25">
      <c r="A76" s="152" t="s">
        <v>104</v>
      </c>
      <c r="B76" s="47" t="s">
        <v>83</v>
      </c>
      <c r="C76" s="48" t="e">
        <f>SUM(#REF!)</f>
        <v>#REF!</v>
      </c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6" t="s">
        <v>91</v>
      </c>
    </row>
    <row r="77" spans="1:16" s="65" customFormat="1" ht="45" hidden="1" customHeight="1" x14ac:dyDescent="0.25">
      <c r="A77" s="152"/>
      <c r="B77" s="47" t="s">
        <v>85</v>
      </c>
      <c r="C77" s="48" t="e">
        <f>SUM(#REF!)</f>
        <v>#REF!</v>
      </c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6"/>
    </row>
    <row r="78" spans="1:16" s="65" customFormat="1" ht="45" hidden="1" customHeight="1" x14ac:dyDescent="0.25">
      <c r="A78" s="152"/>
      <c r="B78" s="47" t="s">
        <v>97</v>
      </c>
      <c r="C78" s="48" t="e">
        <f>SUM(#REF!)</f>
        <v>#REF!</v>
      </c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6"/>
    </row>
    <row r="79" spans="1:16" s="65" customFormat="1" ht="30" hidden="1" customHeight="1" x14ac:dyDescent="0.25">
      <c r="A79" s="152"/>
      <c r="B79" s="47" t="s">
        <v>87</v>
      </c>
      <c r="C79" s="48" t="e">
        <f>SUM(#REF!)</f>
        <v>#REF!</v>
      </c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6" t="s">
        <v>91</v>
      </c>
    </row>
    <row r="80" spans="1:16" s="65" customFormat="1" ht="30" hidden="1" customHeight="1" x14ac:dyDescent="0.25">
      <c r="A80" s="152"/>
      <c r="B80" s="47" t="s">
        <v>88</v>
      </c>
      <c r="C80" s="48" t="e">
        <f>SUM(#REF!)</f>
        <v>#REF!</v>
      </c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6"/>
    </row>
    <row r="81" spans="1:16" s="65" customFormat="1" ht="15" hidden="1" customHeight="1" x14ac:dyDescent="0.25">
      <c r="A81" s="152" t="s">
        <v>95</v>
      </c>
      <c r="B81" s="47" t="s">
        <v>83</v>
      </c>
      <c r="C81" s="48" t="e">
        <f>SUM(#REF!)</f>
        <v>#REF!</v>
      </c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6" t="s">
        <v>1</v>
      </c>
    </row>
    <row r="82" spans="1:16" s="65" customFormat="1" ht="45" hidden="1" customHeight="1" x14ac:dyDescent="0.25">
      <c r="A82" s="152"/>
      <c r="B82" s="47" t="s">
        <v>85</v>
      </c>
      <c r="C82" s="48" t="e">
        <f>SUM(#REF!)</f>
        <v>#REF!</v>
      </c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6"/>
    </row>
    <row r="83" spans="1:16" s="65" customFormat="1" ht="45" hidden="1" customHeight="1" x14ac:dyDescent="0.25">
      <c r="A83" s="152"/>
      <c r="B83" s="47" t="s">
        <v>97</v>
      </c>
      <c r="C83" s="48" t="e">
        <f>SUM(#REF!)</f>
        <v>#REF!</v>
      </c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6"/>
    </row>
    <row r="84" spans="1:16" s="65" customFormat="1" ht="30" hidden="1" customHeight="1" x14ac:dyDescent="0.25">
      <c r="A84" s="152"/>
      <c r="B84" s="47" t="s">
        <v>87</v>
      </c>
      <c r="C84" s="48" t="e">
        <f>SUM(#REF!)</f>
        <v>#REF!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6" t="s">
        <v>1</v>
      </c>
    </row>
    <row r="85" spans="1:16" s="65" customFormat="1" ht="30" hidden="1" customHeight="1" x14ac:dyDescent="0.25">
      <c r="A85" s="152"/>
      <c r="B85" s="47" t="s">
        <v>88</v>
      </c>
      <c r="C85" s="48" t="e">
        <f>SUM(#REF!)</f>
        <v>#REF!</v>
      </c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6"/>
    </row>
    <row r="86" spans="1:16" s="63" customFormat="1" ht="15.75" hidden="1" customHeight="1" x14ac:dyDescent="0.25">
      <c r="A86" s="152" t="s">
        <v>105</v>
      </c>
      <c r="B86" s="47" t="s">
        <v>83</v>
      </c>
      <c r="C86" s="48" t="e">
        <f>SUM(#REF!)</f>
        <v>#REF!</v>
      </c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6" t="s">
        <v>91</v>
      </c>
    </row>
    <row r="87" spans="1:16" s="63" customFormat="1" ht="45" hidden="1" customHeight="1" x14ac:dyDescent="0.25">
      <c r="A87" s="152"/>
      <c r="B87" s="47" t="s">
        <v>85</v>
      </c>
      <c r="C87" s="48" t="e">
        <f>SUM(#REF!)</f>
        <v>#REF!</v>
      </c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6"/>
    </row>
    <row r="88" spans="1:16" s="63" customFormat="1" ht="45" hidden="1" customHeight="1" x14ac:dyDescent="0.25">
      <c r="A88" s="152"/>
      <c r="B88" s="47" t="s">
        <v>97</v>
      </c>
      <c r="C88" s="48" t="e">
        <f>SUM(#REF!)</f>
        <v>#REF!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6"/>
    </row>
    <row r="89" spans="1:16" s="63" customFormat="1" ht="30" hidden="1" customHeight="1" x14ac:dyDescent="0.25">
      <c r="A89" s="152"/>
      <c r="B89" s="47" t="s">
        <v>87</v>
      </c>
      <c r="C89" s="48" t="e">
        <f>SUM(#REF!)</f>
        <v>#REF!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6" t="s">
        <v>91</v>
      </c>
    </row>
    <row r="90" spans="1:16" s="63" customFormat="1" ht="30" hidden="1" customHeight="1" x14ac:dyDescent="0.25">
      <c r="A90" s="152"/>
      <c r="B90" s="47" t="s">
        <v>88</v>
      </c>
      <c r="C90" s="48" t="e">
        <f>SUM(#REF!)</f>
        <v>#REF!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6"/>
    </row>
    <row r="91" spans="1:16" s="64" customFormat="1" ht="15.75" hidden="1" customHeight="1" x14ac:dyDescent="0.25">
      <c r="A91" s="160" t="s">
        <v>106</v>
      </c>
      <c r="B91" s="49" t="s">
        <v>83</v>
      </c>
      <c r="C91" s="50" t="e">
        <f>SUM(#REF!)</f>
        <v>#REF!</v>
      </c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1" t="s">
        <v>2</v>
      </c>
    </row>
    <row r="92" spans="1:16" s="63" customFormat="1" ht="45" hidden="1" customHeight="1" x14ac:dyDescent="0.25">
      <c r="A92" s="160"/>
      <c r="B92" s="47" t="s">
        <v>85</v>
      </c>
      <c r="C92" s="48" t="e">
        <f>SUM(#REF!)</f>
        <v>#REF!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6" t="s">
        <v>2</v>
      </c>
    </row>
    <row r="93" spans="1:16" s="63" customFormat="1" ht="45" hidden="1" customHeight="1" x14ac:dyDescent="0.25">
      <c r="A93" s="160"/>
      <c r="B93" s="47" t="s">
        <v>97</v>
      </c>
      <c r="C93" s="48" t="e">
        <f>SUM(#REF!)</f>
        <v>#REF!</v>
      </c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6" t="s">
        <v>2</v>
      </c>
    </row>
    <row r="94" spans="1:16" s="63" customFormat="1" hidden="1" x14ac:dyDescent="0.25">
      <c r="A94" s="160"/>
      <c r="B94" s="47" t="s">
        <v>87</v>
      </c>
      <c r="C94" s="48" t="e">
        <f>SUM(#REF!)</f>
        <v>#REF!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6" t="s">
        <v>2</v>
      </c>
    </row>
    <row r="95" spans="1:16" s="63" customFormat="1" ht="30" hidden="1" customHeight="1" x14ac:dyDescent="0.25">
      <c r="A95" s="47"/>
      <c r="B95" s="47" t="s">
        <v>88</v>
      </c>
      <c r="C95" s="48" t="e">
        <f>SUM(#REF!)</f>
        <v>#REF!</v>
      </c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6" t="s">
        <v>2</v>
      </c>
    </row>
    <row r="96" spans="1:16" s="64" customFormat="1" ht="15.75" hidden="1" customHeight="1" x14ac:dyDescent="0.25">
      <c r="A96" s="160" t="s">
        <v>107</v>
      </c>
      <c r="B96" s="49" t="s">
        <v>83</v>
      </c>
      <c r="C96" s="50" t="e">
        <f>SUM(#REF!)</f>
        <v>#REF!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1" t="s">
        <v>2</v>
      </c>
    </row>
    <row r="97" spans="1:16" s="63" customFormat="1" ht="45" hidden="1" customHeight="1" x14ac:dyDescent="0.25">
      <c r="A97" s="160"/>
      <c r="B97" s="47" t="s">
        <v>85</v>
      </c>
      <c r="C97" s="48" t="e">
        <f>SUM(#REF!)</f>
        <v>#REF!</v>
      </c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6" t="s">
        <v>2</v>
      </c>
    </row>
    <row r="98" spans="1:16" s="63" customFormat="1" ht="45" hidden="1" customHeight="1" x14ac:dyDescent="0.25">
      <c r="A98" s="160"/>
      <c r="B98" s="47" t="s">
        <v>97</v>
      </c>
      <c r="C98" s="48" t="e">
        <f>SUM(#REF!)</f>
        <v>#REF!</v>
      </c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6" t="s">
        <v>2</v>
      </c>
    </row>
    <row r="99" spans="1:16" s="63" customFormat="1" hidden="1" x14ac:dyDescent="0.25">
      <c r="A99" s="160"/>
      <c r="B99" s="47" t="s">
        <v>87</v>
      </c>
      <c r="C99" s="48" t="e">
        <f>SUM(#REF!)</f>
        <v>#REF!</v>
      </c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6" t="s">
        <v>2</v>
      </c>
    </row>
    <row r="100" spans="1:16" s="63" customFormat="1" ht="30" hidden="1" customHeight="1" x14ac:dyDescent="0.25">
      <c r="A100" s="47"/>
      <c r="B100" s="47" t="s">
        <v>88</v>
      </c>
      <c r="C100" s="48" t="e">
        <f>SUM(#REF!)</f>
        <v>#REF!</v>
      </c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6" t="s">
        <v>2</v>
      </c>
    </row>
    <row r="101" spans="1:16" s="63" customFormat="1" ht="19.5" customHeight="1" x14ac:dyDescent="0.25">
      <c r="A101" s="146" t="s">
        <v>39</v>
      </c>
      <c r="B101" s="146"/>
      <c r="C101" s="146"/>
      <c r="D101" s="146"/>
      <c r="E101" s="146"/>
      <c r="F101" s="146"/>
      <c r="G101" s="146"/>
      <c r="H101" s="146"/>
      <c r="I101" s="146"/>
      <c r="J101" s="146"/>
      <c r="K101" s="146"/>
      <c r="L101" s="146"/>
      <c r="M101" s="146"/>
      <c r="N101" s="146"/>
      <c r="O101" s="146"/>
      <c r="P101" s="146"/>
    </row>
    <row r="102" spans="1:16" s="63" customFormat="1" ht="17.25" customHeight="1" x14ac:dyDescent="0.25">
      <c r="A102" s="146" t="s">
        <v>7</v>
      </c>
      <c r="B102" s="146"/>
      <c r="C102" s="146"/>
      <c r="D102" s="146"/>
      <c r="E102" s="146"/>
      <c r="F102" s="146"/>
      <c r="G102" s="146"/>
      <c r="H102" s="146"/>
      <c r="I102" s="146"/>
      <c r="J102" s="146"/>
      <c r="K102" s="146"/>
      <c r="L102" s="146"/>
      <c r="M102" s="146"/>
      <c r="N102" s="146"/>
      <c r="O102" s="146"/>
      <c r="P102" s="146"/>
    </row>
    <row r="103" spans="1:16" s="63" customFormat="1" ht="15.75" hidden="1" customHeight="1" x14ac:dyDescent="0.25">
      <c r="A103" s="152" t="s">
        <v>108</v>
      </c>
      <c r="B103" s="52" t="s">
        <v>83</v>
      </c>
      <c r="C103" s="48" t="e">
        <f>SUM(#REF!)</f>
        <v>#REF!</v>
      </c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6" t="s">
        <v>91</v>
      </c>
    </row>
    <row r="104" spans="1:16" s="63" customFormat="1" ht="45" hidden="1" customHeight="1" x14ac:dyDescent="0.25">
      <c r="A104" s="152"/>
      <c r="B104" s="47" t="s">
        <v>85</v>
      </c>
      <c r="C104" s="48" t="e">
        <f>SUM(#REF!)</f>
        <v>#REF!</v>
      </c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6"/>
    </row>
    <row r="105" spans="1:16" s="63" customFormat="1" ht="45" hidden="1" customHeight="1" x14ac:dyDescent="0.25">
      <c r="A105" s="152"/>
      <c r="B105" s="47" t="s">
        <v>97</v>
      </c>
      <c r="C105" s="48" t="e">
        <f>SUM(#REF!)</f>
        <v>#REF!</v>
      </c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6"/>
    </row>
    <row r="106" spans="1:16" s="63" customFormat="1" ht="30" hidden="1" customHeight="1" x14ac:dyDescent="0.25">
      <c r="A106" s="152"/>
      <c r="B106" s="47" t="s">
        <v>87</v>
      </c>
      <c r="C106" s="48" t="e">
        <f>SUM(#REF!)</f>
        <v>#REF!</v>
      </c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6" t="s">
        <v>91</v>
      </c>
    </row>
    <row r="107" spans="1:16" s="63" customFormat="1" ht="30" hidden="1" customHeight="1" x14ac:dyDescent="0.25">
      <c r="A107" s="152"/>
      <c r="B107" s="47" t="s">
        <v>88</v>
      </c>
      <c r="C107" s="48" t="e">
        <f>SUM(#REF!)</f>
        <v>#REF!</v>
      </c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6"/>
    </row>
    <row r="108" spans="1:16" s="65" customFormat="1" ht="15" hidden="1" customHeight="1" x14ac:dyDescent="0.25">
      <c r="A108" s="163" t="s">
        <v>109</v>
      </c>
      <c r="B108" s="52" t="s">
        <v>83</v>
      </c>
      <c r="C108" s="48" t="e">
        <f>SUM(#REF!)</f>
        <v>#REF!</v>
      </c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6" t="s">
        <v>91</v>
      </c>
    </row>
    <row r="109" spans="1:16" s="65" customFormat="1" ht="45" hidden="1" customHeight="1" x14ac:dyDescent="0.25">
      <c r="A109" s="163"/>
      <c r="B109" s="47" t="s">
        <v>85</v>
      </c>
      <c r="C109" s="48" t="e">
        <f>SUM(#REF!)</f>
        <v>#REF!</v>
      </c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6"/>
    </row>
    <row r="110" spans="1:16" s="65" customFormat="1" ht="45" hidden="1" customHeight="1" x14ac:dyDescent="0.25">
      <c r="A110" s="163"/>
      <c r="B110" s="47" t="s">
        <v>97</v>
      </c>
      <c r="C110" s="48" t="e">
        <f>SUM(#REF!)</f>
        <v>#REF!</v>
      </c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6"/>
    </row>
    <row r="111" spans="1:16" s="65" customFormat="1" ht="30" hidden="1" customHeight="1" x14ac:dyDescent="0.25">
      <c r="A111" s="163"/>
      <c r="B111" s="47" t="s">
        <v>87</v>
      </c>
      <c r="C111" s="48" t="e">
        <f>SUM(#REF!)</f>
        <v>#REF!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6" t="s">
        <v>91</v>
      </c>
    </row>
    <row r="112" spans="1:16" s="65" customFormat="1" ht="30" hidden="1" customHeight="1" x14ac:dyDescent="0.25">
      <c r="A112" s="163"/>
      <c r="B112" s="47" t="s">
        <v>88</v>
      </c>
      <c r="C112" s="48" t="e">
        <f>SUM(#REF!)</f>
        <v>#REF!</v>
      </c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6"/>
    </row>
    <row r="113" spans="1:16" s="65" customFormat="1" ht="15" hidden="1" customHeight="1" x14ac:dyDescent="0.25">
      <c r="A113" s="163" t="s">
        <v>110</v>
      </c>
      <c r="B113" s="52" t="s">
        <v>83</v>
      </c>
      <c r="C113" s="48" t="e">
        <f>SUM(#REF!)</f>
        <v>#REF!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6" t="s">
        <v>91</v>
      </c>
    </row>
    <row r="114" spans="1:16" s="65" customFormat="1" ht="45" hidden="1" customHeight="1" x14ac:dyDescent="0.25">
      <c r="A114" s="163"/>
      <c r="B114" s="47" t="s">
        <v>85</v>
      </c>
      <c r="C114" s="48" t="e">
        <f>SUM(#REF!)</f>
        <v>#REF!</v>
      </c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6"/>
    </row>
    <row r="115" spans="1:16" s="65" customFormat="1" ht="45" hidden="1" customHeight="1" x14ac:dyDescent="0.25">
      <c r="A115" s="163"/>
      <c r="B115" s="47" t="s">
        <v>97</v>
      </c>
      <c r="C115" s="48" t="e">
        <f>SUM(#REF!)</f>
        <v>#REF!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6"/>
    </row>
    <row r="116" spans="1:16" s="65" customFormat="1" ht="30" hidden="1" customHeight="1" x14ac:dyDescent="0.25">
      <c r="A116" s="163"/>
      <c r="B116" s="47" t="s">
        <v>87</v>
      </c>
      <c r="C116" s="48" t="e">
        <f>SUM(#REF!)</f>
        <v>#REF!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6" t="s">
        <v>91</v>
      </c>
    </row>
    <row r="117" spans="1:16" s="65" customFormat="1" ht="30" hidden="1" customHeight="1" x14ac:dyDescent="0.25">
      <c r="A117" s="163"/>
      <c r="B117" s="47" t="s">
        <v>88</v>
      </c>
      <c r="C117" s="48" t="e">
        <f>SUM(#REF!)</f>
        <v>#REF!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6"/>
    </row>
    <row r="118" spans="1:16" s="65" customFormat="1" ht="15" hidden="1" customHeight="1" x14ac:dyDescent="0.25">
      <c r="A118" s="163" t="s">
        <v>111</v>
      </c>
      <c r="B118" s="52" t="s">
        <v>83</v>
      </c>
      <c r="C118" s="48" t="e">
        <f>SUM(#REF!)</f>
        <v>#REF!</v>
      </c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6" t="s">
        <v>91</v>
      </c>
    </row>
    <row r="119" spans="1:16" s="65" customFormat="1" ht="45" hidden="1" customHeight="1" x14ac:dyDescent="0.25">
      <c r="A119" s="163"/>
      <c r="B119" s="47" t="s">
        <v>85</v>
      </c>
      <c r="C119" s="48" t="e">
        <f>SUM(#REF!)</f>
        <v>#REF!</v>
      </c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6"/>
    </row>
    <row r="120" spans="1:16" s="65" customFormat="1" ht="45" hidden="1" customHeight="1" x14ac:dyDescent="0.25">
      <c r="A120" s="163"/>
      <c r="B120" s="47" t="s">
        <v>97</v>
      </c>
      <c r="C120" s="48" t="e">
        <f>SUM(#REF!)</f>
        <v>#REF!</v>
      </c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6"/>
    </row>
    <row r="121" spans="1:16" s="65" customFormat="1" ht="30" hidden="1" customHeight="1" x14ac:dyDescent="0.25">
      <c r="A121" s="163"/>
      <c r="B121" s="47" t="s">
        <v>87</v>
      </c>
      <c r="C121" s="48" t="e">
        <f>SUM(#REF!)</f>
        <v>#REF!</v>
      </c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6" t="s">
        <v>91</v>
      </c>
    </row>
    <row r="122" spans="1:16" s="65" customFormat="1" ht="30" hidden="1" customHeight="1" x14ac:dyDescent="0.25">
      <c r="A122" s="163"/>
      <c r="B122" s="47" t="s">
        <v>88</v>
      </c>
      <c r="C122" s="48" t="e">
        <f>SUM(#REF!)</f>
        <v>#REF!</v>
      </c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6"/>
    </row>
    <row r="123" spans="1:16" s="65" customFormat="1" ht="15" hidden="1" customHeight="1" x14ac:dyDescent="0.25">
      <c r="A123" s="163" t="s">
        <v>112</v>
      </c>
      <c r="B123" s="52" t="s">
        <v>83</v>
      </c>
      <c r="C123" s="48" t="e">
        <f>SUM(#REF!)</f>
        <v>#REF!</v>
      </c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6" t="s">
        <v>91</v>
      </c>
    </row>
    <row r="124" spans="1:16" s="65" customFormat="1" ht="45" hidden="1" customHeight="1" x14ac:dyDescent="0.25">
      <c r="A124" s="163"/>
      <c r="B124" s="47" t="s">
        <v>85</v>
      </c>
      <c r="C124" s="48" t="e">
        <f>SUM(#REF!)</f>
        <v>#REF!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6"/>
    </row>
    <row r="125" spans="1:16" s="65" customFormat="1" ht="45" hidden="1" customHeight="1" x14ac:dyDescent="0.25">
      <c r="A125" s="163"/>
      <c r="B125" s="47" t="s">
        <v>97</v>
      </c>
      <c r="C125" s="48" t="e">
        <f>SUM(#REF!)</f>
        <v>#REF!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6"/>
    </row>
    <row r="126" spans="1:16" s="65" customFormat="1" ht="30" hidden="1" customHeight="1" x14ac:dyDescent="0.25">
      <c r="A126" s="163"/>
      <c r="B126" s="47" t="s">
        <v>87</v>
      </c>
      <c r="C126" s="48" t="e">
        <f>SUM(#REF!)</f>
        <v>#REF!</v>
      </c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6" t="s">
        <v>91</v>
      </c>
    </row>
    <row r="127" spans="1:16" s="65" customFormat="1" ht="30" hidden="1" customHeight="1" x14ac:dyDescent="0.25">
      <c r="A127" s="163"/>
      <c r="B127" s="47" t="s">
        <v>88</v>
      </c>
      <c r="C127" s="48" t="e">
        <f>SUM(#REF!)</f>
        <v>#REF!</v>
      </c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6"/>
    </row>
    <row r="128" spans="1:16" s="65" customFormat="1" ht="25.5" customHeight="1" x14ac:dyDescent="0.25">
      <c r="A128" s="152" t="s">
        <v>113</v>
      </c>
      <c r="B128" s="47" t="s">
        <v>83</v>
      </c>
      <c r="C128" s="53">
        <f>C129</f>
        <v>567880367.92999995</v>
      </c>
      <c r="D128" s="53">
        <f t="shared" ref="D128:O128" si="0">D129</f>
        <v>0</v>
      </c>
      <c r="E128" s="53"/>
      <c r="F128" s="53">
        <f t="shared" si="0"/>
        <v>11879393.970000001</v>
      </c>
      <c r="G128" s="53">
        <f t="shared" si="0"/>
        <v>405532273.95999998</v>
      </c>
      <c r="H128" s="53">
        <f t="shared" si="0"/>
        <v>150468700</v>
      </c>
      <c r="I128" s="53">
        <f t="shared" si="0"/>
        <v>0</v>
      </c>
      <c r="J128" s="53">
        <f t="shared" si="0"/>
        <v>0</v>
      </c>
      <c r="K128" s="53">
        <f t="shared" si="0"/>
        <v>0</v>
      </c>
      <c r="L128" s="53">
        <f t="shared" si="0"/>
        <v>0</v>
      </c>
      <c r="M128" s="53">
        <f t="shared" si="0"/>
        <v>0</v>
      </c>
      <c r="N128" s="53">
        <f t="shared" si="0"/>
        <v>0</v>
      </c>
      <c r="O128" s="53">
        <f t="shared" si="0"/>
        <v>0</v>
      </c>
      <c r="P128" s="153" t="s">
        <v>3</v>
      </c>
    </row>
    <row r="129" spans="1:16" s="65" customFormat="1" ht="36" customHeight="1" x14ac:dyDescent="0.25">
      <c r="A129" s="152"/>
      <c r="B129" s="47" t="s">
        <v>87</v>
      </c>
      <c r="C129" s="53">
        <f>C131+C135+C133+C137+C139</f>
        <v>567880367.92999995</v>
      </c>
      <c r="D129" s="53">
        <f t="shared" ref="D129:O129" si="1">D131+D135+D133+D137+D139</f>
        <v>0</v>
      </c>
      <c r="E129" s="53">
        <f t="shared" si="1"/>
        <v>0</v>
      </c>
      <c r="F129" s="53">
        <f t="shared" si="1"/>
        <v>11879393.970000001</v>
      </c>
      <c r="G129" s="53">
        <f t="shared" si="1"/>
        <v>405532273.95999998</v>
      </c>
      <c r="H129" s="53">
        <f t="shared" si="1"/>
        <v>150468700</v>
      </c>
      <c r="I129" s="53">
        <f t="shared" si="1"/>
        <v>0</v>
      </c>
      <c r="J129" s="53">
        <f t="shared" si="1"/>
        <v>0</v>
      </c>
      <c r="K129" s="53">
        <f t="shared" si="1"/>
        <v>0</v>
      </c>
      <c r="L129" s="53">
        <f t="shared" si="1"/>
        <v>0</v>
      </c>
      <c r="M129" s="53">
        <f t="shared" si="1"/>
        <v>0</v>
      </c>
      <c r="N129" s="53">
        <f t="shared" si="1"/>
        <v>0</v>
      </c>
      <c r="O129" s="53">
        <f t="shared" si="1"/>
        <v>0</v>
      </c>
      <c r="P129" s="154"/>
    </row>
    <row r="130" spans="1:16" s="65" customFormat="1" ht="27" customHeight="1" x14ac:dyDescent="0.25">
      <c r="A130" s="152" t="s">
        <v>114</v>
      </c>
      <c r="B130" s="47" t="s">
        <v>83</v>
      </c>
      <c r="C130" s="53">
        <f>C131</f>
        <v>202004880</v>
      </c>
      <c r="D130" s="53" t="e">
        <f>#REF!</f>
        <v>#REF!</v>
      </c>
      <c r="E130" s="53"/>
      <c r="F130" s="54">
        <f>F131</f>
        <v>9627720</v>
      </c>
      <c r="G130" s="54">
        <f>G131</f>
        <v>192377160</v>
      </c>
      <c r="H130" s="53">
        <v>0</v>
      </c>
      <c r="I130" s="53">
        <v>0</v>
      </c>
      <c r="J130" s="53">
        <v>0</v>
      </c>
      <c r="K130" s="53">
        <v>0</v>
      </c>
      <c r="L130" s="53">
        <v>0</v>
      </c>
      <c r="M130" s="53">
        <v>0</v>
      </c>
      <c r="N130" s="53">
        <v>0</v>
      </c>
      <c r="O130" s="53">
        <v>0</v>
      </c>
      <c r="P130" s="153" t="s">
        <v>3</v>
      </c>
    </row>
    <row r="131" spans="1:16" s="65" customFormat="1" ht="35.25" customHeight="1" x14ac:dyDescent="0.25">
      <c r="A131" s="152"/>
      <c r="B131" s="55" t="s">
        <v>87</v>
      </c>
      <c r="C131" s="56">
        <f>E131+F131+G131+H131+I131+J131+K131+L131+M131+N131+O131</f>
        <v>202004880</v>
      </c>
      <c r="D131" s="53"/>
      <c r="E131" s="57"/>
      <c r="F131" s="56">
        <v>9627720</v>
      </c>
      <c r="G131" s="56">
        <v>192377160</v>
      </c>
      <c r="H131" s="53">
        <v>0</v>
      </c>
      <c r="I131" s="53">
        <v>0</v>
      </c>
      <c r="J131" s="53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162"/>
    </row>
    <row r="132" spans="1:16" s="65" customFormat="1" ht="24.75" customHeight="1" x14ac:dyDescent="0.25">
      <c r="A132" s="152" t="s">
        <v>115</v>
      </c>
      <c r="B132" s="47" t="s">
        <v>83</v>
      </c>
      <c r="C132" s="53">
        <f>C133</f>
        <v>275718830</v>
      </c>
      <c r="D132" s="53" t="e">
        <f>#REF!</f>
        <v>#REF!</v>
      </c>
      <c r="E132" s="53"/>
      <c r="F132" s="54">
        <f>F133</f>
        <v>0</v>
      </c>
      <c r="G132" s="54">
        <f>G133</f>
        <v>125250130</v>
      </c>
      <c r="H132" s="53">
        <v>0</v>
      </c>
      <c r="I132" s="53">
        <v>0</v>
      </c>
      <c r="J132" s="53">
        <v>0</v>
      </c>
      <c r="K132" s="53">
        <v>0</v>
      </c>
      <c r="L132" s="53">
        <v>0</v>
      </c>
      <c r="M132" s="53">
        <v>0</v>
      </c>
      <c r="N132" s="53">
        <v>0</v>
      </c>
      <c r="O132" s="53">
        <v>0</v>
      </c>
      <c r="P132" s="153" t="s">
        <v>3</v>
      </c>
    </row>
    <row r="133" spans="1:16" s="65" customFormat="1" ht="27.6" customHeight="1" x14ac:dyDescent="0.25">
      <c r="A133" s="152"/>
      <c r="B133" s="55" t="s">
        <v>87</v>
      </c>
      <c r="C133" s="56">
        <f>E133+F133+G133+H133+I133+J133+K133+L133+M133+N133+O133</f>
        <v>275718830</v>
      </c>
      <c r="D133" s="53"/>
      <c r="E133" s="57"/>
      <c r="F133" s="56"/>
      <c r="G133" s="53">
        <v>125250130</v>
      </c>
      <c r="H133" s="57">
        <v>150468700</v>
      </c>
      <c r="I133" s="57">
        <v>0</v>
      </c>
      <c r="J133" s="57">
        <v>0</v>
      </c>
      <c r="K133" s="57">
        <v>0</v>
      </c>
      <c r="L133" s="57">
        <v>0</v>
      </c>
      <c r="M133" s="57">
        <v>0</v>
      </c>
      <c r="N133" s="57">
        <v>0</v>
      </c>
      <c r="O133" s="57">
        <v>0</v>
      </c>
      <c r="P133" s="162"/>
    </row>
    <row r="134" spans="1:16" s="65" customFormat="1" ht="22.5" customHeight="1" x14ac:dyDescent="0.25">
      <c r="A134" s="152" t="s">
        <v>116</v>
      </c>
      <c r="B134" s="47" t="s">
        <v>83</v>
      </c>
      <c r="C134" s="53">
        <f t="shared" ref="C134:G134" si="2">C135</f>
        <v>3386718.61</v>
      </c>
      <c r="D134" s="53">
        <f t="shared" si="2"/>
        <v>0</v>
      </c>
      <c r="E134" s="53">
        <f t="shared" si="2"/>
        <v>0</v>
      </c>
      <c r="F134" s="53">
        <f t="shared" si="2"/>
        <v>301165.19</v>
      </c>
      <c r="G134" s="53">
        <f t="shared" si="2"/>
        <v>3085553.42</v>
      </c>
      <c r="H134" s="53">
        <v>0</v>
      </c>
      <c r="I134" s="53">
        <v>0</v>
      </c>
      <c r="J134" s="53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153" t="s">
        <v>3</v>
      </c>
    </row>
    <row r="135" spans="1:16" s="65" customFormat="1" ht="27.6" customHeight="1" x14ac:dyDescent="0.25">
      <c r="A135" s="152"/>
      <c r="B135" s="47" t="s">
        <v>87</v>
      </c>
      <c r="C135" s="53">
        <f>SUM(D135:O135)</f>
        <v>3386718.61</v>
      </c>
      <c r="D135" s="53"/>
      <c r="E135" s="53"/>
      <c r="F135" s="53">
        <v>301165.19</v>
      </c>
      <c r="G135" s="53">
        <v>3085553.42</v>
      </c>
      <c r="H135" s="53">
        <v>0</v>
      </c>
      <c r="I135" s="53">
        <v>0</v>
      </c>
      <c r="J135" s="53">
        <v>0</v>
      </c>
      <c r="K135" s="53">
        <v>0</v>
      </c>
      <c r="L135" s="53">
        <v>0</v>
      </c>
      <c r="M135" s="53">
        <v>0</v>
      </c>
      <c r="N135" s="53">
        <v>0</v>
      </c>
      <c r="O135" s="53">
        <v>0</v>
      </c>
      <c r="P135" s="154"/>
    </row>
    <row r="136" spans="1:16" s="65" customFormat="1" ht="18" customHeight="1" x14ac:dyDescent="0.25">
      <c r="A136" s="152" t="s">
        <v>117</v>
      </c>
      <c r="B136" s="47" t="s">
        <v>83</v>
      </c>
      <c r="C136" s="53">
        <f t="shared" ref="C136:G136" si="3">C137</f>
        <v>86489875.400000006</v>
      </c>
      <c r="D136" s="53">
        <f t="shared" si="3"/>
        <v>0</v>
      </c>
      <c r="E136" s="53">
        <f t="shared" si="3"/>
        <v>0</v>
      </c>
      <c r="F136" s="53">
        <f t="shared" si="3"/>
        <v>1670444.86</v>
      </c>
      <c r="G136" s="53">
        <f t="shared" si="3"/>
        <v>84819430.540000007</v>
      </c>
      <c r="H136" s="53">
        <v>0</v>
      </c>
      <c r="I136" s="53">
        <v>0</v>
      </c>
      <c r="J136" s="53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153" t="s">
        <v>3</v>
      </c>
    </row>
    <row r="137" spans="1:16" s="65" customFormat="1" ht="34.5" customHeight="1" x14ac:dyDescent="0.25">
      <c r="A137" s="152"/>
      <c r="B137" s="47" t="s">
        <v>87</v>
      </c>
      <c r="C137" s="53">
        <f>SUM(D137:O137)</f>
        <v>86489875.400000006</v>
      </c>
      <c r="D137" s="53"/>
      <c r="E137" s="53"/>
      <c r="F137" s="53">
        <v>1670444.86</v>
      </c>
      <c r="G137" s="53">
        <v>84819430.540000007</v>
      </c>
      <c r="H137" s="53">
        <v>0</v>
      </c>
      <c r="I137" s="53">
        <v>0</v>
      </c>
      <c r="J137" s="53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154"/>
    </row>
    <row r="138" spans="1:16" s="65" customFormat="1" ht="34.5" customHeight="1" x14ac:dyDescent="0.25">
      <c r="A138" s="152" t="s">
        <v>118</v>
      </c>
      <c r="B138" s="47" t="s">
        <v>83</v>
      </c>
      <c r="C138" s="53">
        <f t="shared" ref="C138:G138" si="4">C139</f>
        <v>280063.92</v>
      </c>
      <c r="D138" s="53">
        <f t="shared" si="4"/>
        <v>0</v>
      </c>
      <c r="E138" s="53">
        <f t="shared" si="4"/>
        <v>0</v>
      </c>
      <c r="F138" s="53">
        <f t="shared" si="4"/>
        <v>280063.92</v>
      </c>
      <c r="G138" s="53">
        <f t="shared" si="4"/>
        <v>0</v>
      </c>
      <c r="H138" s="53">
        <v>0</v>
      </c>
      <c r="I138" s="53">
        <v>0</v>
      </c>
      <c r="J138" s="53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153" t="s">
        <v>3</v>
      </c>
    </row>
    <row r="139" spans="1:16" s="65" customFormat="1" ht="21" customHeight="1" x14ac:dyDescent="0.25">
      <c r="A139" s="152"/>
      <c r="B139" s="47" t="s">
        <v>87</v>
      </c>
      <c r="C139" s="53">
        <f>SUM(D139:O139)</f>
        <v>280063.92</v>
      </c>
      <c r="D139" s="53"/>
      <c r="E139" s="53"/>
      <c r="F139" s="53">
        <v>280063.92</v>
      </c>
      <c r="G139" s="53">
        <v>0</v>
      </c>
      <c r="H139" s="53">
        <v>0</v>
      </c>
      <c r="I139" s="53">
        <v>0</v>
      </c>
      <c r="J139" s="53">
        <v>0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154"/>
    </row>
    <row r="140" spans="1:16" s="65" customFormat="1" ht="21.75" customHeight="1" x14ac:dyDescent="0.25">
      <c r="A140" s="152" t="s">
        <v>119</v>
      </c>
      <c r="B140" s="47" t="s">
        <v>83</v>
      </c>
      <c r="C140" s="53">
        <f>C141</f>
        <v>110113249.89</v>
      </c>
      <c r="D140" s="53">
        <f t="shared" ref="D140:O140" si="5">D141</f>
        <v>0</v>
      </c>
      <c r="E140" s="53">
        <f t="shared" si="5"/>
        <v>0</v>
      </c>
      <c r="F140" s="53">
        <f t="shared" si="5"/>
        <v>13376729.890000001</v>
      </c>
      <c r="G140" s="53">
        <f t="shared" si="5"/>
        <v>36236520</v>
      </c>
      <c r="H140" s="53">
        <f t="shared" si="5"/>
        <v>2200000</v>
      </c>
      <c r="I140" s="53">
        <f t="shared" si="5"/>
        <v>24200000</v>
      </c>
      <c r="J140" s="53">
        <f t="shared" si="5"/>
        <v>23100000</v>
      </c>
      <c r="K140" s="53">
        <f t="shared" si="5"/>
        <v>11000000</v>
      </c>
      <c r="L140" s="53">
        <f t="shared" si="5"/>
        <v>0</v>
      </c>
      <c r="M140" s="53">
        <f t="shared" si="5"/>
        <v>0</v>
      </c>
      <c r="N140" s="53">
        <f t="shared" si="5"/>
        <v>0</v>
      </c>
      <c r="O140" s="53">
        <f t="shared" si="5"/>
        <v>0</v>
      </c>
      <c r="P140" s="153" t="s">
        <v>3</v>
      </c>
    </row>
    <row r="141" spans="1:16" s="65" customFormat="1" ht="47.45" customHeight="1" x14ac:dyDescent="0.25">
      <c r="A141" s="152"/>
      <c r="B141" s="47" t="s">
        <v>87</v>
      </c>
      <c r="C141" s="53">
        <f>C145+C149+C151+C153+C155+C157+C159+C147+C143</f>
        <v>110113249.89</v>
      </c>
      <c r="D141" s="53">
        <f t="shared" ref="D141:O141" si="6">D145+D149+D151+D153+D155+D157+D159+D147+D143</f>
        <v>0</v>
      </c>
      <c r="E141" s="53">
        <f t="shared" si="6"/>
        <v>0</v>
      </c>
      <c r="F141" s="53">
        <f>F145+F149+F151+F153+F155+F157+F159+F147+F143</f>
        <v>13376729.890000001</v>
      </c>
      <c r="G141" s="53">
        <f t="shared" si="6"/>
        <v>36236520</v>
      </c>
      <c r="H141" s="53">
        <f t="shared" si="6"/>
        <v>2200000</v>
      </c>
      <c r="I141" s="53">
        <f t="shared" si="6"/>
        <v>24200000</v>
      </c>
      <c r="J141" s="53">
        <f t="shared" si="6"/>
        <v>23100000</v>
      </c>
      <c r="K141" s="53">
        <f t="shared" si="6"/>
        <v>11000000</v>
      </c>
      <c r="L141" s="53">
        <f t="shared" si="6"/>
        <v>0</v>
      </c>
      <c r="M141" s="53">
        <f t="shared" si="6"/>
        <v>0</v>
      </c>
      <c r="N141" s="53">
        <f t="shared" si="6"/>
        <v>0</v>
      </c>
      <c r="O141" s="53">
        <f t="shared" si="6"/>
        <v>0</v>
      </c>
      <c r="P141" s="154"/>
    </row>
    <row r="142" spans="1:16" s="65" customFormat="1" ht="24" customHeight="1" x14ac:dyDescent="0.25">
      <c r="A142" s="152" t="s">
        <v>120</v>
      </c>
      <c r="B142" s="47" t="s">
        <v>83</v>
      </c>
      <c r="C142" s="53">
        <f>C143</f>
        <v>12276729.890000001</v>
      </c>
      <c r="D142" s="53">
        <f t="shared" ref="D142:O146" si="7">D143</f>
        <v>0</v>
      </c>
      <c r="E142" s="53">
        <f t="shared" si="7"/>
        <v>0</v>
      </c>
      <c r="F142" s="53">
        <f t="shared" si="7"/>
        <v>12276729.890000001</v>
      </c>
      <c r="G142" s="53">
        <f t="shared" si="7"/>
        <v>0</v>
      </c>
      <c r="H142" s="53">
        <f t="shared" si="7"/>
        <v>0</v>
      </c>
      <c r="I142" s="53">
        <f t="shared" si="7"/>
        <v>0</v>
      </c>
      <c r="J142" s="53">
        <f t="shared" si="7"/>
        <v>0</v>
      </c>
      <c r="K142" s="53">
        <f t="shared" si="7"/>
        <v>0</v>
      </c>
      <c r="L142" s="53">
        <f t="shared" si="7"/>
        <v>0</v>
      </c>
      <c r="M142" s="53">
        <f t="shared" si="7"/>
        <v>0</v>
      </c>
      <c r="N142" s="53">
        <f t="shared" si="7"/>
        <v>0</v>
      </c>
      <c r="O142" s="53">
        <f t="shared" si="7"/>
        <v>0</v>
      </c>
      <c r="P142" s="153" t="s">
        <v>3</v>
      </c>
    </row>
    <row r="143" spans="1:16" s="65" customFormat="1" ht="21.6" customHeight="1" x14ac:dyDescent="0.25">
      <c r="A143" s="152"/>
      <c r="B143" s="47" t="s">
        <v>87</v>
      </c>
      <c r="C143" s="53">
        <f>SUM(D143:O143)</f>
        <v>12276729.890000001</v>
      </c>
      <c r="D143" s="53"/>
      <c r="E143" s="53"/>
      <c r="F143" s="53">
        <v>12276729.890000001</v>
      </c>
      <c r="G143" s="53"/>
      <c r="H143" s="53"/>
      <c r="I143" s="53"/>
      <c r="J143" s="53"/>
      <c r="K143" s="53"/>
      <c r="L143" s="53"/>
      <c r="M143" s="53"/>
      <c r="N143" s="53"/>
      <c r="O143" s="53"/>
      <c r="P143" s="154"/>
    </row>
    <row r="144" spans="1:16" s="65" customFormat="1" ht="1.9" hidden="1" customHeight="1" x14ac:dyDescent="0.25">
      <c r="A144" s="152" t="s">
        <v>121</v>
      </c>
      <c r="B144" s="47" t="s">
        <v>83</v>
      </c>
      <c r="C144" s="53">
        <f>C145</f>
        <v>15707160</v>
      </c>
      <c r="D144" s="53">
        <f t="shared" si="7"/>
        <v>0</v>
      </c>
      <c r="E144" s="53">
        <f t="shared" si="7"/>
        <v>0</v>
      </c>
      <c r="F144" s="53">
        <f t="shared" si="7"/>
        <v>0</v>
      </c>
      <c r="G144" s="53">
        <f t="shared" si="7"/>
        <v>15707160</v>
      </c>
      <c r="H144" s="53">
        <f t="shared" si="7"/>
        <v>0</v>
      </c>
      <c r="I144" s="53">
        <f t="shared" si="7"/>
        <v>0</v>
      </c>
      <c r="J144" s="53">
        <f t="shared" si="7"/>
        <v>0</v>
      </c>
      <c r="K144" s="53">
        <f t="shared" si="7"/>
        <v>0</v>
      </c>
      <c r="L144" s="53">
        <f t="shared" si="7"/>
        <v>0</v>
      </c>
      <c r="M144" s="53">
        <f t="shared" si="7"/>
        <v>0</v>
      </c>
      <c r="N144" s="53">
        <f t="shared" si="7"/>
        <v>0</v>
      </c>
      <c r="O144" s="53">
        <f t="shared" si="7"/>
        <v>0</v>
      </c>
      <c r="P144" s="153" t="s">
        <v>3</v>
      </c>
    </row>
    <row r="145" spans="1:16" s="65" customFormat="1" ht="40.5" customHeight="1" x14ac:dyDescent="0.25">
      <c r="A145" s="152"/>
      <c r="B145" s="47" t="s">
        <v>87</v>
      </c>
      <c r="C145" s="53">
        <f>SUM(D145:O145)</f>
        <v>15707160</v>
      </c>
      <c r="D145" s="53"/>
      <c r="E145" s="53"/>
      <c r="F145" s="53"/>
      <c r="G145" s="53">
        <v>15707160</v>
      </c>
      <c r="H145" s="53"/>
      <c r="I145" s="53"/>
      <c r="J145" s="53"/>
      <c r="K145" s="53"/>
      <c r="L145" s="53"/>
      <c r="M145" s="53"/>
      <c r="N145" s="53"/>
      <c r="O145" s="53"/>
      <c r="P145" s="154"/>
    </row>
    <row r="146" spans="1:16" s="65" customFormat="1" ht="44.25" customHeight="1" x14ac:dyDescent="0.25">
      <c r="A146" s="152" t="s">
        <v>122</v>
      </c>
      <c r="B146" s="47" t="s">
        <v>83</v>
      </c>
      <c r="C146" s="53">
        <f>C147</f>
        <v>9529360</v>
      </c>
      <c r="D146" s="53">
        <f t="shared" si="7"/>
        <v>0</v>
      </c>
      <c r="E146" s="53">
        <f t="shared" si="7"/>
        <v>0</v>
      </c>
      <c r="F146" s="53">
        <f t="shared" si="7"/>
        <v>0</v>
      </c>
      <c r="G146" s="53">
        <f t="shared" si="7"/>
        <v>9529360</v>
      </c>
      <c r="H146" s="53">
        <f t="shared" si="7"/>
        <v>0</v>
      </c>
      <c r="I146" s="53">
        <f t="shared" si="7"/>
        <v>0</v>
      </c>
      <c r="J146" s="53">
        <f t="shared" si="7"/>
        <v>0</v>
      </c>
      <c r="K146" s="53">
        <f t="shared" si="7"/>
        <v>0</v>
      </c>
      <c r="L146" s="53">
        <f t="shared" si="7"/>
        <v>0</v>
      </c>
      <c r="M146" s="53">
        <f t="shared" si="7"/>
        <v>0</v>
      </c>
      <c r="N146" s="53">
        <f t="shared" si="7"/>
        <v>0</v>
      </c>
      <c r="O146" s="53">
        <f t="shared" si="7"/>
        <v>0</v>
      </c>
      <c r="P146" s="153" t="s">
        <v>3</v>
      </c>
    </row>
    <row r="147" spans="1:16" s="65" customFormat="1" ht="36.75" customHeight="1" x14ac:dyDescent="0.25">
      <c r="A147" s="152"/>
      <c r="B147" s="47" t="s">
        <v>87</v>
      </c>
      <c r="C147" s="53">
        <f t="shared" ref="C147:C158" si="8">SUM(D147:O147)</f>
        <v>9529360</v>
      </c>
      <c r="D147" s="53"/>
      <c r="E147" s="53"/>
      <c r="F147" s="53"/>
      <c r="G147" s="53">
        <v>9529360</v>
      </c>
      <c r="H147" s="53"/>
      <c r="I147" s="53"/>
      <c r="J147" s="53"/>
      <c r="K147" s="53"/>
      <c r="L147" s="53"/>
      <c r="M147" s="53"/>
      <c r="N147" s="53"/>
      <c r="O147" s="53"/>
      <c r="P147" s="154"/>
    </row>
    <row r="148" spans="1:16" s="65" customFormat="1" ht="19.5" customHeight="1" x14ac:dyDescent="0.25">
      <c r="A148" s="152" t="s">
        <v>123</v>
      </c>
      <c r="B148" s="47" t="s">
        <v>83</v>
      </c>
      <c r="C148" s="53">
        <f t="shared" si="8"/>
        <v>12100000</v>
      </c>
      <c r="D148" s="53">
        <f t="shared" ref="D148:O148" si="9">D149</f>
        <v>0</v>
      </c>
      <c r="E148" s="53">
        <f t="shared" si="9"/>
        <v>0</v>
      </c>
      <c r="F148" s="53">
        <f t="shared" si="9"/>
        <v>1100000</v>
      </c>
      <c r="G148" s="53">
        <f t="shared" si="9"/>
        <v>11000000</v>
      </c>
      <c r="H148" s="53">
        <f t="shared" si="9"/>
        <v>0</v>
      </c>
      <c r="I148" s="53">
        <f t="shared" si="9"/>
        <v>0</v>
      </c>
      <c r="J148" s="53">
        <f t="shared" si="9"/>
        <v>0</v>
      </c>
      <c r="K148" s="53">
        <f t="shared" si="9"/>
        <v>0</v>
      </c>
      <c r="L148" s="53">
        <f t="shared" si="9"/>
        <v>0</v>
      </c>
      <c r="M148" s="53">
        <f t="shared" si="9"/>
        <v>0</v>
      </c>
      <c r="N148" s="53">
        <f t="shared" si="9"/>
        <v>0</v>
      </c>
      <c r="O148" s="53">
        <f t="shared" si="9"/>
        <v>0</v>
      </c>
      <c r="P148" s="153" t="s">
        <v>3</v>
      </c>
    </row>
    <row r="149" spans="1:16" s="65" customFormat="1" ht="27" customHeight="1" x14ac:dyDescent="0.25">
      <c r="A149" s="152"/>
      <c r="B149" s="47" t="s">
        <v>87</v>
      </c>
      <c r="C149" s="53">
        <f t="shared" si="8"/>
        <v>12100000</v>
      </c>
      <c r="D149" s="53"/>
      <c r="E149" s="53"/>
      <c r="F149" s="53">
        <v>1100000</v>
      </c>
      <c r="G149" s="53">
        <v>11000000</v>
      </c>
      <c r="H149" s="53"/>
      <c r="I149" s="53"/>
      <c r="J149" s="53"/>
      <c r="K149" s="53"/>
      <c r="L149" s="53"/>
      <c r="M149" s="53"/>
      <c r="N149" s="53"/>
      <c r="O149" s="53"/>
      <c r="P149" s="154"/>
    </row>
    <row r="150" spans="1:16" s="65" customFormat="1" ht="18.75" customHeight="1" x14ac:dyDescent="0.25">
      <c r="A150" s="152" t="s">
        <v>124</v>
      </c>
      <c r="B150" s="47" t="s">
        <v>83</v>
      </c>
      <c r="C150" s="53">
        <f t="shared" si="8"/>
        <v>12100000</v>
      </c>
      <c r="D150" s="53">
        <f t="shared" ref="D150:O150" si="10">D151</f>
        <v>0</v>
      </c>
      <c r="E150" s="53">
        <f t="shared" si="10"/>
        <v>0</v>
      </c>
      <c r="F150" s="53">
        <f t="shared" si="10"/>
        <v>0</v>
      </c>
      <c r="G150" s="53">
        <f t="shared" si="10"/>
        <v>0</v>
      </c>
      <c r="H150" s="53">
        <f t="shared" si="10"/>
        <v>1100000</v>
      </c>
      <c r="I150" s="53">
        <f t="shared" si="10"/>
        <v>11000000</v>
      </c>
      <c r="J150" s="53">
        <f t="shared" si="10"/>
        <v>0</v>
      </c>
      <c r="K150" s="53">
        <f t="shared" si="10"/>
        <v>0</v>
      </c>
      <c r="L150" s="53">
        <f t="shared" si="10"/>
        <v>0</v>
      </c>
      <c r="M150" s="53">
        <f t="shared" si="10"/>
        <v>0</v>
      </c>
      <c r="N150" s="53">
        <f t="shared" si="10"/>
        <v>0</v>
      </c>
      <c r="O150" s="53">
        <f t="shared" si="10"/>
        <v>0</v>
      </c>
      <c r="P150" s="153" t="s">
        <v>3</v>
      </c>
    </row>
    <row r="151" spans="1:16" s="65" customFormat="1" ht="33.75" customHeight="1" x14ac:dyDescent="0.25">
      <c r="A151" s="152"/>
      <c r="B151" s="47" t="s">
        <v>87</v>
      </c>
      <c r="C151" s="53">
        <f t="shared" si="8"/>
        <v>12100000</v>
      </c>
      <c r="D151" s="53"/>
      <c r="E151" s="53"/>
      <c r="F151" s="53"/>
      <c r="G151" s="53"/>
      <c r="H151" s="53">
        <v>1100000</v>
      </c>
      <c r="I151" s="53">
        <v>11000000</v>
      </c>
      <c r="J151" s="53"/>
      <c r="K151" s="53"/>
      <c r="L151" s="53"/>
      <c r="M151" s="53"/>
      <c r="N151" s="53"/>
      <c r="O151" s="53"/>
      <c r="P151" s="154"/>
    </row>
    <row r="152" spans="1:16" s="65" customFormat="1" ht="22.5" customHeight="1" x14ac:dyDescent="0.25">
      <c r="A152" s="152" t="s">
        <v>125</v>
      </c>
      <c r="B152" s="47" t="s">
        <v>83</v>
      </c>
      <c r="C152" s="53">
        <f t="shared" si="8"/>
        <v>12100000</v>
      </c>
      <c r="D152" s="53">
        <f t="shared" ref="D152:O152" si="11">D153</f>
        <v>0</v>
      </c>
      <c r="E152" s="53">
        <f t="shared" si="11"/>
        <v>0</v>
      </c>
      <c r="F152" s="53">
        <f t="shared" si="11"/>
        <v>0</v>
      </c>
      <c r="G152" s="53">
        <f t="shared" si="11"/>
        <v>0</v>
      </c>
      <c r="H152" s="53">
        <f t="shared" si="11"/>
        <v>1100000</v>
      </c>
      <c r="I152" s="53">
        <f t="shared" si="11"/>
        <v>11000000</v>
      </c>
      <c r="J152" s="53">
        <f t="shared" si="11"/>
        <v>0</v>
      </c>
      <c r="K152" s="53">
        <f t="shared" si="11"/>
        <v>0</v>
      </c>
      <c r="L152" s="53">
        <f t="shared" si="11"/>
        <v>0</v>
      </c>
      <c r="M152" s="53">
        <f t="shared" si="11"/>
        <v>0</v>
      </c>
      <c r="N152" s="53">
        <f t="shared" si="11"/>
        <v>0</v>
      </c>
      <c r="O152" s="53">
        <f t="shared" si="11"/>
        <v>0</v>
      </c>
      <c r="P152" s="153" t="s">
        <v>3</v>
      </c>
    </row>
    <row r="153" spans="1:16" s="65" customFormat="1" ht="35.25" customHeight="1" x14ac:dyDescent="0.25">
      <c r="A153" s="152"/>
      <c r="B153" s="47" t="s">
        <v>87</v>
      </c>
      <c r="C153" s="53">
        <f t="shared" si="8"/>
        <v>12100000</v>
      </c>
      <c r="D153" s="53"/>
      <c r="E153" s="53"/>
      <c r="F153" s="53"/>
      <c r="G153" s="53"/>
      <c r="H153" s="53">
        <v>1100000</v>
      </c>
      <c r="I153" s="53">
        <v>11000000</v>
      </c>
      <c r="J153" s="53"/>
      <c r="K153" s="53"/>
      <c r="L153" s="53"/>
      <c r="M153" s="53"/>
      <c r="N153" s="53"/>
      <c r="O153" s="53"/>
      <c r="P153" s="154"/>
    </row>
    <row r="154" spans="1:16" s="65" customFormat="1" ht="21" customHeight="1" x14ac:dyDescent="0.25">
      <c r="A154" s="152" t="s">
        <v>126</v>
      </c>
      <c r="B154" s="47" t="s">
        <v>83</v>
      </c>
      <c r="C154" s="53">
        <f t="shared" si="8"/>
        <v>12100000</v>
      </c>
      <c r="D154" s="53">
        <f t="shared" ref="D154:O154" si="12">D155</f>
        <v>0</v>
      </c>
      <c r="E154" s="53">
        <f t="shared" si="12"/>
        <v>0</v>
      </c>
      <c r="F154" s="53">
        <f t="shared" si="12"/>
        <v>0</v>
      </c>
      <c r="G154" s="53">
        <f t="shared" si="12"/>
        <v>0</v>
      </c>
      <c r="H154" s="53">
        <f t="shared" si="12"/>
        <v>0</v>
      </c>
      <c r="I154" s="53">
        <f t="shared" si="12"/>
        <v>1100000</v>
      </c>
      <c r="J154" s="53">
        <f t="shared" si="12"/>
        <v>11000000</v>
      </c>
      <c r="K154" s="53">
        <f t="shared" si="12"/>
        <v>0</v>
      </c>
      <c r="L154" s="53">
        <f t="shared" si="12"/>
        <v>0</v>
      </c>
      <c r="M154" s="53">
        <f t="shared" si="12"/>
        <v>0</v>
      </c>
      <c r="N154" s="53">
        <f t="shared" si="12"/>
        <v>0</v>
      </c>
      <c r="O154" s="53">
        <f t="shared" si="12"/>
        <v>0</v>
      </c>
      <c r="P154" s="153" t="s">
        <v>3</v>
      </c>
    </row>
    <row r="155" spans="1:16" s="65" customFormat="1" ht="24" customHeight="1" x14ac:dyDescent="0.25">
      <c r="A155" s="152"/>
      <c r="B155" s="47" t="s">
        <v>87</v>
      </c>
      <c r="C155" s="53">
        <f t="shared" si="8"/>
        <v>12100000</v>
      </c>
      <c r="D155" s="53"/>
      <c r="E155" s="53"/>
      <c r="F155" s="53"/>
      <c r="G155" s="53"/>
      <c r="H155" s="53"/>
      <c r="I155" s="53">
        <v>1100000</v>
      </c>
      <c r="J155" s="53">
        <v>11000000</v>
      </c>
      <c r="K155" s="53"/>
      <c r="L155" s="53"/>
      <c r="M155" s="53"/>
      <c r="N155" s="53"/>
      <c r="O155" s="53"/>
      <c r="P155" s="154"/>
    </row>
    <row r="156" spans="1:16" s="65" customFormat="1" ht="19.5" customHeight="1" x14ac:dyDescent="0.25">
      <c r="A156" s="152" t="s">
        <v>127</v>
      </c>
      <c r="B156" s="47" t="s">
        <v>83</v>
      </c>
      <c r="C156" s="53">
        <f t="shared" si="8"/>
        <v>12100000</v>
      </c>
      <c r="D156" s="53">
        <f t="shared" ref="D156:O156" si="13">D157</f>
        <v>0</v>
      </c>
      <c r="E156" s="53">
        <f t="shared" si="13"/>
        <v>0</v>
      </c>
      <c r="F156" s="53">
        <f t="shared" si="13"/>
        <v>0</v>
      </c>
      <c r="G156" s="53">
        <f t="shared" si="13"/>
        <v>0</v>
      </c>
      <c r="H156" s="53">
        <f t="shared" si="13"/>
        <v>0</v>
      </c>
      <c r="I156" s="53">
        <f t="shared" si="13"/>
        <v>1100000</v>
      </c>
      <c r="J156" s="53">
        <f t="shared" si="13"/>
        <v>11000000</v>
      </c>
      <c r="K156" s="53">
        <f t="shared" si="13"/>
        <v>0</v>
      </c>
      <c r="L156" s="53">
        <f t="shared" si="13"/>
        <v>0</v>
      </c>
      <c r="M156" s="53">
        <f t="shared" si="13"/>
        <v>0</v>
      </c>
      <c r="N156" s="53">
        <f t="shared" si="13"/>
        <v>0</v>
      </c>
      <c r="O156" s="53">
        <f t="shared" si="13"/>
        <v>0</v>
      </c>
      <c r="P156" s="153" t="s">
        <v>3</v>
      </c>
    </row>
    <row r="157" spans="1:16" s="65" customFormat="1" ht="27" customHeight="1" x14ac:dyDescent="0.25">
      <c r="A157" s="152"/>
      <c r="B157" s="47" t="s">
        <v>87</v>
      </c>
      <c r="C157" s="53">
        <f t="shared" si="8"/>
        <v>12100000</v>
      </c>
      <c r="D157" s="53"/>
      <c r="E157" s="53"/>
      <c r="F157" s="53"/>
      <c r="G157" s="53"/>
      <c r="H157" s="53"/>
      <c r="I157" s="53">
        <v>1100000</v>
      </c>
      <c r="J157" s="53">
        <v>11000000</v>
      </c>
      <c r="K157" s="53"/>
      <c r="L157" s="53"/>
      <c r="M157" s="53"/>
      <c r="N157" s="53"/>
      <c r="O157" s="53"/>
      <c r="P157" s="154"/>
    </row>
    <row r="158" spans="1:16" s="65" customFormat="1" ht="18" customHeight="1" x14ac:dyDescent="0.25">
      <c r="A158" s="152" t="s">
        <v>128</v>
      </c>
      <c r="B158" s="47" t="s">
        <v>83</v>
      </c>
      <c r="C158" s="53">
        <f t="shared" si="8"/>
        <v>12100000</v>
      </c>
      <c r="D158" s="53">
        <f t="shared" ref="D158:O158" si="14">D159</f>
        <v>0</v>
      </c>
      <c r="E158" s="53">
        <f t="shared" si="14"/>
        <v>0</v>
      </c>
      <c r="F158" s="53">
        <f t="shared" si="14"/>
        <v>0</v>
      </c>
      <c r="G158" s="53">
        <f t="shared" si="14"/>
        <v>0</v>
      </c>
      <c r="H158" s="53">
        <f t="shared" si="14"/>
        <v>0</v>
      </c>
      <c r="I158" s="53">
        <f t="shared" si="14"/>
        <v>0</v>
      </c>
      <c r="J158" s="53">
        <f t="shared" si="14"/>
        <v>1100000</v>
      </c>
      <c r="K158" s="53">
        <f t="shared" si="14"/>
        <v>11000000</v>
      </c>
      <c r="L158" s="53">
        <f t="shared" si="14"/>
        <v>0</v>
      </c>
      <c r="M158" s="53">
        <f t="shared" si="14"/>
        <v>0</v>
      </c>
      <c r="N158" s="53">
        <f t="shared" si="14"/>
        <v>0</v>
      </c>
      <c r="O158" s="53">
        <f t="shared" si="14"/>
        <v>0</v>
      </c>
      <c r="P158" s="155" t="s">
        <v>3</v>
      </c>
    </row>
    <row r="159" spans="1:16" s="65" customFormat="1" ht="36" customHeight="1" x14ac:dyDescent="0.25">
      <c r="A159" s="152"/>
      <c r="B159" s="47" t="s">
        <v>87</v>
      </c>
      <c r="C159" s="53">
        <f>SUM(D159:O159)</f>
        <v>12100000</v>
      </c>
      <c r="D159" s="53"/>
      <c r="E159" s="53"/>
      <c r="F159" s="53"/>
      <c r="G159" s="53"/>
      <c r="H159" s="53"/>
      <c r="I159" s="53"/>
      <c r="J159" s="53">
        <v>1100000</v>
      </c>
      <c r="K159" s="53">
        <v>11000000</v>
      </c>
      <c r="L159" s="53"/>
      <c r="M159" s="53"/>
      <c r="N159" s="53"/>
      <c r="O159" s="53"/>
      <c r="P159" s="155"/>
    </row>
    <row r="160" spans="1:16" s="63" customFormat="1" ht="15.75" hidden="1" customHeight="1" x14ac:dyDescent="0.25">
      <c r="A160" s="146" t="s">
        <v>129</v>
      </c>
      <c r="B160" s="47" t="s">
        <v>83</v>
      </c>
      <c r="C160" s="53" t="e">
        <f>C161+C162</f>
        <v>#REF!</v>
      </c>
      <c r="D160" s="53" t="e">
        <f t="shared" ref="D160:O160" si="15">D161+D162</f>
        <v>#REF!</v>
      </c>
      <c r="E160" s="53" t="e">
        <f t="shared" si="15"/>
        <v>#REF!</v>
      </c>
      <c r="F160" s="53" t="e">
        <f t="shared" si="15"/>
        <v>#REF!</v>
      </c>
      <c r="G160" s="53" t="e">
        <f t="shared" si="15"/>
        <v>#REF!</v>
      </c>
      <c r="H160" s="53" t="e">
        <f t="shared" si="15"/>
        <v>#REF!</v>
      </c>
      <c r="I160" s="53" t="e">
        <f t="shared" si="15"/>
        <v>#REF!</v>
      </c>
      <c r="J160" s="53" t="e">
        <f t="shared" si="15"/>
        <v>#REF!</v>
      </c>
      <c r="K160" s="53" t="e">
        <f t="shared" si="15"/>
        <v>#REF!</v>
      </c>
      <c r="L160" s="53" t="e">
        <f t="shared" si="15"/>
        <v>#REF!</v>
      </c>
      <c r="M160" s="53" t="e">
        <f t="shared" si="15"/>
        <v>#REF!</v>
      </c>
      <c r="N160" s="53" t="e">
        <f t="shared" si="15"/>
        <v>#REF!</v>
      </c>
      <c r="O160" s="53" t="e">
        <f t="shared" si="15"/>
        <v>#REF!</v>
      </c>
      <c r="P160" s="46" t="s">
        <v>2</v>
      </c>
    </row>
    <row r="161" spans="1:16" s="63" customFormat="1" ht="30" hidden="1" x14ac:dyDescent="0.25">
      <c r="A161" s="146"/>
      <c r="B161" s="47" t="s">
        <v>97</v>
      </c>
      <c r="C161" s="53" t="e">
        <f>#REF!</f>
        <v>#REF!</v>
      </c>
      <c r="D161" s="53" t="e">
        <f>#REF!</f>
        <v>#REF!</v>
      </c>
      <c r="E161" s="53" t="e">
        <f>#REF!</f>
        <v>#REF!</v>
      </c>
      <c r="F161" s="53" t="e">
        <f>#REF!</f>
        <v>#REF!</v>
      </c>
      <c r="G161" s="53" t="e">
        <f>#REF!</f>
        <v>#REF!</v>
      </c>
      <c r="H161" s="53" t="e">
        <f>#REF!</f>
        <v>#REF!</v>
      </c>
      <c r="I161" s="53" t="e">
        <f>#REF!</f>
        <v>#REF!</v>
      </c>
      <c r="J161" s="53" t="e">
        <f>#REF!</f>
        <v>#REF!</v>
      </c>
      <c r="K161" s="53" t="e">
        <f>#REF!</f>
        <v>#REF!</v>
      </c>
      <c r="L161" s="53" t="e">
        <f>#REF!</f>
        <v>#REF!</v>
      </c>
      <c r="M161" s="53" t="e">
        <f>#REF!</f>
        <v>#REF!</v>
      </c>
      <c r="N161" s="53" t="e">
        <f>#REF!</f>
        <v>#REF!</v>
      </c>
      <c r="O161" s="53" t="e">
        <f>#REF!</f>
        <v>#REF!</v>
      </c>
      <c r="P161" s="46" t="s">
        <v>2</v>
      </c>
    </row>
    <row r="162" spans="1:16" s="63" customFormat="1" hidden="1" x14ac:dyDescent="0.25">
      <c r="A162" s="146"/>
      <c r="B162" s="47" t="s">
        <v>87</v>
      </c>
      <c r="C162" s="53" t="e">
        <f>#REF!+C129+C141</f>
        <v>#REF!</v>
      </c>
      <c r="D162" s="53" t="e">
        <f>#REF!+D129+D141</f>
        <v>#REF!</v>
      </c>
      <c r="E162" s="53" t="e">
        <f>#REF!+E129+E141</f>
        <v>#REF!</v>
      </c>
      <c r="F162" s="53" t="e">
        <f>#REF!+F129+F141</f>
        <v>#REF!</v>
      </c>
      <c r="G162" s="53" t="e">
        <f>#REF!+G129+G141</f>
        <v>#REF!</v>
      </c>
      <c r="H162" s="53" t="e">
        <f>#REF!+H129+H141</f>
        <v>#REF!</v>
      </c>
      <c r="I162" s="53" t="e">
        <f>#REF!+I129+I141</f>
        <v>#REF!</v>
      </c>
      <c r="J162" s="53" t="e">
        <f>#REF!+J129+J141</f>
        <v>#REF!</v>
      </c>
      <c r="K162" s="53" t="e">
        <f>#REF!+K129+K141</f>
        <v>#REF!</v>
      </c>
      <c r="L162" s="53" t="e">
        <f>#REF!+L129+L141</f>
        <v>#REF!</v>
      </c>
      <c r="M162" s="53" t="e">
        <f>#REF!+M129+M141</f>
        <v>#REF!</v>
      </c>
      <c r="N162" s="53" t="e">
        <f>#REF!+N129+N141</f>
        <v>#REF!</v>
      </c>
      <c r="O162" s="53" t="e">
        <f>#REF!+O129+O141</f>
        <v>#REF!</v>
      </c>
      <c r="P162" s="46" t="s">
        <v>2</v>
      </c>
    </row>
    <row r="163" spans="1:16" s="63" customFormat="1" ht="30" hidden="1" customHeight="1" x14ac:dyDescent="0.25">
      <c r="A163" s="47"/>
      <c r="B163" s="47" t="s">
        <v>88</v>
      </c>
      <c r="C163" s="48" t="e">
        <f>SUM(#REF!)</f>
        <v>#REF!</v>
      </c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6" t="s">
        <v>2</v>
      </c>
    </row>
    <row r="164" spans="1:16" s="63" customFormat="1" ht="15.75" hidden="1" customHeight="1" x14ac:dyDescent="0.25">
      <c r="A164" s="146" t="s">
        <v>130</v>
      </c>
      <c r="B164" s="47" t="s">
        <v>83</v>
      </c>
      <c r="C164" s="48" t="e">
        <f>SUM(#REF!)</f>
        <v>#REF!</v>
      </c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6" t="s">
        <v>2</v>
      </c>
    </row>
    <row r="165" spans="1:16" s="63" customFormat="1" ht="45" hidden="1" customHeight="1" x14ac:dyDescent="0.25">
      <c r="A165" s="146"/>
      <c r="B165" s="47" t="s">
        <v>85</v>
      </c>
      <c r="C165" s="48" t="e">
        <f>SUM(#REF!)</f>
        <v>#REF!</v>
      </c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6" t="s">
        <v>2</v>
      </c>
    </row>
    <row r="166" spans="1:16" s="63" customFormat="1" ht="30" hidden="1" x14ac:dyDescent="0.25">
      <c r="A166" s="146"/>
      <c r="B166" s="47" t="s">
        <v>97</v>
      </c>
      <c r="C166" s="48" t="e">
        <f>SUM(#REF!)</f>
        <v>#REF!</v>
      </c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6" t="s">
        <v>2</v>
      </c>
    </row>
    <row r="167" spans="1:16" s="63" customFormat="1" hidden="1" x14ac:dyDescent="0.25">
      <c r="A167" s="146"/>
      <c r="B167" s="47" t="s">
        <v>87</v>
      </c>
      <c r="C167" s="48" t="e">
        <f>SUM(#REF!)</f>
        <v>#REF!</v>
      </c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6" t="s">
        <v>2</v>
      </c>
    </row>
    <row r="168" spans="1:16" s="63" customFormat="1" ht="30" hidden="1" customHeight="1" x14ac:dyDescent="0.25">
      <c r="A168" s="47"/>
      <c r="B168" s="47" t="s">
        <v>88</v>
      </c>
      <c r="C168" s="48" t="e">
        <f>SUM(#REF!)</f>
        <v>#REF!</v>
      </c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6" t="s">
        <v>2</v>
      </c>
    </row>
    <row r="169" spans="1:16" s="63" customFormat="1" ht="75" hidden="1" customHeight="1" x14ac:dyDescent="0.25">
      <c r="A169" s="47" t="s">
        <v>131</v>
      </c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</row>
    <row r="170" spans="1:16" s="63" customFormat="1" ht="90" hidden="1" customHeight="1" x14ac:dyDescent="0.25">
      <c r="A170" s="47" t="s">
        <v>132</v>
      </c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</row>
    <row r="171" spans="1:16" s="63" customFormat="1" ht="15.75" hidden="1" customHeight="1" x14ac:dyDescent="0.25">
      <c r="A171" s="152" t="s">
        <v>78</v>
      </c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52"/>
      <c r="P171" s="152"/>
    </row>
    <row r="172" spans="1:16" s="63" customFormat="1" ht="90" hidden="1" customHeight="1" x14ac:dyDescent="0.25">
      <c r="A172" s="47" t="s">
        <v>133</v>
      </c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</row>
    <row r="173" spans="1:16" s="63" customFormat="1" ht="15.75" hidden="1" customHeight="1" x14ac:dyDescent="0.25">
      <c r="A173" s="152" t="s">
        <v>134</v>
      </c>
      <c r="B173" s="47" t="s">
        <v>83</v>
      </c>
      <c r="C173" s="48" t="e">
        <f>SUM(#REF!)</f>
        <v>#REF!</v>
      </c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6" t="s">
        <v>91</v>
      </c>
    </row>
    <row r="174" spans="1:16" s="63" customFormat="1" ht="45" hidden="1" customHeight="1" x14ac:dyDescent="0.25">
      <c r="A174" s="152"/>
      <c r="B174" s="47" t="s">
        <v>85</v>
      </c>
      <c r="C174" s="48" t="e">
        <f>SUM(#REF!)</f>
        <v>#REF!</v>
      </c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6"/>
    </row>
    <row r="175" spans="1:16" s="63" customFormat="1" ht="45" hidden="1" customHeight="1" x14ac:dyDescent="0.25">
      <c r="A175" s="152"/>
      <c r="B175" s="47" t="s">
        <v>97</v>
      </c>
      <c r="C175" s="48" t="e">
        <f>SUM(#REF!)</f>
        <v>#REF!</v>
      </c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6" t="s">
        <v>91</v>
      </c>
    </row>
    <row r="176" spans="1:16" s="63" customFormat="1" ht="30" hidden="1" customHeight="1" x14ac:dyDescent="0.25">
      <c r="A176" s="152"/>
      <c r="B176" s="47" t="s">
        <v>87</v>
      </c>
      <c r="C176" s="48" t="e">
        <f>SUM(#REF!)</f>
        <v>#REF!</v>
      </c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6" t="s">
        <v>91</v>
      </c>
    </row>
    <row r="177" spans="1:16" s="63" customFormat="1" ht="30" hidden="1" customHeight="1" x14ac:dyDescent="0.25">
      <c r="A177" s="152"/>
      <c r="B177" s="47" t="s">
        <v>135</v>
      </c>
      <c r="C177" s="48" t="e">
        <f>SUM(#REF!)</f>
        <v>#REF!</v>
      </c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6" t="s">
        <v>91</v>
      </c>
    </row>
    <row r="178" spans="1:16" s="63" customFormat="1" ht="15.75" hidden="1" customHeight="1" x14ac:dyDescent="0.25">
      <c r="A178" s="146" t="s">
        <v>136</v>
      </c>
      <c r="B178" s="47" t="s">
        <v>83</v>
      </c>
      <c r="C178" s="48" t="e">
        <f>SUM(C179:C182)</f>
        <v>#REF!</v>
      </c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6" t="s">
        <v>2</v>
      </c>
    </row>
    <row r="179" spans="1:16" s="63" customFormat="1" ht="45" hidden="1" customHeight="1" x14ac:dyDescent="0.25">
      <c r="A179" s="146"/>
      <c r="B179" s="47" t="s">
        <v>85</v>
      </c>
      <c r="C179" s="47" t="e">
        <f>SUM(#REF!)</f>
        <v>#REF!</v>
      </c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6" t="s">
        <v>2</v>
      </c>
    </row>
    <row r="180" spans="1:16" s="63" customFormat="1" ht="30" hidden="1" x14ac:dyDescent="0.25">
      <c r="A180" s="146"/>
      <c r="B180" s="47" t="s">
        <v>97</v>
      </c>
      <c r="C180" s="47" t="e">
        <f>SUM(#REF!)</f>
        <v>#REF!</v>
      </c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6" t="s">
        <v>2</v>
      </c>
    </row>
    <row r="181" spans="1:16" s="63" customFormat="1" hidden="1" x14ac:dyDescent="0.25">
      <c r="A181" s="146"/>
      <c r="B181" s="47" t="s">
        <v>87</v>
      </c>
      <c r="C181" s="47" t="e">
        <f>SUM(#REF!)</f>
        <v>#REF!</v>
      </c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6" t="s">
        <v>2</v>
      </c>
    </row>
    <row r="182" spans="1:16" s="63" customFormat="1" ht="30" hidden="1" customHeight="1" x14ac:dyDescent="0.25">
      <c r="A182" s="146"/>
      <c r="B182" s="47" t="s">
        <v>135</v>
      </c>
      <c r="C182" s="47" t="e">
        <f>SUM(#REF!)</f>
        <v>#REF!</v>
      </c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6" t="s">
        <v>2</v>
      </c>
    </row>
    <row r="183" spans="1:16" s="63" customFormat="1" ht="15.75" hidden="1" customHeight="1" x14ac:dyDescent="0.25">
      <c r="A183" s="146" t="s">
        <v>137</v>
      </c>
      <c r="B183" s="47" t="s">
        <v>83</v>
      </c>
      <c r="C183" s="48" t="e">
        <f>SUM(#REF!)</f>
        <v>#REF!</v>
      </c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6" t="s">
        <v>2</v>
      </c>
    </row>
    <row r="184" spans="1:16" s="63" customFormat="1" ht="45" hidden="1" customHeight="1" x14ac:dyDescent="0.25">
      <c r="A184" s="146"/>
      <c r="B184" s="47" t="s">
        <v>85</v>
      </c>
      <c r="C184" s="48" t="e">
        <f>SUM(#REF!)</f>
        <v>#REF!</v>
      </c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6" t="s">
        <v>2</v>
      </c>
    </row>
    <row r="185" spans="1:16" s="63" customFormat="1" ht="30" hidden="1" x14ac:dyDescent="0.25">
      <c r="A185" s="146"/>
      <c r="B185" s="47" t="s">
        <v>97</v>
      </c>
      <c r="C185" s="48" t="e">
        <f>SUM(#REF!)</f>
        <v>#REF!</v>
      </c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6" t="s">
        <v>2</v>
      </c>
    </row>
    <row r="186" spans="1:16" s="63" customFormat="1" hidden="1" x14ac:dyDescent="0.25">
      <c r="A186" s="146"/>
      <c r="B186" s="47" t="s">
        <v>87</v>
      </c>
      <c r="C186" s="48" t="e">
        <f>SUM(#REF!)</f>
        <v>#REF!</v>
      </c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6" t="s">
        <v>2</v>
      </c>
    </row>
    <row r="187" spans="1:16" s="63" customFormat="1" ht="30" hidden="1" customHeight="1" x14ac:dyDescent="0.25">
      <c r="A187" s="146"/>
      <c r="B187" s="47" t="s">
        <v>138</v>
      </c>
      <c r="C187" s="48" t="e">
        <f>SUM(#REF!)</f>
        <v>#REF!</v>
      </c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6" t="s">
        <v>2</v>
      </c>
    </row>
    <row r="188" spans="1:16" s="69" customFormat="1" ht="30" hidden="1" customHeight="1" x14ac:dyDescent="0.25">
      <c r="A188" s="66" t="s">
        <v>137</v>
      </c>
      <c r="B188" s="66" t="s">
        <v>83</v>
      </c>
      <c r="C188" s="67" t="e">
        <f>SUM(C189:C192)</f>
        <v>#REF!</v>
      </c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8" t="s">
        <v>2</v>
      </c>
    </row>
    <row r="189" spans="1:16" s="69" customFormat="1" ht="30" hidden="1" x14ac:dyDescent="0.25">
      <c r="A189" s="66"/>
      <c r="B189" s="66" t="s">
        <v>85</v>
      </c>
      <c r="C189" s="67" t="e">
        <f>SUM(#REF!)</f>
        <v>#REF!</v>
      </c>
      <c r="D189" s="67"/>
      <c r="E189" s="67"/>
      <c r="F189" s="67"/>
      <c r="G189" s="67"/>
      <c r="H189" s="67"/>
      <c r="I189" s="67"/>
      <c r="J189" s="67"/>
      <c r="K189" s="67"/>
      <c r="L189" s="67"/>
      <c r="M189" s="67"/>
      <c r="N189" s="67"/>
      <c r="O189" s="67"/>
      <c r="P189" s="68" t="s">
        <v>2</v>
      </c>
    </row>
    <row r="190" spans="1:16" s="69" customFormat="1" ht="30" hidden="1" x14ac:dyDescent="0.25">
      <c r="A190" s="70"/>
      <c r="B190" s="66" t="s">
        <v>97</v>
      </c>
      <c r="C190" s="67" t="e">
        <f>SUM(#REF!)</f>
        <v>#REF!</v>
      </c>
      <c r="D190" s="67"/>
      <c r="E190" s="67"/>
      <c r="F190" s="67"/>
      <c r="G190" s="67"/>
      <c r="H190" s="67"/>
      <c r="I190" s="67"/>
      <c r="J190" s="67"/>
      <c r="K190" s="67"/>
      <c r="L190" s="67"/>
      <c r="M190" s="67"/>
      <c r="N190" s="67"/>
      <c r="O190" s="67"/>
      <c r="P190" s="68" t="s">
        <v>2</v>
      </c>
    </row>
    <row r="191" spans="1:16" s="69" customFormat="1" hidden="1" x14ac:dyDescent="0.25">
      <c r="A191" s="70"/>
      <c r="B191" s="66" t="s">
        <v>87</v>
      </c>
      <c r="C191" s="67" t="e">
        <f>SUM(#REF!)</f>
        <v>#REF!</v>
      </c>
      <c r="D191" s="67"/>
      <c r="E191" s="67"/>
      <c r="F191" s="67"/>
      <c r="G191" s="67"/>
      <c r="H191" s="67"/>
      <c r="I191" s="67"/>
      <c r="J191" s="67"/>
      <c r="K191" s="67"/>
      <c r="L191" s="67"/>
      <c r="M191" s="67"/>
      <c r="N191" s="67"/>
      <c r="O191" s="67"/>
      <c r="P191" s="68" t="s">
        <v>2</v>
      </c>
    </row>
    <row r="192" spans="1:16" s="69" customFormat="1" ht="30" hidden="1" customHeight="1" x14ac:dyDescent="0.25">
      <c r="A192" s="70"/>
      <c r="B192" s="66" t="s">
        <v>88</v>
      </c>
      <c r="C192" s="67" t="e">
        <f>SUM(#REF!)</f>
        <v>#REF!</v>
      </c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7"/>
      <c r="O192" s="67"/>
      <c r="P192" s="68" t="s">
        <v>2</v>
      </c>
    </row>
    <row r="193" spans="1:16" s="63" customFormat="1" ht="15.75" hidden="1" customHeight="1" x14ac:dyDescent="0.25">
      <c r="A193" s="146" t="s">
        <v>139</v>
      </c>
      <c r="B193" s="47" t="s">
        <v>83</v>
      </c>
      <c r="C193" s="48" t="e">
        <f>SUM(#REF!)</f>
        <v>#REF!</v>
      </c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6" t="s">
        <v>2</v>
      </c>
    </row>
    <row r="194" spans="1:16" s="69" customFormat="1" ht="45" hidden="1" customHeight="1" x14ac:dyDescent="0.25">
      <c r="A194" s="146"/>
      <c r="B194" s="66" t="s">
        <v>85</v>
      </c>
      <c r="C194" s="67" t="e">
        <f>SUM(#REF!)</f>
        <v>#REF!</v>
      </c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67"/>
      <c r="P194" s="68" t="s">
        <v>2</v>
      </c>
    </row>
    <row r="195" spans="1:16" s="69" customFormat="1" ht="30" hidden="1" x14ac:dyDescent="0.25">
      <c r="A195" s="146"/>
      <c r="B195" s="66" t="s">
        <v>97</v>
      </c>
      <c r="C195" s="67" t="e">
        <f>SUM(#REF!)</f>
        <v>#REF!</v>
      </c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67"/>
      <c r="P195" s="68" t="s">
        <v>2</v>
      </c>
    </row>
    <row r="196" spans="1:16" s="69" customFormat="1" hidden="1" x14ac:dyDescent="0.25">
      <c r="A196" s="146"/>
      <c r="B196" s="66" t="s">
        <v>87</v>
      </c>
      <c r="C196" s="67" t="e">
        <f>SUM(#REF!)</f>
        <v>#REF!</v>
      </c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67"/>
      <c r="P196" s="68" t="s">
        <v>2</v>
      </c>
    </row>
    <row r="197" spans="1:16" s="69" customFormat="1" ht="30" hidden="1" customHeight="1" x14ac:dyDescent="0.25">
      <c r="A197" s="146"/>
      <c r="B197" s="66" t="s">
        <v>138</v>
      </c>
      <c r="C197" s="67" t="e">
        <f>SUM(#REF!)</f>
        <v>#REF!</v>
      </c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  <c r="P197" s="68" t="s">
        <v>2</v>
      </c>
    </row>
    <row r="198" spans="1:16" s="63" customFormat="1" ht="15.75" hidden="1" customHeight="1" x14ac:dyDescent="0.25">
      <c r="A198" s="146" t="s">
        <v>140</v>
      </c>
      <c r="B198" s="47" t="s">
        <v>83</v>
      </c>
      <c r="C198" s="48" t="e">
        <f>SUM(#REF!)</f>
        <v>#REF!</v>
      </c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6" t="s">
        <v>2</v>
      </c>
    </row>
    <row r="199" spans="1:16" s="69" customFormat="1" ht="45" hidden="1" customHeight="1" x14ac:dyDescent="0.25">
      <c r="A199" s="146"/>
      <c r="B199" s="66" t="s">
        <v>85</v>
      </c>
      <c r="C199" s="67" t="e">
        <f>SUM(#REF!)</f>
        <v>#REF!</v>
      </c>
      <c r="D199" s="67"/>
      <c r="E199" s="67"/>
      <c r="F199" s="67"/>
      <c r="G199" s="67"/>
      <c r="H199" s="67"/>
      <c r="I199" s="67"/>
      <c r="J199" s="67"/>
      <c r="K199" s="67"/>
      <c r="L199" s="67"/>
      <c r="M199" s="67"/>
      <c r="N199" s="67"/>
      <c r="O199" s="67"/>
      <c r="P199" s="68" t="s">
        <v>2</v>
      </c>
    </row>
    <row r="200" spans="1:16" s="69" customFormat="1" ht="30" hidden="1" x14ac:dyDescent="0.25">
      <c r="A200" s="146"/>
      <c r="B200" s="66" t="s">
        <v>97</v>
      </c>
      <c r="C200" s="67" t="e">
        <f>SUM(#REF!)</f>
        <v>#REF!</v>
      </c>
      <c r="D200" s="67"/>
      <c r="E200" s="67"/>
      <c r="F200" s="67"/>
      <c r="G200" s="67"/>
      <c r="H200" s="67"/>
      <c r="I200" s="67"/>
      <c r="J200" s="67"/>
      <c r="K200" s="67"/>
      <c r="L200" s="67"/>
      <c r="M200" s="67"/>
      <c r="N200" s="67"/>
      <c r="O200" s="67"/>
      <c r="P200" s="68" t="s">
        <v>2</v>
      </c>
    </row>
    <row r="201" spans="1:16" s="69" customFormat="1" hidden="1" x14ac:dyDescent="0.25">
      <c r="A201" s="146"/>
      <c r="B201" s="66" t="s">
        <v>87</v>
      </c>
      <c r="C201" s="67" t="e">
        <f>SUM(#REF!)</f>
        <v>#REF!</v>
      </c>
      <c r="D201" s="67"/>
      <c r="E201" s="67"/>
      <c r="F201" s="67"/>
      <c r="G201" s="67"/>
      <c r="H201" s="67"/>
      <c r="I201" s="67"/>
      <c r="J201" s="67"/>
      <c r="K201" s="67"/>
      <c r="L201" s="67"/>
      <c r="M201" s="67"/>
      <c r="N201" s="67"/>
      <c r="O201" s="67"/>
      <c r="P201" s="68" t="s">
        <v>2</v>
      </c>
    </row>
    <row r="202" spans="1:16" s="69" customFormat="1" ht="30" hidden="1" customHeight="1" x14ac:dyDescent="0.25">
      <c r="A202" s="66"/>
      <c r="B202" s="66" t="s">
        <v>88</v>
      </c>
      <c r="C202" s="67" t="e">
        <f>SUM(#REF!)</f>
        <v>#REF!</v>
      </c>
      <c r="D202" s="67"/>
      <c r="E202" s="67"/>
      <c r="F202" s="67"/>
      <c r="G202" s="67"/>
      <c r="H202" s="67"/>
      <c r="I202" s="67"/>
      <c r="J202" s="67"/>
      <c r="K202" s="67"/>
      <c r="L202" s="67"/>
      <c r="M202" s="67"/>
      <c r="N202" s="67"/>
      <c r="O202" s="67"/>
      <c r="P202" s="68" t="s">
        <v>2</v>
      </c>
    </row>
    <row r="203" spans="1:16" s="63" customFormat="1" ht="15.75" hidden="1" customHeight="1" x14ac:dyDescent="0.25">
      <c r="A203" s="146" t="s">
        <v>141</v>
      </c>
      <c r="B203" s="47" t="s">
        <v>83</v>
      </c>
      <c r="C203" s="48" t="e">
        <f>SUM(#REF!)</f>
        <v>#REF!</v>
      </c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6" t="s">
        <v>2</v>
      </c>
    </row>
    <row r="204" spans="1:16" s="69" customFormat="1" ht="45" hidden="1" customHeight="1" x14ac:dyDescent="0.25">
      <c r="A204" s="146"/>
      <c r="B204" s="66" t="s">
        <v>85</v>
      </c>
      <c r="C204" s="67" t="e">
        <f>SUM(#REF!)</f>
        <v>#REF!</v>
      </c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  <c r="P204" s="68" t="s">
        <v>2</v>
      </c>
    </row>
    <row r="205" spans="1:16" s="69" customFormat="1" ht="45" hidden="1" customHeight="1" x14ac:dyDescent="0.25">
      <c r="A205" s="146"/>
      <c r="B205" s="66" t="s">
        <v>97</v>
      </c>
      <c r="C205" s="67" t="e">
        <f>SUM(#REF!)</f>
        <v>#REF!</v>
      </c>
      <c r="D205" s="67"/>
      <c r="E205" s="67"/>
      <c r="F205" s="67"/>
      <c r="G205" s="67"/>
      <c r="H205" s="67"/>
      <c r="I205" s="67"/>
      <c r="J205" s="67"/>
      <c r="K205" s="67"/>
      <c r="L205" s="67"/>
      <c r="M205" s="67"/>
      <c r="N205" s="67"/>
      <c r="O205" s="67"/>
      <c r="P205" s="68" t="s">
        <v>2</v>
      </c>
    </row>
    <row r="206" spans="1:16" s="69" customFormat="1" hidden="1" x14ac:dyDescent="0.25">
      <c r="A206" s="146"/>
      <c r="B206" s="66" t="s">
        <v>87</v>
      </c>
      <c r="C206" s="67" t="e">
        <f>SUM(#REF!)</f>
        <v>#REF!</v>
      </c>
      <c r="D206" s="67"/>
      <c r="E206" s="67"/>
      <c r="F206" s="67"/>
      <c r="G206" s="67"/>
      <c r="H206" s="67"/>
      <c r="I206" s="67"/>
      <c r="J206" s="67"/>
      <c r="K206" s="67"/>
      <c r="L206" s="67"/>
      <c r="M206" s="67"/>
      <c r="N206" s="67"/>
      <c r="O206" s="67"/>
      <c r="P206" s="68" t="s">
        <v>2</v>
      </c>
    </row>
    <row r="207" spans="1:16" s="69" customFormat="1" ht="30" hidden="1" customHeight="1" x14ac:dyDescent="0.25">
      <c r="A207" s="66"/>
      <c r="B207" s="66" t="s">
        <v>88</v>
      </c>
      <c r="C207" s="67" t="e">
        <f>SUM(#REF!)</f>
        <v>#REF!</v>
      </c>
      <c r="D207" s="67"/>
      <c r="E207" s="67"/>
      <c r="F207" s="67"/>
      <c r="G207" s="67"/>
      <c r="H207" s="67"/>
      <c r="I207" s="67"/>
      <c r="J207" s="67"/>
      <c r="K207" s="67"/>
      <c r="L207" s="67"/>
      <c r="M207" s="67"/>
      <c r="N207" s="67"/>
      <c r="O207" s="67"/>
      <c r="P207" s="68" t="s">
        <v>2</v>
      </c>
    </row>
    <row r="208" spans="1:16" s="63" customFormat="1" hidden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2"/>
    </row>
    <row r="209" spans="1:16" s="63" customFormat="1" hidden="1" x14ac:dyDescent="0.25">
      <c r="A209" s="73"/>
      <c r="B209" s="73"/>
      <c r="C209" s="74" t="e">
        <f>C193+C198+C203</f>
        <v>#REF!</v>
      </c>
      <c r="D209" s="74"/>
      <c r="E209" s="74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5"/>
    </row>
    <row r="210" spans="1:16" s="63" customFormat="1" hidden="1" x14ac:dyDescent="0.25">
      <c r="A210" s="73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5"/>
    </row>
    <row r="211" spans="1:16" s="63" customFormat="1" hidden="1" x14ac:dyDescent="0.25">
      <c r="A211" s="73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5"/>
    </row>
    <row r="212" spans="1:16" s="63" customFormat="1" hidden="1" x14ac:dyDescent="0.25">
      <c r="A212" s="73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5"/>
    </row>
    <row r="213" spans="1:16" s="63" customFormat="1" hidden="1" x14ac:dyDescent="0.25">
      <c r="A213" s="73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5"/>
    </row>
    <row r="214" spans="1:16" s="63" customFormat="1" hidden="1" x14ac:dyDescent="0.25">
      <c r="A214" s="73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5"/>
    </row>
    <row r="215" spans="1:16" s="63" customFormat="1" hidden="1" x14ac:dyDescent="0.25">
      <c r="A215" s="73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5"/>
    </row>
    <row r="216" spans="1:16" s="63" customFormat="1" hidden="1" x14ac:dyDescent="0.25">
      <c r="A216" s="73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5"/>
    </row>
    <row r="217" spans="1:16" s="63" customFormat="1" hidden="1" x14ac:dyDescent="0.25">
      <c r="A217" s="73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5"/>
    </row>
    <row r="218" spans="1:16" s="63" customFormat="1" hidden="1" x14ac:dyDescent="0.25">
      <c r="A218" s="73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5"/>
    </row>
    <row r="219" spans="1:16" s="63" customFormat="1" hidden="1" x14ac:dyDescent="0.25">
      <c r="A219" s="73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5"/>
    </row>
    <row r="220" spans="1:16" s="63" customFormat="1" hidden="1" x14ac:dyDescent="0.25">
      <c r="A220" s="73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5"/>
    </row>
    <row r="221" spans="1:16" s="63" customFormat="1" hidden="1" x14ac:dyDescent="0.25">
      <c r="A221" s="73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5"/>
    </row>
    <row r="222" spans="1:16" s="63" customFormat="1" hidden="1" x14ac:dyDescent="0.25">
      <c r="A222" s="73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5"/>
    </row>
    <row r="223" spans="1:16" s="63" customFormat="1" hidden="1" x14ac:dyDescent="0.25">
      <c r="A223" s="73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5"/>
    </row>
    <row r="224" spans="1:16" s="63" customFormat="1" hidden="1" x14ac:dyDescent="0.25">
      <c r="A224" s="73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5"/>
    </row>
    <row r="225" spans="1:16" s="63" customFormat="1" hidden="1" x14ac:dyDescent="0.25">
      <c r="A225" s="73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5"/>
    </row>
    <row r="226" spans="1:16" s="63" customFormat="1" hidden="1" x14ac:dyDescent="0.25">
      <c r="A226" s="73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5"/>
    </row>
    <row r="227" spans="1:16" s="63" customFormat="1" hidden="1" x14ac:dyDescent="0.25">
      <c r="A227" s="73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5"/>
    </row>
    <row r="228" spans="1:16" s="63" customFormat="1" hidden="1" x14ac:dyDescent="0.25">
      <c r="A228" s="73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5"/>
    </row>
    <row r="229" spans="1:16" s="63" customFormat="1" hidden="1" x14ac:dyDescent="0.25">
      <c r="A229" s="73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5"/>
    </row>
    <row r="230" spans="1:16" s="63" customFormat="1" hidden="1" x14ac:dyDescent="0.25">
      <c r="A230" s="73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5"/>
    </row>
    <row r="231" spans="1:16" s="63" customFormat="1" hidden="1" x14ac:dyDescent="0.25">
      <c r="A231" s="73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5"/>
    </row>
    <row r="232" spans="1:16" s="63" customFormat="1" hidden="1" x14ac:dyDescent="0.25">
      <c r="A232" s="73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5"/>
    </row>
    <row r="233" spans="1:16" s="63" customFormat="1" hidden="1" x14ac:dyDescent="0.25">
      <c r="A233" s="73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5"/>
    </row>
    <row r="234" spans="1:16" s="63" customFormat="1" hidden="1" x14ac:dyDescent="0.25">
      <c r="A234" s="73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5"/>
    </row>
    <row r="235" spans="1:16" s="63" customFormat="1" ht="19.149999999999999" customHeight="1" x14ac:dyDescent="0.25">
      <c r="A235" s="147" t="s">
        <v>142</v>
      </c>
      <c r="B235" s="47" t="s">
        <v>83</v>
      </c>
      <c r="C235" s="76">
        <f>C237</f>
        <v>677993617.82000005</v>
      </c>
      <c r="D235" s="73"/>
      <c r="E235" s="73"/>
      <c r="F235" s="80">
        <f>F237</f>
        <v>25256123.859999999</v>
      </c>
      <c r="G235" s="78">
        <f t="shared" ref="G235:O235" si="16">G237</f>
        <v>441768793.95999998</v>
      </c>
      <c r="H235" s="78">
        <f t="shared" si="16"/>
        <v>152668700</v>
      </c>
      <c r="I235" s="78">
        <f t="shared" si="16"/>
        <v>24200000</v>
      </c>
      <c r="J235" s="78">
        <f t="shared" si="16"/>
        <v>23100000</v>
      </c>
      <c r="K235" s="78">
        <f t="shared" si="16"/>
        <v>11000000</v>
      </c>
      <c r="L235" s="78">
        <f t="shared" si="16"/>
        <v>0</v>
      </c>
      <c r="M235" s="78">
        <f t="shared" si="16"/>
        <v>0</v>
      </c>
      <c r="N235" s="78">
        <f t="shared" si="16"/>
        <v>0</v>
      </c>
      <c r="O235" s="78">
        <f t="shared" si="16"/>
        <v>0</v>
      </c>
      <c r="P235" s="75" t="s">
        <v>2</v>
      </c>
    </row>
    <row r="236" spans="1:16" s="63" customFormat="1" ht="15.6" hidden="1" customHeight="1" x14ac:dyDescent="0.25">
      <c r="A236" s="148"/>
      <c r="B236" s="47" t="s">
        <v>87</v>
      </c>
      <c r="C236" s="79"/>
      <c r="D236" s="73"/>
      <c r="E236" s="73"/>
      <c r="F236" s="77"/>
      <c r="G236" s="77"/>
      <c r="H236" s="77"/>
      <c r="I236" s="77"/>
      <c r="J236" s="77"/>
      <c r="K236" s="77"/>
      <c r="L236" s="77"/>
      <c r="M236" s="77"/>
      <c r="N236" s="77"/>
      <c r="O236" s="77"/>
      <c r="P236" s="75"/>
    </row>
    <row r="237" spans="1:16" s="63" customFormat="1" x14ac:dyDescent="0.25">
      <c r="A237" s="149"/>
      <c r="B237" s="47" t="s">
        <v>87</v>
      </c>
      <c r="C237" s="79">
        <f>C239+C241</f>
        <v>677993617.82000005</v>
      </c>
      <c r="D237" s="73"/>
      <c r="E237" s="73"/>
      <c r="F237" s="80">
        <f>F239+F241</f>
        <v>25256123.859999999</v>
      </c>
      <c r="G237" s="80">
        <f t="shared" ref="G237:O237" si="17">G239+G241</f>
        <v>441768793.95999998</v>
      </c>
      <c r="H237" s="80">
        <f t="shared" si="17"/>
        <v>152668700</v>
      </c>
      <c r="I237" s="80">
        <f t="shared" si="17"/>
        <v>24200000</v>
      </c>
      <c r="J237" s="80">
        <f t="shared" si="17"/>
        <v>23100000</v>
      </c>
      <c r="K237" s="80">
        <f t="shared" si="17"/>
        <v>11000000</v>
      </c>
      <c r="L237" s="80">
        <f t="shared" si="17"/>
        <v>0</v>
      </c>
      <c r="M237" s="80">
        <f t="shared" si="17"/>
        <v>0</v>
      </c>
      <c r="N237" s="80">
        <f t="shared" si="17"/>
        <v>0</v>
      </c>
      <c r="O237" s="80">
        <f t="shared" si="17"/>
        <v>0</v>
      </c>
      <c r="P237" s="75" t="s">
        <v>2</v>
      </c>
    </row>
    <row r="238" spans="1:16" s="63" customFormat="1" x14ac:dyDescent="0.25">
      <c r="A238" s="146" t="s">
        <v>143</v>
      </c>
      <c r="B238" s="47" t="s">
        <v>83</v>
      </c>
      <c r="C238" s="53">
        <f>C239</f>
        <v>677993617.82000005</v>
      </c>
      <c r="D238" s="53">
        <f t="shared" ref="D238:O238" si="18">D239</f>
        <v>0</v>
      </c>
      <c r="E238" s="53">
        <f t="shared" si="18"/>
        <v>0</v>
      </c>
      <c r="F238" s="53">
        <f>F239</f>
        <v>25256123.859999999</v>
      </c>
      <c r="G238" s="53">
        <f t="shared" si="18"/>
        <v>441768793.95999998</v>
      </c>
      <c r="H238" s="53">
        <f t="shared" si="18"/>
        <v>152668700</v>
      </c>
      <c r="I238" s="53">
        <f t="shared" si="18"/>
        <v>24200000</v>
      </c>
      <c r="J238" s="53">
        <f t="shared" si="18"/>
        <v>23100000</v>
      </c>
      <c r="K238" s="53">
        <f t="shared" si="18"/>
        <v>11000000</v>
      </c>
      <c r="L238" s="53">
        <f t="shared" si="18"/>
        <v>0</v>
      </c>
      <c r="M238" s="53">
        <f t="shared" si="18"/>
        <v>0</v>
      </c>
      <c r="N238" s="53">
        <f t="shared" si="18"/>
        <v>0</v>
      </c>
      <c r="O238" s="53">
        <f t="shared" si="18"/>
        <v>0</v>
      </c>
      <c r="P238" s="46" t="s">
        <v>2</v>
      </c>
    </row>
    <row r="239" spans="1:16" s="63" customFormat="1" ht="18" customHeight="1" x14ac:dyDescent="0.25">
      <c r="A239" s="146"/>
      <c r="B239" s="47" t="s">
        <v>87</v>
      </c>
      <c r="C239" s="53">
        <f t="shared" ref="C239:O239" si="19">C129+C141</f>
        <v>677993617.82000005</v>
      </c>
      <c r="D239" s="53">
        <f t="shared" si="19"/>
        <v>0</v>
      </c>
      <c r="E239" s="53">
        <f t="shared" si="19"/>
        <v>0</v>
      </c>
      <c r="F239" s="53">
        <f t="shared" si="19"/>
        <v>25256123.859999999</v>
      </c>
      <c r="G239" s="53">
        <f t="shared" si="19"/>
        <v>441768793.95999998</v>
      </c>
      <c r="H239" s="53">
        <f t="shared" si="19"/>
        <v>152668700</v>
      </c>
      <c r="I239" s="53">
        <f t="shared" si="19"/>
        <v>24200000</v>
      </c>
      <c r="J239" s="53">
        <f t="shared" si="19"/>
        <v>23100000</v>
      </c>
      <c r="K239" s="53">
        <f t="shared" si="19"/>
        <v>11000000</v>
      </c>
      <c r="L239" s="53">
        <f t="shared" si="19"/>
        <v>0</v>
      </c>
      <c r="M239" s="53">
        <f t="shared" si="19"/>
        <v>0</v>
      </c>
      <c r="N239" s="53">
        <f t="shared" si="19"/>
        <v>0</v>
      </c>
      <c r="O239" s="53">
        <f t="shared" si="19"/>
        <v>0</v>
      </c>
      <c r="P239" s="46" t="s">
        <v>2</v>
      </c>
    </row>
    <row r="240" spans="1:16" s="82" customFormat="1" x14ac:dyDescent="0.25">
      <c r="A240" s="150"/>
      <c r="B240" s="47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  <c r="O240" s="53"/>
      <c r="P240" s="81"/>
    </row>
    <row r="241" spans="1:16" s="82" customFormat="1" x14ac:dyDescent="0.25">
      <c r="A241" s="151"/>
      <c r="B241" s="47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  <c r="O241" s="53"/>
      <c r="P241" s="83"/>
    </row>
    <row r="242" spans="1:16" s="82" customFormat="1" x14ac:dyDescent="0.25">
      <c r="P242" s="84"/>
    </row>
    <row r="243" spans="1:16" s="82" customFormat="1" x14ac:dyDescent="0.25">
      <c r="A243" s="85"/>
      <c r="P243" s="84"/>
    </row>
    <row r="244" spans="1:16" s="82" customFormat="1" x14ac:dyDescent="0.25">
      <c r="A244" s="86"/>
      <c r="B244" s="87"/>
      <c r="C244" s="87"/>
      <c r="D244" s="87"/>
      <c r="E244" s="87"/>
      <c r="F244" s="87"/>
      <c r="G244" s="87"/>
      <c r="H244" s="87"/>
      <c r="I244" s="87"/>
      <c r="J244" s="87"/>
      <c r="K244" s="87"/>
      <c r="L244" s="87"/>
      <c r="M244" s="87"/>
      <c r="N244" s="87"/>
      <c r="O244" s="87"/>
      <c r="P244" s="88"/>
    </row>
    <row r="245" spans="1:16" s="82" customFormat="1" x14ac:dyDescent="0.25">
      <c r="P245" s="84"/>
    </row>
    <row r="246" spans="1:16" s="82" customFormat="1" x14ac:dyDescent="0.25">
      <c r="P246" s="84"/>
    </row>
    <row r="247" spans="1:16" s="82" customFormat="1" x14ac:dyDescent="0.25">
      <c r="P247" s="84"/>
    </row>
    <row r="253" spans="1:16" x14ac:dyDescent="0.25">
      <c r="A253" s="85"/>
    </row>
    <row r="254" spans="1:16" x14ac:dyDescent="0.25">
      <c r="A254" s="86"/>
    </row>
    <row r="255" spans="1:16" x14ac:dyDescent="0.25">
      <c r="A255" s="90"/>
    </row>
  </sheetData>
  <mergeCells count="85">
    <mergeCell ref="N3:P3"/>
    <mergeCell ref="N4:P4"/>
    <mergeCell ref="A13:P13"/>
    <mergeCell ref="A14:P17"/>
    <mergeCell ref="A19:P19"/>
    <mergeCell ref="A20:P20"/>
    <mergeCell ref="A22:A26"/>
    <mergeCell ref="A18:P18"/>
    <mergeCell ref="A21:P21"/>
    <mergeCell ref="A118:A122"/>
    <mergeCell ref="A96:A99"/>
    <mergeCell ref="A32:A36"/>
    <mergeCell ref="A37:A41"/>
    <mergeCell ref="A42:A46"/>
    <mergeCell ref="A47:A51"/>
    <mergeCell ref="A52:A55"/>
    <mergeCell ref="A71:A75"/>
    <mergeCell ref="A76:A80"/>
    <mergeCell ref="A81:A85"/>
    <mergeCell ref="A86:A90"/>
    <mergeCell ref="A91:A94"/>
    <mergeCell ref="A123:A127"/>
    <mergeCell ref="A101:P101"/>
    <mergeCell ref="A102:P102"/>
    <mergeCell ref="A103:A107"/>
    <mergeCell ref="A108:A112"/>
    <mergeCell ref="A113:A117"/>
    <mergeCell ref="A142:A143"/>
    <mergeCell ref="P142:P143"/>
    <mergeCell ref="A144:A145"/>
    <mergeCell ref="P144:P145"/>
    <mergeCell ref="A27:A31"/>
    <mergeCell ref="A140:A141"/>
    <mergeCell ref="P140:P141"/>
    <mergeCell ref="A128:A129"/>
    <mergeCell ref="P128:P129"/>
    <mergeCell ref="A130:A131"/>
    <mergeCell ref="P130:P131"/>
    <mergeCell ref="A138:A139"/>
    <mergeCell ref="P138:P139"/>
    <mergeCell ref="A132:A133"/>
    <mergeCell ref="P132:P133"/>
    <mergeCell ref="A134:A135"/>
    <mergeCell ref="P134:P135"/>
    <mergeCell ref="A136:A137"/>
    <mergeCell ref="P136:P137"/>
    <mergeCell ref="N7:T7"/>
    <mergeCell ref="A9:P9"/>
    <mergeCell ref="A10:A11"/>
    <mergeCell ref="B10:B11"/>
    <mergeCell ref="C10:C11"/>
    <mergeCell ref="D10:O10"/>
    <mergeCell ref="P10:P11"/>
    <mergeCell ref="A57:A60"/>
    <mergeCell ref="A63:P63"/>
    <mergeCell ref="A64:P64"/>
    <mergeCell ref="A65:P65"/>
    <mergeCell ref="A66:A70"/>
    <mergeCell ref="A62:P62"/>
    <mergeCell ref="A164:A167"/>
    <mergeCell ref="A146:A147"/>
    <mergeCell ref="P146:P147"/>
    <mergeCell ref="A148:A149"/>
    <mergeCell ref="P148:P149"/>
    <mergeCell ref="A150:A151"/>
    <mergeCell ref="P150:P151"/>
    <mergeCell ref="A156:A157"/>
    <mergeCell ref="P156:P157"/>
    <mergeCell ref="A158:A159"/>
    <mergeCell ref="P158:P159"/>
    <mergeCell ref="A160:A162"/>
    <mergeCell ref="A152:A153"/>
    <mergeCell ref="P152:P153"/>
    <mergeCell ref="A154:A155"/>
    <mergeCell ref="P154:P155"/>
    <mergeCell ref="A203:A206"/>
    <mergeCell ref="A235:A237"/>
    <mergeCell ref="A238:A239"/>
    <mergeCell ref="A240:A241"/>
    <mergeCell ref="A171:P171"/>
    <mergeCell ref="A173:A177"/>
    <mergeCell ref="A178:A182"/>
    <mergeCell ref="A183:A187"/>
    <mergeCell ref="A193:A197"/>
    <mergeCell ref="A198:A201"/>
  </mergeCells>
  <pageMargins left="0.70866141732283472" right="0.70866141732283472" top="0.74803149606299213" bottom="0.74803149606299213" header="0.31496062992125984" footer="0.31496062992125984"/>
  <pageSetup paperSize="9" scale="37" firstPageNumber="11" fitToHeight="0" orientation="landscape" useFirstPageNumber="1" verticalDpi="0" r:id="rId1"/>
  <headerFooter>
    <oddHeader>&amp;C&amp;"Times New Roman,обычный"&amp;16&amp;P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таблица 3</vt:lpstr>
      <vt:lpstr>Таблица 5</vt:lpstr>
      <vt:lpstr>Лист2</vt:lpstr>
      <vt:lpstr>'таблица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Телина Татьяна Владимировна</dc:creator>
  <cp:lastModifiedBy>Тертышникова Екатерина Геннадьевна</cp:lastModifiedBy>
  <cp:lastPrinted>2021-07-09T06:04:14Z</cp:lastPrinted>
  <dcterms:created xsi:type="dcterms:W3CDTF">2014-12-12T07:35:47Z</dcterms:created>
  <dcterms:modified xsi:type="dcterms:W3CDTF">2021-07-20T04:16:23Z</dcterms:modified>
</cp:coreProperties>
</file>