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0845"/>
  </bookViews>
  <sheets>
    <sheet name="1. Показатели" sheetId="2" r:id="rId1"/>
    <sheet name="2. Мероприятия" sheetId="1" r:id="rId2"/>
    <sheet name="3. Портфели" sheetId="5" r:id="rId3"/>
  </sheets>
  <definedNames>
    <definedName name="_xlnm._FilterDatabase" localSheetId="1" hidden="1">'2. Мероприятия'!$A$9:$AL$205</definedName>
    <definedName name="_xlnm.Print_Titles" localSheetId="1">'2. Мероприятия'!$8:$9</definedName>
    <definedName name="_xlnm.Print_Area" localSheetId="0">'1. Показатели'!$A$1:$AD$157</definedName>
    <definedName name="_xlnm.Print_Area" localSheetId="1">'2. Мероприятия'!$A$1:$AA$208</definedName>
  </definedNames>
  <calcPr calcId="162913" fullPrecision="0"/>
</workbook>
</file>

<file path=xl/calcChain.xml><?xml version="1.0" encoding="utf-8"?>
<calcChain xmlns="http://schemas.openxmlformats.org/spreadsheetml/2006/main">
  <c r="M15" i="5" l="1"/>
  <c r="I15" i="5"/>
  <c r="P14" i="5"/>
  <c r="L14" i="5"/>
  <c r="H14" i="5"/>
  <c r="P11" i="5"/>
  <c r="O11" i="5"/>
  <c r="N11" i="5"/>
  <c r="M11" i="5"/>
  <c r="L11" i="5"/>
  <c r="K11" i="5"/>
  <c r="M208" i="1"/>
  <c r="L208" i="1"/>
  <c r="L206" i="1" s="1"/>
  <c r="K208" i="1"/>
  <c r="J208" i="1"/>
  <c r="I208" i="1"/>
  <c r="H208" i="1"/>
  <c r="H206" i="1" s="1"/>
  <c r="G208" i="1"/>
  <c r="F208" i="1"/>
  <c r="E208" i="1"/>
  <c r="D208" i="1"/>
  <c r="M207" i="1"/>
  <c r="L207" i="1"/>
  <c r="K207" i="1"/>
  <c r="K206" i="1" s="1"/>
  <c r="J207" i="1"/>
  <c r="I207" i="1"/>
  <c r="H207" i="1"/>
  <c r="G207" i="1"/>
  <c r="G206" i="1" s="1"/>
  <c r="F207" i="1"/>
  <c r="E207" i="1"/>
  <c r="D207" i="1"/>
  <c r="C207" i="1"/>
  <c r="M206" i="1"/>
  <c r="J206" i="1"/>
  <c r="I206" i="1"/>
  <c r="F206" i="1"/>
  <c r="E206" i="1"/>
  <c r="C193" i="1"/>
  <c r="C192" i="1"/>
  <c r="M191" i="1"/>
  <c r="L191" i="1"/>
  <c r="K191" i="1"/>
  <c r="J191" i="1"/>
  <c r="I191" i="1"/>
  <c r="H191" i="1"/>
  <c r="G191" i="1"/>
  <c r="F191" i="1"/>
  <c r="E191" i="1"/>
  <c r="D191" i="1"/>
  <c r="C190" i="1"/>
  <c r="C189" i="1"/>
  <c r="M188" i="1"/>
  <c r="L188" i="1"/>
  <c r="K188" i="1"/>
  <c r="J188" i="1"/>
  <c r="I188" i="1"/>
  <c r="H188" i="1"/>
  <c r="G188" i="1"/>
  <c r="F188" i="1"/>
  <c r="C188" i="1" s="1"/>
  <c r="E188" i="1"/>
  <c r="D188" i="1"/>
  <c r="D187" i="1"/>
  <c r="C187" i="1" s="1"/>
  <c r="C186" i="1"/>
  <c r="M185" i="1"/>
  <c r="L185" i="1"/>
  <c r="K185" i="1"/>
  <c r="J185" i="1"/>
  <c r="I185" i="1"/>
  <c r="H185" i="1"/>
  <c r="G185" i="1"/>
  <c r="F185" i="1"/>
  <c r="E185" i="1"/>
  <c r="D185" i="1"/>
  <c r="C185" i="1" s="1"/>
  <c r="C183" i="1"/>
  <c r="C182" i="1"/>
  <c r="C181" i="1"/>
  <c r="C180" i="1"/>
  <c r="C179" i="1"/>
  <c r="AA178" i="1"/>
  <c r="C178" i="1"/>
  <c r="AA176" i="1"/>
  <c r="Z175" i="1"/>
  <c r="AA175" i="1" s="1"/>
  <c r="Y175" i="1"/>
  <c r="X175" i="1"/>
  <c r="W175" i="1"/>
  <c r="V175" i="1"/>
  <c r="U175" i="1"/>
  <c r="T175" i="1"/>
  <c r="S175" i="1"/>
  <c r="R175" i="1"/>
  <c r="Q175" i="1"/>
  <c r="P175" i="1"/>
  <c r="C159" i="1"/>
  <c r="C158" i="1"/>
  <c r="C157" i="1"/>
  <c r="M156" i="1"/>
  <c r="L156" i="1"/>
  <c r="K156" i="1"/>
  <c r="J156" i="1"/>
  <c r="I156" i="1"/>
  <c r="H156" i="1"/>
  <c r="G156" i="1"/>
  <c r="F156" i="1"/>
  <c r="C156" i="1" s="1"/>
  <c r="E156" i="1"/>
  <c r="D156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C155" i="1"/>
  <c r="C154" i="1"/>
  <c r="M153" i="1"/>
  <c r="L153" i="1"/>
  <c r="K153" i="1"/>
  <c r="J153" i="1"/>
  <c r="I153" i="1"/>
  <c r="H153" i="1"/>
  <c r="G153" i="1"/>
  <c r="F153" i="1"/>
  <c r="E153" i="1"/>
  <c r="D153" i="1"/>
  <c r="C153" i="1"/>
  <c r="C152" i="1"/>
  <c r="C151" i="1"/>
  <c r="M150" i="1"/>
  <c r="L150" i="1"/>
  <c r="K150" i="1"/>
  <c r="J150" i="1"/>
  <c r="I150" i="1"/>
  <c r="H150" i="1"/>
  <c r="G150" i="1"/>
  <c r="F150" i="1"/>
  <c r="E150" i="1"/>
  <c r="D150" i="1"/>
  <c r="C150" i="1" s="1"/>
  <c r="C149" i="1"/>
  <c r="C148" i="1"/>
  <c r="M147" i="1"/>
  <c r="L147" i="1"/>
  <c r="K147" i="1"/>
  <c r="J147" i="1"/>
  <c r="I147" i="1"/>
  <c r="H147" i="1"/>
  <c r="G147" i="1"/>
  <c r="F147" i="1"/>
  <c r="E147" i="1"/>
  <c r="C147" i="1" s="1"/>
  <c r="D147" i="1"/>
  <c r="C146" i="1"/>
  <c r="C145" i="1"/>
  <c r="M144" i="1"/>
  <c r="L144" i="1"/>
  <c r="K144" i="1"/>
  <c r="J144" i="1"/>
  <c r="I144" i="1"/>
  <c r="H144" i="1"/>
  <c r="G144" i="1"/>
  <c r="F144" i="1"/>
  <c r="C144" i="1" s="1"/>
  <c r="E144" i="1"/>
  <c r="D144" i="1"/>
  <c r="C143" i="1"/>
  <c r="C142" i="1"/>
  <c r="M141" i="1"/>
  <c r="L141" i="1"/>
  <c r="K141" i="1"/>
  <c r="J141" i="1"/>
  <c r="I141" i="1"/>
  <c r="H141" i="1"/>
  <c r="G141" i="1"/>
  <c r="F141" i="1"/>
  <c r="E141" i="1"/>
  <c r="D141" i="1"/>
  <c r="C141" i="1"/>
  <c r="Z140" i="1"/>
  <c r="Y140" i="1"/>
  <c r="X140" i="1"/>
  <c r="W140" i="1"/>
  <c r="V140" i="1"/>
  <c r="U140" i="1"/>
  <c r="T140" i="1"/>
  <c r="Q140" i="1"/>
  <c r="P140" i="1"/>
  <c r="AA140" i="1" s="1"/>
  <c r="M140" i="1"/>
  <c r="L140" i="1"/>
  <c r="K140" i="1"/>
  <c r="K138" i="1" s="1"/>
  <c r="J140" i="1"/>
  <c r="I140" i="1"/>
  <c r="H140" i="1"/>
  <c r="G140" i="1"/>
  <c r="G138" i="1" s="1"/>
  <c r="F140" i="1"/>
  <c r="C140" i="1" s="1"/>
  <c r="E140" i="1"/>
  <c r="D140" i="1"/>
  <c r="M139" i="1"/>
  <c r="M138" i="1" s="1"/>
  <c r="L139" i="1"/>
  <c r="K139" i="1"/>
  <c r="J139" i="1"/>
  <c r="I139" i="1"/>
  <c r="I138" i="1" s="1"/>
  <c r="H139" i="1"/>
  <c r="G139" i="1"/>
  <c r="F139" i="1"/>
  <c r="E139" i="1"/>
  <c r="D139" i="1"/>
  <c r="L138" i="1"/>
  <c r="H138" i="1"/>
  <c r="D138" i="1"/>
  <c r="Z137" i="1"/>
  <c r="Y137" i="1"/>
  <c r="X137" i="1"/>
  <c r="W137" i="1"/>
  <c r="V137" i="1"/>
  <c r="U137" i="1"/>
  <c r="T137" i="1"/>
  <c r="S137" i="1"/>
  <c r="R137" i="1"/>
  <c r="Q137" i="1"/>
  <c r="P137" i="1"/>
  <c r="AA137" i="1" s="1"/>
  <c r="C137" i="1"/>
  <c r="C136" i="1"/>
  <c r="M135" i="1"/>
  <c r="L135" i="1"/>
  <c r="K135" i="1"/>
  <c r="J135" i="1"/>
  <c r="I135" i="1"/>
  <c r="H135" i="1"/>
  <c r="G135" i="1"/>
  <c r="F135" i="1"/>
  <c r="E135" i="1"/>
  <c r="D135" i="1"/>
  <c r="C135" i="1" s="1"/>
  <c r="J134" i="1"/>
  <c r="K134" i="1" s="1"/>
  <c r="C133" i="1"/>
  <c r="C130" i="1" s="1"/>
  <c r="U132" i="1"/>
  <c r="T132" i="1"/>
  <c r="Q132" i="1"/>
  <c r="P132" i="1"/>
  <c r="AA132" i="1" s="1"/>
  <c r="J132" i="1"/>
  <c r="W132" i="1" s="1"/>
  <c r="I132" i="1"/>
  <c r="V132" i="1" s="1"/>
  <c r="H132" i="1"/>
  <c r="G132" i="1"/>
  <c r="F132" i="1"/>
  <c r="E132" i="1"/>
  <c r="R132" i="1" s="1"/>
  <c r="D132" i="1"/>
  <c r="J131" i="1"/>
  <c r="J129" i="1" s="1"/>
  <c r="I131" i="1"/>
  <c r="L15" i="5" s="1"/>
  <c r="H131" i="1"/>
  <c r="K15" i="5" s="1"/>
  <c r="G131" i="1"/>
  <c r="J15" i="5" s="1"/>
  <c r="F131" i="1"/>
  <c r="F129" i="1" s="1"/>
  <c r="E131" i="1"/>
  <c r="H15" i="5" s="1"/>
  <c r="D131" i="1"/>
  <c r="G15" i="5" s="1"/>
  <c r="M130" i="1"/>
  <c r="L130" i="1"/>
  <c r="K130" i="1"/>
  <c r="N14" i="5" s="1"/>
  <c r="J130" i="1"/>
  <c r="M14" i="5" s="1"/>
  <c r="M13" i="5" s="1"/>
  <c r="I130" i="1"/>
  <c r="H130" i="1"/>
  <c r="G130" i="1"/>
  <c r="J14" i="5" s="1"/>
  <c r="J13" i="5" s="1"/>
  <c r="F130" i="1"/>
  <c r="I14" i="5" s="1"/>
  <c r="I13" i="5" s="1"/>
  <c r="E130" i="1"/>
  <c r="D130" i="1"/>
  <c r="G129" i="1"/>
  <c r="J128" i="1"/>
  <c r="I128" i="1"/>
  <c r="C127" i="1"/>
  <c r="I126" i="1"/>
  <c r="H126" i="1"/>
  <c r="G126" i="1"/>
  <c r="F126" i="1"/>
  <c r="E126" i="1"/>
  <c r="D126" i="1"/>
  <c r="C125" i="1"/>
  <c r="C124" i="1"/>
  <c r="M123" i="1"/>
  <c r="L123" i="1"/>
  <c r="K123" i="1"/>
  <c r="J123" i="1"/>
  <c r="I123" i="1"/>
  <c r="H123" i="1"/>
  <c r="G123" i="1"/>
  <c r="F123" i="1"/>
  <c r="C123" i="1" s="1"/>
  <c r="E123" i="1"/>
  <c r="D123" i="1"/>
  <c r="G122" i="1"/>
  <c r="C121" i="1"/>
  <c r="M120" i="1"/>
  <c r="L120" i="1"/>
  <c r="K120" i="1"/>
  <c r="J120" i="1"/>
  <c r="I120" i="1"/>
  <c r="H120" i="1"/>
  <c r="D120" i="1"/>
  <c r="K119" i="1"/>
  <c r="L119" i="1" s="1"/>
  <c r="C118" i="1"/>
  <c r="K117" i="1"/>
  <c r="J117" i="1"/>
  <c r="I117" i="1"/>
  <c r="H117" i="1"/>
  <c r="G117" i="1"/>
  <c r="F117" i="1"/>
  <c r="E117" i="1"/>
  <c r="D117" i="1"/>
  <c r="C116" i="1"/>
  <c r="C115" i="1"/>
  <c r="M114" i="1"/>
  <c r="L114" i="1"/>
  <c r="K114" i="1"/>
  <c r="J114" i="1"/>
  <c r="I114" i="1"/>
  <c r="H114" i="1"/>
  <c r="G114" i="1"/>
  <c r="F114" i="1"/>
  <c r="E114" i="1"/>
  <c r="D114" i="1"/>
  <c r="C114" i="1"/>
  <c r="C113" i="1"/>
  <c r="C112" i="1"/>
  <c r="M111" i="1"/>
  <c r="L111" i="1"/>
  <c r="K111" i="1"/>
  <c r="J111" i="1"/>
  <c r="I111" i="1"/>
  <c r="H111" i="1"/>
  <c r="G111" i="1"/>
  <c r="F111" i="1"/>
  <c r="E111" i="1"/>
  <c r="D111" i="1"/>
  <c r="C111" i="1" s="1"/>
  <c r="C110" i="1"/>
  <c r="C109" i="1"/>
  <c r="M108" i="1"/>
  <c r="L108" i="1"/>
  <c r="K108" i="1"/>
  <c r="J108" i="1"/>
  <c r="I108" i="1"/>
  <c r="H108" i="1"/>
  <c r="G108" i="1"/>
  <c r="F108" i="1"/>
  <c r="E108" i="1"/>
  <c r="D108" i="1"/>
  <c r="C108" i="1" s="1"/>
  <c r="C107" i="1"/>
  <c r="C106" i="1"/>
  <c r="M105" i="1"/>
  <c r="L105" i="1"/>
  <c r="K105" i="1"/>
  <c r="J105" i="1"/>
  <c r="I105" i="1"/>
  <c r="H105" i="1"/>
  <c r="G105" i="1"/>
  <c r="F105" i="1"/>
  <c r="C105" i="1" s="1"/>
  <c r="E105" i="1"/>
  <c r="D105" i="1"/>
  <c r="C104" i="1"/>
  <c r="C103" i="1"/>
  <c r="M102" i="1"/>
  <c r="L102" i="1"/>
  <c r="K102" i="1"/>
  <c r="J102" i="1"/>
  <c r="I102" i="1"/>
  <c r="H102" i="1"/>
  <c r="G102" i="1"/>
  <c r="F102" i="1"/>
  <c r="E102" i="1"/>
  <c r="D102" i="1"/>
  <c r="C102" i="1"/>
  <c r="J101" i="1"/>
  <c r="K101" i="1" s="1"/>
  <c r="H101" i="1"/>
  <c r="I101" i="1" s="1"/>
  <c r="C100" i="1"/>
  <c r="H99" i="1"/>
  <c r="G99" i="1"/>
  <c r="F99" i="1"/>
  <c r="E99" i="1"/>
  <c r="D99" i="1"/>
  <c r="C98" i="1"/>
  <c r="C97" i="1"/>
  <c r="M96" i="1"/>
  <c r="L96" i="1"/>
  <c r="K96" i="1"/>
  <c r="J96" i="1"/>
  <c r="I96" i="1"/>
  <c r="H96" i="1"/>
  <c r="G96" i="1"/>
  <c r="F96" i="1"/>
  <c r="E96" i="1"/>
  <c r="D96" i="1"/>
  <c r="C96" i="1"/>
  <c r="G95" i="1"/>
  <c r="F95" i="1"/>
  <c r="S140" i="1" s="1"/>
  <c r="E95" i="1"/>
  <c r="R140" i="1" s="1"/>
  <c r="C95" i="1"/>
  <c r="C94" i="1"/>
  <c r="M93" i="1"/>
  <c r="L93" i="1"/>
  <c r="K93" i="1"/>
  <c r="J93" i="1"/>
  <c r="I93" i="1"/>
  <c r="H93" i="1"/>
  <c r="G93" i="1"/>
  <c r="D93" i="1"/>
  <c r="J92" i="1"/>
  <c r="H92" i="1"/>
  <c r="I92" i="1" s="1"/>
  <c r="C91" i="1"/>
  <c r="AA90" i="1"/>
  <c r="H90" i="1"/>
  <c r="G90" i="1"/>
  <c r="F90" i="1"/>
  <c r="E90" i="1"/>
  <c r="D90" i="1"/>
  <c r="AA89" i="1"/>
  <c r="H89" i="1"/>
  <c r="I89" i="1" s="1"/>
  <c r="C88" i="1"/>
  <c r="AA87" i="1"/>
  <c r="H87" i="1"/>
  <c r="G87" i="1"/>
  <c r="F87" i="1"/>
  <c r="E87" i="1"/>
  <c r="D87" i="1"/>
  <c r="H86" i="1"/>
  <c r="I86" i="1" s="1"/>
  <c r="C85" i="1"/>
  <c r="AA84" i="1"/>
  <c r="H84" i="1"/>
  <c r="G84" i="1"/>
  <c r="F84" i="1"/>
  <c r="E84" i="1"/>
  <c r="D84" i="1"/>
  <c r="L83" i="1"/>
  <c r="M83" i="1" s="1"/>
  <c r="M81" i="1" s="1"/>
  <c r="C82" i="1"/>
  <c r="AA81" i="1"/>
  <c r="L81" i="1"/>
  <c r="K81" i="1"/>
  <c r="J81" i="1"/>
  <c r="I81" i="1"/>
  <c r="H81" i="1"/>
  <c r="G81" i="1"/>
  <c r="F81" i="1"/>
  <c r="E81" i="1"/>
  <c r="D81" i="1"/>
  <c r="C81" i="1" s="1"/>
  <c r="I80" i="1"/>
  <c r="J80" i="1" s="1"/>
  <c r="C79" i="1"/>
  <c r="U78" i="1"/>
  <c r="T78" i="1"/>
  <c r="Q78" i="1"/>
  <c r="P78" i="1"/>
  <c r="AA78" i="1" s="1"/>
  <c r="I78" i="1"/>
  <c r="V78" i="1" s="1"/>
  <c r="H78" i="1"/>
  <c r="G78" i="1"/>
  <c r="F78" i="1"/>
  <c r="S78" i="1" s="1"/>
  <c r="E78" i="1"/>
  <c r="R78" i="1" s="1"/>
  <c r="D78" i="1"/>
  <c r="J77" i="1"/>
  <c r="K77" i="1" s="1"/>
  <c r="L77" i="1" s="1"/>
  <c r="M77" i="1" s="1"/>
  <c r="M75" i="1" s="1"/>
  <c r="I77" i="1"/>
  <c r="C76" i="1"/>
  <c r="T75" i="1"/>
  <c r="T48" i="1" s="1"/>
  <c r="S75" i="1"/>
  <c r="P75" i="1"/>
  <c r="AA75" i="1" s="1"/>
  <c r="I75" i="1"/>
  <c r="V75" i="1" s="1"/>
  <c r="V48" i="1" s="1"/>
  <c r="H75" i="1"/>
  <c r="U75" i="1" s="1"/>
  <c r="G75" i="1"/>
  <c r="F75" i="1"/>
  <c r="E75" i="1"/>
  <c r="R75" i="1" s="1"/>
  <c r="R48" i="1" s="1"/>
  <c r="D75" i="1"/>
  <c r="Q75" i="1" s="1"/>
  <c r="C74" i="1"/>
  <c r="C73" i="1"/>
  <c r="X72" i="1"/>
  <c r="T72" i="1"/>
  <c r="P72" i="1"/>
  <c r="AA72" i="1" s="1"/>
  <c r="M72" i="1"/>
  <c r="Z72" i="1" s="1"/>
  <c r="L72" i="1"/>
  <c r="Y72" i="1" s="1"/>
  <c r="K72" i="1"/>
  <c r="J72" i="1"/>
  <c r="W72" i="1" s="1"/>
  <c r="I72" i="1"/>
  <c r="V72" i="1" s="1"/>
  <c r="H72" i="1"/>
  <c r="U72" i="1" s="1"/>
  <c r="U44" i="1" s="1"/>
  <c r="U25" i="1" s="1"/>
  <c r="U174" i="1" s="1"/>
  <c r="G72" i="1"/>
  <c r="F72" i="1"/>
  <c r="S72" i="1" s="1"/>
  <c r="E72" i="1"/>
  <c r="R72" i="1" s="1"/>
  <c r="D72" i="1"/>
  <c r="Q72" i="1" s="1"/>
  <c r="Q44" i="1" s="1"/>
  <c r="Q25" i="1" s="1"/>
  <c r="Q174" i="1" s="1"/>
  <c r="C71" i="1"/>
  <c r="C70" i="1"/>
  <c r="Y69" i="1"/>
  <c r="U69" i="1"/>
  <c r="Q69" i="1"/>
  <c r="P69" i="1"/>
  <c r="AA69" i="1" s="1"/>
  <c r="M69" i="1"/>
  <c r="Z69" i="1" s="1"/>
  <c r="L69" i="1"/>
  <c r="K69" i="1"/>
  <c r="X69" i="1" s="1"/>
  <c r="J69" i="1"/>
  <c r="W69" i="1" s="1"/>
  <c r="I69" i="1"/>
  <c r="V69" i="1" s="1"/>
  <c r="H69" i="1"/>
  <c r="G69" i="1"/>
  <c r="T69" i="1" s="1"/>
  <c r="F69" i="1"/>
  <c r="S69" i="1" s="1"/>
  <c r="E69" i="1"/>
  <c r="R69" i="1" s="1"/>
  <c r="D69" i="1"/>
  <c r="C69" i="1"/>
  <c r="AA68" i="1"/>
  <c r="K68" i="1"/>
  <c r="L68" i="1" s="1"/>
  <c r="J68" i="1"/>
  <c r="I68" i="1"/>
  <c r="C67" i="1"/>
  <c r="AA66" i="1"/>
  <c r="K66" i="1"/>
  <c r="J66" i="1"/>
  <c r="I66" i="1"/>
  <c r="H66" i="1"/>
  <c r="G66" i="1"/>
  <c r="F66" i="1"/>
  <c r="E66" i="1"/>
  <c r="D66" i="1"/>
  <c r="M65" i="1"/>
  <c r="M63" i="1" s="1"/>
  <c r="N115" i="2" s="1"/>
  <c r="L65" i="1"/>
  <c r="K65" i="1"/>
  <c r="C65" i="1"/>
  <c r="C64" i="1"/>
  <c r="AA63" i="1"/>
  <c r="L63" i="1"/>
  <c r="K63" i="1"/>
  <c r="J63" i="1"/>
  <c r="I63" i="1"/>
  <c r="H63" i="1"/>
  <c r="G63" i="1"/>
  <c r="F63" i="1"/>
  <c r="E63" i="1"/>
  <c r="D63" i="1"/>
  <c r="I62" i="1"/>
  <c r="I60" i="1" s="1"/>
  <c r="E62" i="1"/>
  <c r="C61" i="1"/>
  <c r="AA60" i="1"/>
  <c r="H60" i="1"/>
  <c r="G60" i="1"/>
  <c r="F60" i="1"/>
  <c r="E60" i="1"/>
  <c r="D60" i="1"/>
  <c r="I59" i="1"/>
  <c r="J59" i="1" s="1"/>
  <c r="H59" i="1"/>
  <c r="C58" i="1"/>
  <c r="U57" i="1"/>
  <c r="Q57" i="1"/>
  <c r="P57" i="1"/>
  <c r="AA57" i="1" s="1"/>
  <c r="I57" i="1"/>
  <c r="V57" i="1" s="1"/>
  <c r="V44" i="1" s="1"/>
  <c r="H57" i="1"/>
  <c r="G57" i="1"/>
  <c r="T57" i="1" s="1"/>
  <c r="T44" i="1" s="1"/>
  <c r="T25" i="1" s="1"/>
  <c r="T174" i="1" s="1"/>
  <c r="F57" i="1"/>
  <c r="S57" i="1" s="1"/>
  <c r="E57" i="1"/>
  <c r="R57" i="1" s="1"/>
  <c r="R44" i="1" s="1"/>
  <c r="D57" i="1"/>
  <c r="C56" i="1"/>
  <c r="C55" i="1"/>
  <c r="AA54" i="1"/>
  <c r="M54" i="1"/>
  <c r="L54" i="1"/>
  <c r="K54" i="1"/>
  <c r="J54" i="1"/>
  <c r="I54" i="1"/>
  <c r="H54" i="1"/>
  <c r="G54" i="1"/>
  <c r="F54" i="1"/>
  <c r="E54" i="1"/>
  <c r="C54" i="1" s="1"/>
  <c r="D54" i="1"/>
  <c r="AA53" i="1"/>
  <c r="J53" i="1"/>
  <c r="J51" i="1" s="1"/>
  <c r="I53" i="1"/>
  <c r="H53" i="1"/>
  <c r="H51" i="1" s="1"/>
  <c r="I111" i="2" s="1"/>
  <c r="G53" i="1"/>
  <c r="F53" i="1"/>
  <c r="F51" i="1" s="1"/>
  <c r="E53" i="1"/>
  <c r="AA52" i="1"/>
  <c r="C52" i="1"/>
  <c r="C44" i="1" s="1"/>
  <c r="AA51" i="1"/>
  <c r="M51" i="1"/>
  <c r="L51" i="1"/>
  <c r="K51" i="1"/>
  <c r="I51" i="1"/>
  <c r="G51" i="1"/>
  <c r="E51" i="1"/>
  <c r="D51" i="1"/>
  <c r="Z50" i="1"/>
  <c r="Y50" i="1"/>
  <c r="X50" i="1"/>
  <c r="W50" i="1"/>
  <c r="V50" i="1"/>
  <c r="U50" i="1"/>
  <c r="T50" i="1"/>
  <c r="S50" i="1"/>
  <c r="R50" i="1"/>
  <c r="Q50" i="1"/>
  <c r="P50" i="1"/>
  <c r="AA50" i="1" s="1"/>
  <c r="AA49" i="1"/>
  <c r="U48" i="1"/>
  <c r="S48" i="1"/>
  <c r="Q48" i="1"/>
  <c r="P48" i="1"/>
  <c r="AA48" i="1" s="1"/>
  <c r="AA47" i="1"/>
  <c r="AA46" i="1"/>
  <c r="AB45" i="1"/>
  <c r="AA45" i="1"/>
  <c r="I45" i="1"/>
  <c r="L12" i="5" s="1"/>
  <c r="L10" i="5" s="1"/>
  <c r="G45" i="1"/>
  <c r="J12" i="5" s="1"/>
  <c r="E45" i="1"/>
  <c r="H12" i="5" s="1"/>
  <c r="D45" i="1"/>
  <c r="G12" i="5" s="1"/>
  <c r="G44" i="1"/>
  <c r="J11" i="5" s="1"/>
  <c r="F44" i="1"/>
  <c r="I11" i="5" s="1"/>
  <c r="E44" i="1"/>
  <c r="H11" i="5" s="1"/>
  <c r="H10" i="5" s="1"/>
  <c r="D44" i="1"/>
  <c r="G11" i="5" s="1"/>
  <c r="Z43" i="1"/>
  <c r="Y43" i="1"/>
  <c r="X43" i="1"/>
  <c r="W43" i="1"/>
  <c r="V43" i="1"/>
  <c r="U43" i="1"/>
  <c r="T43" i="1"/>
  <c r="S43" i="1"/>
  <c r="AA43" i="1" s="1"/>
  <c r="R43" i="1"/>
  <c r="Q43" i="1"/>
  <c r="P43" i="1"/>
  <c r="I43" i="1"/>
  <c r="E43" i="1"/>
  <c r="D43" i="1"/>
  <c r="AB43" i="1" s="1"/>
  <c r="AA36" i="1"/>
  <c r="AA35" i="1"/>
  <c r="C35" i="1"/>
  <c r="C34" i="1"/>
  <c r="AG33" i="1"/>
  <c r="AA33" i="1"/>
  <c r="M33" i="1"/>
  <c r="L33" i="1"/>
  <c r="K33" i="1"/>
  <c r="J33" i="1"/>
  <c r="K148" i="2" s="1"/>
  <c r="I33" i="1"/>
  <c r="H33" i="1"/>
  <c r="G33" i="1"/>
  <c r="D33" i="1"/>
  <c r="C33" i="1" s="1"/>
  <c r="AA32" i="1"/>
  <c r="C32" i="1"/>
  <c r="C31" i="1"/>
  <c r="AG30" i="1"/>
  <c r="AA30" i="1"/>
  <c r="G30" i="1"/>
  <c r="F30" i="1"/>
  <c r="G147" i="2" s="1"/>
  <c r="E30" i="1"/>
  <c r="D30" i="1"/>
  <c r="C30" i="1" s="1"/>
  <c r="AA29" i="1"/>
  <c r="C29" i="1"/>
  <c r="C28" i="1"/>
  <c r="AA27" i="1"/>
  <c r="M27" i="1"/>
  <c r="N146" i="2" s="1"/>
  <c r="L27" i="1"/>
  <c r="K27" i="1"/>
  <c r="J27" i="1"/>
  <c r="I27" i="1"/>
  <c r="J146" i="2" s="1"/>
  <c r="H27" i="1"/>
  <c r="G27" i="1"/>
  <c r="F27" i="1"/>
  <c r="E27" i="1"/>
  <c r="F146" i="2" s="1"/>
  <c r="D27" i="1"/>
  <c r="AA26" i="1"/>
  <c r="AA24" i="1"/>
  <c r="AA23" i="1"/>
  <c r="AA22" i="1"/>
  <c r="AA21" i="1"/>
  <c r="Q21" i="1"/>
  <c r="AA20" i="1"/>
  <c r="S19" i="1"/>
  <c r="T19" i="1" s="1"/>
  <c r="U19" i="1" s="1"/>
  <c r="V19" i="1" s="1"/>
  <c r="W19" i="1" s="1"/>
  <c r="X19" i="1" s="1"/>
  <c r="Y19" i="1" s="1"/>
  <c r="Z19" i="1" s="1"/>
  <c r="AA19" i="1" s="1"/>
  <c r="Z18" i="1"/>
  <c r="Y18" i="1"/>
  <c r="X18" i="1"/>
  <c r="W18" i="1"/>
  <c r="V18" i="1"/>
  <c r="U18" i="1"/>
  <c r="T18" i="1"/>
  <c r="S18" i="1"/>
  <c r="R18" i="1"/>
  <c r="Q18" i="1"/>
  <c r="P18" i="1"/>
  <c r="AA18" i="1" s="1"/>
  <c r="M18" i="1"/>
  <c r="L18" i="1"/>
  <c r="L16" i="1" s="1"/>
  <c r="K18" i="1"/>
  <c r="J18" i="1"/>
  <c r="I18" i="1"/>
  <c r="I196" i="1" s="1"/>
  <c r="H18" i="1"/>
  <c r="H16" i="1" s="1"/>
  <c r="G18" i="1"/>
  <c r="F18" i="1"/>
  <c r="E18" i="1"/>
  <c r="E196" i="1" s="1"/>
  <c r="D18" i="1"/>
  <c r="C18" i="1" s="1"/>
  <c r="AA17" i="1"/>
  <c r="Z17" i="1"/>
  <c r="Y17" i="1"/>
  <c r="X17" i="1"/>
  <c r="W17" i="1"/>
  <c r="V17" i="1"/>
  <c r="U17" i="1"/>
  <c r="T17" i="1"/>
  <c r="S17" i="1"/>
  <c r="R17" i="1"/>
  <c r="Q17" i="1"/>
  <c r="P17" i="1"/>
  <c r="M17" i="1"/>
  <c r="M198" i="1" s="1"/>
  <c r="L17" i="1"/>
  <c r="L195" i="1" s="1"/>
  <c r="K17" i="1"/>
  <c r="J17" i="1"/>
  <c r="I17" i="1"/>
  <c r="I198" i="1" s="1"/>
  <c r="H17" i="1"/>
  <c r="H195" i="1" s="1"/>
  <c r="G17" i="1"/>
  <c r="F17" i="1"/>
  <c r="E17" i="1"/>
  <c r="D17" i="1"/>
  <c r="D195" i="1" s="1"/>
  <c r="C17" i="1"/>
  <c r="Z16" i="1"/>
  <c r="Y16" i="1"/>
  <c r="X16" i="1"/>
  <c r="W16" i="1"/>
  <c r="V16" i="1"/>
  <c r="U16" i="1"/>
  <c r="T16" i="1"/>
  <c r="S16" i="1"/>
  <c r="R16" i="1"/>
  <c r="Q16" i="1"/>
  <c r="P16" i="1"/>
  <c r="AA16" i="1" s="1"/>
  <c r="J16" i="1"/>
  <c r="F16" i="1"/>
  <c r="AA14" i="1"/>
  <c r="AA12" i="1"/>
  <c r="N153" i="2"/>
  <c r="M153" i="2"/>
  <c r="L153" i="2"/>
  <c r="K153" i="2"/>
  <c r="J153" i="2"/>
  <c r="I153" i="2"/>
  <c r="H153" i="2"/>
  <c r="G153" i="2"/>
  <c r="F153" i="2"/>
  <c r="E153" i="2"/>
  <c r="D153" i="2"/>
  <c r="N152" i="2"/>
  <c r="M152" i="2"/>
  <c r="L152" i="2"/>
  <c r="K152" i="2"/>
  <c r="J152" i="2"/>
  <c r="I152" i="2"/>
  <c r="H152" i="2"/>
  <c r="G152" i="2"/>
  <c r="F152" i="2"/>
  <c r="E152" i="2"/>
  <c r="D152" i="2"/>
  <c r="N151" i="2"/>
  <c r="M151" i="2"/>
  <c r="L151" i="2"/>
  <c r="K151" i="2"/>
  <c r="J151" i="2"/>
  <c r="I151" i="2"/>
  <c r="H151" i="2"/>
  <c r="G151" i="2"/>
  <c r="F151" i="2"/>
  <c r="E151" i="2"/>
  <c r="D151" i="2"/>
  <c r="N148" i="2"/>
  <c r="M148" i="2"/>
  <c r="L148" i="2"/>
  <c r="J148" i="2"/>
  <c r="I148" i="2"/>
  <c r="H148" i="2"/>
  <c r="G148" i="2"/>
  <c r="F148" i="2"/>
  <c r="E148" i="2"/>
  <c r="D148" i="2"/>
  <c r="N147" i="2"/>
  <c r="M147" i="2"/>
  <c r="L147" i="2"/>
  <c r="K147" i="2"/>
  <c r="J147" i="2"/>
  <c r="I147" i="2"/>
  <c r="H147" i="2"/>
  <c r="F147" i="2"/>
  <c r="E147" i="2"/>
  <c r="D147" i="2"/>
  <c r="M146" i="2"/>
  <c r="L146" i="2"/>
  <c r="K146" i="2"/>
  <c r="I146" i="2"/>
  <c r="H146" i="2"/>
  <c r="G146" i="2"/>
  <c r="E146" i="2"/>
  <c r="D146" i="2"/>
  <c r="N132" i="2"/>
  <c r="M132" i="2"/>
  <c r="L132" i="2"/>
  <c r="K132" i="2"/>
  <c r="J132" i="2"/>
  <c r="I132" i="2"/>
  <c r="H132" i="2"/>
  <c r="G132" i="2"/>
  <c r="F132" i="2"/>
  <c r="E132" i="2"/>
  <c r="D132" i="2"/>
  <c r="K131" i="2"/>
  <c r="K124" i="2" s="1"/>
  <c r="J131" i="2"/>
  <c r="I131" i="2"/>
  <c r="I124" i="2" s="1"/>
  <c r="H131" i="2"/>
  <c r="G131" i="2"/>
  <c r="G124" i="2" s="1"/>
  <c r="F131" i="2"/>
  <c r="E131" i="2"/>
  <c r="E124" i="2" s="1"/>
  <c r="D131" i="2"/>
  <c r="J124" i="2"/>
  <c r="H124" i="2"/>
  <c r="F124" i="2"/>
  <c r="D124" i="2"/>
  <c r="I123" i="2"/>
  <c r="H123" i="2"/>
  <c r="G123" i="2"/>
  <c r="F123" i="2"/>
  <c r="E123" i="2"/>
  <c r="D123" i="2"/>
  <c r="I122" i="2"/>
  <c r="H122" i="2"/>
  <c r="G122" i="2"/>
  <c r="F122" i="2"/>
  <c r="E122" i="2"/>
  <c r="D122" i="2"/>
  <c r="N121" i="2"/>
  <c r="M121" i="2"/>
  <c r="L121" i="2"/>
  <c r="K121" i="2"/>
  <c r="J121" i="2"/>
  <c r="I121" i="2"/>
  <c r="H121" i="2"/>
  <c r="G121" i="2"/>
  <c r="F121" i="2"/>
  <c r="E121" i="2"/>
  <c r="D121" i="2"/>
  <c r="J120" i="2"/>
  <c r="I120" i="2"/>
  <c r="H120" i="2"/>
  <c r="G120" i="2"/>
  <c r="F120" i="2"/>
  <c r="E120" i="2"/>
  <c r="D120" i="2"/>
  <c r="J119" i="2"/>
  <c r="I119" i="2"/>
  <c r="H119" i="2"/>
  <c r="G119" i="2"/>
  <c r="F119" i="2"/>
  <c r="E119" i="2"/>
  <c r="D119" i="2"/>
  <c r="N118" i="2"/>
  <c r="Z50" i="2" s="1"/>
  <c r="Z42" i="2" s="1"/>
  <c r="M118" i="2"/>
  <c r="L118" i="2"/>
  <c r="X50" i="2" s="1"/>
  <c r="X42" i="2" s="1"/>
  <c r="K118" i="2"/>
  <c r="J118" i="2"/>
  <c r="V50" i="2" s="1"/>
  <c r="V42" i="2" s="1"/>
  <c r="I118" i="2"/>
  <c r="H118" i="2"/>
  <c r="T50" i="2" s="1"/>
  <c r="T42" i="2" s="1"/>
  <c r="G118" i="2"/>
  <c r="F118" i="2"/>
  <c r="E118" i="2"/>
  <c r="D118" i="2"/>
  <c r="N117" i="2"/>
  <c r="M117" i="2"/>
  <c r="Y49" i="2" s="1"/>
  <c r="Y42" i="2" s="1"/>
  <c r="L117" i="2"/>
  <c r="K117" i="2"/>
  <c r="W49" i="2" s="1"/>
  <c r="J117" i="2"/>
  <c r="I117" i="2"/>
  <c r="H117" i="2"/>
  <c r="G117" i="2"/>
  <c r="F117" i="2"/>
  <c r="E117" i="2"/>
  <c r="D117" i="2"/>
  <c r="L116" i="2"/>
  <c r="K116" i="2"/>
  <c r="J116" i="2"/>
  <c r="I116" i="2"/>
  <c r="H116" i="2"/>
  <c r="G116" i="2"/>
  <c r="F116" i="2"/>
  <c r="E116" i="2"/>
  <c r="D116" i="2"/>
  <c r="M115" i="2"/>
  <c r="L115" i="2"/>
  <c r="K115" i="2"/>
  <c r="J115" i="2"/>
  <c r="I115" i="2"/>
  <c r="H115" i="2"/>
  <c r="G115" i="2"/>
  <c r="F115" i="2"/>
  <c r="E115" i="2"/>
  <c r="D115" i="2"/>
  <c r="J114" i="2"/>
  <c r="I114" i="2"/>
  <c r="H114" i="2"/>
  <c r="G114" i="2"/>
  <c r="F114" i="2"/>
  <c r="E114" i="2"/>
  <c r="D114" i="2"/>
  <c r="J113" i="2"/>
  <c r="I113" i="2"/>
  <c r="H113" i="2"/>
  <c r="G113" i="2"/>
  <c r="F113" i="2"/>
  <c r="E113" i="2"/>
  <c r="D113" i="2"/>
  <c r="N112" i="2"/>
  <c r="M112" i="2"/>
  <c r="L112" i="2"/>
  <c r="K112" i="2"/>
  <c r="J112" i="2"/>
  <c r="I112" i="2"/>
  <c r="H112" i="2"/>
  <c r="G112" i="2"/>
  <c r="F112" i="2"/>
  <c r="E112" i="2"/>
  <c r="D112" i="2"/>
  <c r="N111" i="2"/>
  <c r="M111" i="2"/>
  <c r="L111" i="2"/>
  <c r="K111" i="2"/>
  <c r="J111" i="2"/>
  <c r="H111" i="2"/>
  <c r="G111" i="2"/>
  <c r="F111" i="2"/>
  <c r="E111" i="2"/>
  <c r="D111" i="2"/>
  <c r="AB92" i="2"/>
  <c r="AB91" i="2"/>
  <c r="AB90" i="2"/>
  <c r="AB89" i="2"/>
  <c r="Z88" i="2"/>
  <c r="Y88" i="2"/>
  <c r="X88" i="2"/>
  <c r="W88" i="2"/>
  <c r="V88" i="2"/>
  <c r="U88" i="2"/>
  <c r="T88" i="2"/>
  <c r="S88" i="2"/>
  <c r="AA88" i="2" s="1"/>
  <c r="R88" i="2"/>
  <c r="Q88" i="2"/>
  <c r="AA87" i="2"/>
  <c r="AA86" i="2"/>
  <c r="AA85" i="2"/>
  <c r="AA84" i="2"/>
  <c r="Z83" i="2"/>
  <c r="Y83" i="2"/>
  <c r="X83" i="2"/>
  <c r="W83" i="2"/>
  <c r="V83" i="2"/>
  <c r="U83" i="2"/>
  <c r="T83" i="2"/>
  <c r="S83" i="2"/>
  <c r="R83" i="2"/>
  <c r="Q83" i="2"/>
  <c r="AA82" i="2"/>
  <c r="AA81" i="2"/>
  <c r="AA79" i="2"/>
  <c r="R78" i="2"/>
  <c r="R40" i="2" s="1"/>
  <c r="Q78" i="2"/>
  <c r="AA77" i="2"/>
  <c r="AA76" i="2"/>
  <c r="AA75" i="2"/>
  <c r="AA74" i="2"/>
  <c r="AA73" i="2"/>
  <c r="AA72" i="2"/>
  <c r="AA71" i="2"/>
  <c r="AA70" i="2"/>
  <c r="AA69" i="2"/>
  <c r="AA68" i="2"/>
  <c r="AA67" i="2"/>
  <c r="AA66" i="2"/>
  <c r="AA65" i="2"/>
  <c r="Z64" i="2"/>
  <c r="Y64" i="2"/>
  <c r="X64" i="2"/>
  <c r="W64" i="2"/>
  <c r="V64" i="2"/>
  <c r="U64" i="2"/>
  <c r="T64" i="2"/>
  <c r="AA64" i="2" s="1"/>
  <c r="T63" i="2"/>
  <c r="AA63" i="2" s="1"/>
  <c r="AA62" i="2"/>
  <c r="AA61" i="2"/>
  <c r="AA60" i="2"/>
  <c r="AA59" i="2"/>
  <c r="AA58" i="2"/>
  <c r="AA57" i="2"/>
  <c r="AA56" i="2"/>
  <c r="AA55" i="2"/>
  <c r="AA54" i="2"/>
  <c r="AA53" i="2"/>
  <c r="AA52" i="2"/>
  <c r="AA51" i="2"/>
  <c r="Y50" i="2"/>
  <c r="W50" i="2"/>
  <c r="U50" i="2"/>
  <c r="S50" i="2"/>
  <c r="Z49" i="2"/>
  <c r="X49" i="2"/>
  <c r="V49" i="2"/>
  <c r="AA48" i="2"/>
  <c r="AA47" i="2"/>
  <c r="AA46" i="2"/>
  <c r="AA45" i="2"/>
  <c r="AA44" i="2"/>
  <c r="AA43" i="2"/>
  <c r="U42" i="2"/>
  <c r="S42" i="2"/>
  <c r="R42" i="2"/>
  <c r="AA41" i="2"/>
  <c r="Q40" i="2"/>
  <c r="AA31" i="2"/>
  <c r="AA29" i="2"/>
  <c r="O28" i="2"/>
  <c r="O29" i="2" s="1"/>
  <c r="O30" i="2" s="1"/>
  <c r="O31" i="2" s="1"/>
  <c r="O32" i="2" s="1"/>
  <c r="AA27" i="2"/>
  <c r="AA26" i="2"/>
  <c r="AA25" i="2"/>
  <c r="AA23" i="2"/>
  <c r="AB11" i="2"/>
  <c r="U10" i="2"/>
  <c r="V10" i="2" s="1"/>
  <c r="W10" i="2" s="1"/>
  <c r="X10" i="2" s="1"/>
  <c r="Y10" i="2" s="1"/>
  <c r="Z10" i="2" s="1"/>
  <c r="AA10" i="2" s="1"/>
  <c r="AB10" i="2" s="1"/>
  <c r="AA49" i="2" l="1"/>
  <c r="W42" i="2"/>
  <c r="Y78" i="2"/>
  <c r="Y40" i="2" s="1"/>
  <c r="Y28" i="2"/>
  <c r="V28" i="2"/>
  <c r="V78" i="2"/>
  <c r="V40" i="2" s="1"/>
  <c r="Z28" i="2"/>
  <c r="Z78" i="2"/>
  <c r="Z40" i="2" s="1"/>
  <c r="T28" i="2"/>
  <c r="T78" i="2"/>
  <c r="T40" i="2" s="1"/>
  <c r="X28" i="2"/>
  <c r="X78" i="2"/>
  <c r="X40" i="2" s="1"/>
  <c r="C51" i="1"/>
  <c r="R25" i="1"/>
  <c r="R174" i="1" s="1"/>
  <c r="V25" i="1"/>
  <c r="V174" i="1" s="1"/>
  <c r="C63" i="1"/>
  <c r="Z75" i="1"/>
  <c r="N119" i="2"/>
  <c r="U78" i="2"/>
  <c r="U40" i="2"/>
  <c r="AA50" i="2"/>
  <c r="AA42" i="2" s="1"/>
  <c r="S44" i="1"/>
  <c r="S25" i="1" s="1"/>
  <c r="S174" i="1" s="1"/>
  <c r="K59" i="1"/>
  <c r="J57" i="1"/>
  <c r="U28" i="2"/>
  <c r="S78" i="2"/>
  <c r="S40" i="2" s="1"/>
  <c r="AA83" i="2"/>
  <c r="L66" i="1"/>
  <c r="M68" i="1"/>
  <c r="M66" i="1" s="1"/>
  <c r="N116" i="2" s="1"/>
  <c r="D16" i="1"/>
  <c r="E198" i="1"/>
  <c r="C27" i="1"/>
  <c r="G43" i="1"/>
  <c r="J10" i="5"/>
  <c r="C53" i="1"/>
  <c r="K75" i="1"/>
  <c r="E129" i="1"/>
  <c r="I129" i="1"/>
  <c r="F138" i="1"/>
  <c r="J138" i="1"/>
  <c r="C191" i="1"/>
  <c r="I195" i="1"/>
  <c r="I194" i="1" s="1"/>
  <c r="H198" i="1"/>
  <c r="L13" i="5"/>
  <c r="E16" i="1"/>
  <c r="I16" i="1"/>
  <c r="M16" i="1"/>
  <c r="F198" i="1"/>
  <c r="F195" i="1"/>
  <c r="F194" i="1" s="1"/>
  <c r="J198" i="1"/>
  <c r="J195" i="1"/>
  <c r="G199" i="1"/>
  <c r="G196" i="1"/>
  <c r="G10" i="5"/>
  <c r="F11" i="5"/>
  <c r="P44" i="1"/>
  <c r="AB44" i="1"/>
  <c r="F45" i="1"/>
  <c r="F199" i="1" s="1"/>
  <c r="J45" i="1"/>
  <c r="J199" i="1" s="1"/>
  <c r="J62" i="1"/>
  <c r="L75" i="1"/>
  <c r="C77" i="1"/>
  <c r="J89" i="1"/>
  <c r="I87" i="1"/>
  <c r="J123" i="2" s="1"/>
  <c r="I90" i="1"/>
  <c r="I99" i="1"/>
  <c r="F122" i="1"/>
  <c r="G120" i="1"/>
  <c r="M195" i="1"/>
  <c r="L198" i="1"/>
  <c r="C208" i="1"/>
  <c r="D206" i="1"/>
  <c r="C206" i="1" s="1"/>
  <c r="G198" i="1"/>
  <c r="G197" i="1" s="1"/>
  <c r="G195" i="1"/>
  <c r="K198" i="1"/>
  <c r="K195" i="1"/>
  <c r="D199" i="1"/>
  <c r="D196" i="1"/>
  <c r="D194" i="1" s="1"/>
  <c r="J86" i="1"/>
  <c r="I84" i="1"/>
  <c r="J122" i="2" s="1"/>
  <c r="J90" i="1"/>
  <c r="K92" i="1"/>
  <c r="L101" i="1"/>
  <c r="K99" i="1"/>
  <c r="L117" i="1"/>
  <c r="K131" i="1"/>
  <c r="K132" i="1"/>
  <c r="F196" i="1"/>
  <c r="E199" i="1"/>
  <c r="G16" i="1"/>
  <c r="K16" i="1"/>
  <c r="H45" i="1"/>
  <c r="H199" i="1" s="1"/>
  <c r="C72" i="1"/>
  <c r="J75" i="1"/>
  <c r="J78" i="1"/>
  <c r="K80" i="1"/>
  <c r="C83" i="1"/>
  <c r="J99" i="1"/>
  <c r="C117" i="1"/>
  <c r="M119" i="1"/>
  <c r="M117" i="1" s="1"/>
  <c r="K128" i="1"/>
  <c r="J126" i="1"/>
  <c r="G14" i="5"/>
  <c r="D129" i="1"/>
  <c r="K14" i="5"/>
  <c r="K13" i="5" s="1"/>
  <c r="H129" i="1"/>
  <c r="O14" i="5"/>
  <c r="S132" i="1"/>
  <c r="L134" i="1"/>
  <c r="C139" i="1"/>
  <c r="E138" i="1"/>
  <c r="C138" i="1" s="1"/>
  <c r="E195" i="1"/>
  <c r="E194" i="1" s="1"/>
  <c r="D198" i="1"/>
  <c r="I199" i="1"/>
  <c r="I197" i="1" s="1"/>
  <c r="H13" i="5"/>
  <c r="E93" i="1"/>
  <c r="F93" i="1"/>
  <c r="L128" i="1" l="1"/>
  <c r="K126" i="1"/>
  <c r="W57" i="1"/>
  <c r="W44" i="1" s="1"/>
  <c r="K113" i="2"/>
  <c r="L131" i="1"/>
  <c r="L132" i="1"/>
  <c r="M134" i="1"/>
  <c r="F14" i="5"/>
  <c r="G13" i="5"/>
  <c r="W78" i="1"/>
  <c r="K120" i="2"/>
  <c r="N15" i="5"/>
  <c r="K129" i="1"/>
  <c r="C119" i="1"/>
  <c r="L92" i="1"/>
  <c r="K90" i="1"/>
  <c r="Y75" i="1"/>
  <c r="M119" i="2"/>
  <c r="H197" i="1"/>
  <c r="E197" i="1"/>
  <c r="L59" i="1"/>
  <c r="K57" i="1"/>
  <c r="C93" i="1"/>
  <c r="W75" i="1"/>
  <c r="W48" i="1" s="1"/>
  <c r="K119" i="2"/>
  <c r="C195" i="1"/>
  <c r="G194" i="1"/>
  <c r="J87" i="1"/>
  <c r="K123" i="2" s="1"/>
  <c r="K89" i="1"/>
  <c r="K62" i="1"/>
  <c r="J60" i="1"/>
  <c r="P25" i="1"/>
  <c r="AA44" i="1"/>
  <c r="J197" i="1"/>
  <c r="C16" i="1"/>
  <c r="C68" i="1"/>
  <c r="C198" i="1"/>
  <c r="D197" i="1"/>
  <c r="L131" i="2"/>
  <c r="L124" i="2" s="1"/>
  <c r="X132" i="1"/>
  <c r="M12" i="5"/>
  <c r="M10" i="5" s="1"/>
  <c r="J43" i="1"/>
  <c r="L119" i="2"/>
  <c r="X75" i="1"/>
  <c r="W40" i="2"/>
  <c r="AA40" i="2" s="1"/>
  <c r="W78" i="2"/>
  <c r="AA78" i="2" s="1"/>
  <c r="W28" i="2"/>
  <c r="J196" i="1"/>
  <c r="J194" i="1" s="1"/>
  <c r="L80" i="1"/>
  <c r="K78" i="1"/>
  <c r="K12" i="5"/>
  <c r="K10" i="5" s="1"/>
  <c r="H43" i="1"/>
  <c r="C134" i="1"/>
  <c r="C131" i="1" s="1"/>
  <c r="M101" i="1"/>
  <c r="M99" i="1" s="1"/>
  <c r="L99" i="1"/>
  <c r="C99" i="1" s="1"/>
  <c r="J84" i="1"/>
  <c r="K122" i="2" s="1"/>
  <c r="K86" i="1"/>
  <c r="H196" i="1"/>
  <c r="H194" i="1" s="1"/>
  <c r="E122" i="1"/>
  <c r="F120" i="1"/>
  <c r="I12" i="5"/>
  <c r="F43" i="1"/>
  <c r="F197" i="1"/>
  <c r="C75" i="1"/>
  <c r="M116" i="2"/>
  <c r="C66" i="1"/>
  <c r="AA28" i="2"/>
  <c r="I10" i="5" l="1"/>
  <c r="L62" i="1"/>
  <c r="K60" i="1"/>
  <c r="L114" i="2" s="1"/>
  <c r="X57" i="1"/>
  <c r="X44" i="1" s="1"/>
  <c r="L113" i="2"/>
  <c r="P174" i="1"/>
  <c r="AA174" i="1" s="1"/>
  <c r="AA25" i="1"/>
  <c r="K87" i="1"/>
  <c r="L89" i="1"/>
  <c r="L57" i="1"/>
  <c r="L45" i="1"/>
  <c r="M59" i="1"/>
  <c r="M132" i="1"/>
  <c r="M131" i="1"/>
  <c r="W25" i="1"/>
  <c r="W174" i="1" s="1"/>
  <c r="M128" i="1"/>
  <c r="L126" i="1"/>
  <c r="X78" i="1"/>
  <c r="X48" i="1" s="1"/>
  <c r="L120" i="2"/>
  <c r="K114" i="2"/>
  <c r="N13" i="5"/>
  <c r="Y132" i="1"/>
  <c r="M131" i="2"/>
  <c r="M124" i="2" s="1"/>
  <c r="E120" i="1"/>
  <c r="C120" i="1" s="1"/>
  <c r="C122" i="1"/>
  <c r="K84" i="1"/>
  <c r="L122" i="2" s="1"/>
  <c r="L86" i="1"/>
  <c r="M80" i="1"/>
  <c r="M78" i="1" s="1"/>
  <c r="L78" i="1"/>
  <c r="C78" i="1" s="1"/>
  <c r="K45" i="1"/>
  <c r="M92" i="1"/>
  <c r="M90" i="1" s="1"/>
  <c r="L90" i="1"/>
  <c r="C90" i="1" s="1"/>
  <c r="O15" i="5"/>
  <c r="O13" i="5" s="1"/>
  <c r="L129" i="1"/>
  <c r="C101" i="1"/>
  <c r="C80" i="1"/>
  <c r="Z132" i="1" l="1"/>
  <c r="N131" i="2"/>
  <c r="N124" i="2" s="1"/>
  <c r="X25" i="1"/>
  <c r="X174" i="1" s="1"/>
  <c r="Z78" i="1"/>
  <c r="Z48" i="1" s="1"/>
  <c r="N120" i="2"/>
  <c r="C92" i="1"/>
  <c r="N12" i="5"/>
  <c r="K43" i="1"/>
  <c r="K199" i="1"/>
  <c r="K196" i="1"/>
  <c r="M86" i="1"/>
  <c r="L84" i="1"/>
  <c r="M122" i="2" s="1"/>
  <c r="M126" i="1"/>
  <c r="C126" i="1" s="1"/>
  <c r="C128" i="1"/>
  <c r="M57" i="1"/>
  <c r="C59" i="1"/>
  <c r="M89" i="1"/>
  <c r="M87" i="1" s="1"/>
  <c r="N123" i="2" s="1"/>
  <c r="L87" i="1"/>
  <c r="M123" i="2" s="1"/>
  <c r="C89" i="1"/>
  <c r="Y78" i="1"/>
  <c r="Y48" i="1" s="1"/>
  <c r="M120" i="2"/>
  <c r="O12" i="5"/>
  <c r="O10" i="5" s="1"/>
  <c r="L43" i="1"/>
  <c r="L196" i="1"/>
  <c r="L194" i="1" s="1"/>
  <c r="L199" i="1"/>
  <c r="L197" i="1" s="1"/>
  <c r="L123" i="2"/>
  <c r="C87" i="1"/>
  <c r="P15" i="5"/>
  <c r="P13" i="5" s="1"/>
  <c r="F13" i="5" s="1"/>
  <c r="M129" i="1"/>
  <c r="C129" i="1" s="1"/>
  <c r="Y57" i="1"/>
  <c r="Y44" i="1" s="1"/>
  <c r="Y25" i="1" s="1"/>
  <c r="Y174" i="1" s="1"/>
  <c r="M113" i="2"/>
  <c r="L60" i="1"/>
  <c r="M62" i="1"/>
  <c r="M60" i="1" s="1"/>
  <c r="N114" i="2" s="1"/>
  <c r="C62" i="1"/>
  <c r="C132" i="1"/>
  <c r="K197" i="1" l="1"/>
  <c r="M45" i="1"/>
  <c r="M114" i="2"/>
  <c r="C60" i="1"/>
  <c r="Z57" i="1"/>
  <c r="Z44" i="1" s="1"/>
  <c r="Z25" i="1" s="1"/>
  <c r="Z174" i="1" s="1"/>
  <c r="N113" i="2"/>
  <c r="C57" i="1"/>
  <c r="M84" i="1"/>
  <c r="C86" i="1"/>
  <c r="C45" i="1" s="1"/>
  <c r="N10" i="5"/>
  <c r="F15" i="5"/>
  <c r="K194" i="1"/>
  <c r="P12" i="5" l="1"/>
  <c r="M43" i="1"/>
  <c r="C43" i="1" s="1"/>
  <c r="M199" i="1"/>
  <c r="M196" i="1"/>
  <c r="N122" i="2"/>
  <c r="C84" i="1"/>
  <c r="M194" i="1" l="1"/>
  <c r="C196" i="1"/>
  <c r="C194" i="1" s="1"/>
  <c r="M197" i="1"/>
  <c r="C197" i="1" s="1"/>
  <c r="C199" i="1"/>
  <c r="P10" i="5"/>
  <c r="F10" i="5" s="1"/>
  <c r="F12" i="5"/>
</calcChain>
</file>

<file path=xl/sharedStrings.xml><?xml version="1.0" encoding="utf-8"?>
<sst xmlns="http://schemas.openxmlformats.org/spreadsheetml/2006/main" count="1131" uniqueCount="286">
  <si>
    <t>Итоговое значение показателя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</si>
  <si>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</si>
  <si>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</si>
  <si>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</si>
  <si>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</si>
  <si>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</si>
  <si>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</si>
  <si>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</si>
  <si>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</si>
  <si>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</si>
  <si>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</si>
  <si>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</si>
  <si>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Совершенствование нормативной правовой базы, регулирующей предпринимательскую деятельность</t>
  </si>
  <si>
    <t>-</t>
  </si>
  <si>
    <t>всего, в том числе:</t>
  </si>
  <si>
    <t xml:space="preserve">за счет средств местного бюджета </t>
  </si>
  <si>
    <t>оборот (товаров, работ, услуг) субъектов малого и среднего предпринимательства, млн. руб.</t>
  </si>
  <si>
    <t>Всего, в том числе:</t>
  </si>
  <si>
    <t>х</t>
  </si>
  <si>
    <t>Задача 4. Развитие потребительского рынка</t>
  </si>
  <si>
    <t>число субъектов малого и среднего предпринимательства в расчете на 10 тыс.человек населения, ед.</t>
  </si>
  <si>
    <t>Задача 3. Оказание поддержки предпринимателям</t>
  </si>
  <si>
    <t>количество предпринимателей без образования юридического лица (индивидуальных предпринимателей) на конец года, чел.</t>
  </si>
  <si>
    <t>количество малых и средних предприятий (юридических лиц) на конец года, ед.</t>
  </si>
  <si>
    <t>среднесписочная численность работников малых и средних предприятий на конец года, тыс. чел.</t>
  </si>
  <si>
    <t>количество проведенных опросов, анализов социально-экономических  показателей и т.д., ед.</t>
  </si>
  <si>
    <t>количество проведенных радио и телепередач, деловых встреч, круглых столов, конкурсов, конференций, выпущенных статей и т.д., ед.</t>
  </si>
  <si>
    <t>количество субъектов, получивших поддержку, ед.</t>
  </si>
  <si>
    <t>количество созданных коворкинг-центров, ед.</t>
  </si>
  <si>
    <t>Наименование</t>
  </si>
  <si>
    <t>количество участников мероприятий, чел.</t>
  </si>
  <si>
    <t>количество проведенных образовательных мероприятий для предпринимателей, чел.</t>
  </si>
  <si>
    <t>количество проведенных деловых мероприятий для предпринимателей, чел.</t>
  </si>
  <si>
    <t>количество субъектов малого и среднего предпринимательства, получивших финансовую поддержку на создание коворкинг-центров, ед.</t>
  </si>
  <si>
    <t>количество созданных рабочих мест для субъектов малого и среднего предпринимательства в коворкинг-центрах, ед.</t>
  </si>
  <si>
    <t xml:space="preserve">количество субъектов малого и среднего предпринимательства, осуществляющих социально значимые виды деятельности, получивших финансовую поддержку, ед.
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</si>
  <si>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поддержку, ед.</t>
  </si>
  <si>
    <t>увеличение оборота субъектов малого и среднего предпринимательства, получивших финансовую поддержку, млн.руб.</t>
  </si>
  <si>
    <t>количество детей, посещающих центры времяпрепровождения детей, дошкольные образовательные центры, чел.</t>
  </si>
  <si>
    <t>количество субъектов малого и среднего предпринимательства,  получивших финансовую поддержку, ед.</t>
  </si>
  <si>
    <t>количество субъектов социального предпринимательства, получивших финансовую поддержку, ед.</t>
  </si>
  <si>
    <t>количество созданных рабочих мест субъектами социального предпринимательства, получившими финансовую поддержку, ед.</t>
  </si>
  <si>
    <t>количество инновационных компаний, получивших поддержку, ед.</t>
  </si>
  <si>
    <t>количество созданных и осуществляющих деятельность центров молодежного инновационного творчества, получивших поддержку, ед.</t>
  </si>
  <si>
    <t>количество физических лиц в возрасте до 30 лет (включительно), воспользовавшихся услугами  центров молодежного инновационного творчества,  получивших поддержку, ед.</t>
  </si>
  <si>
    <t>отдел потребительского рынка и защиты прав потребителей</t>
  </si>
  <si>
    <t>Задача 2. Мониторинг и информационное сопровождение деятельности субъектов малого и среднего предпринимательства</t>
  </si>
  <si>
    <t>за счет межбюджетных трансфертов из окружного бюджета</t>
  </si>
  <si>
    <t>Объем 
финансирования (всего, руб.)</t>
  </si>
  <si>
    <t xml:space="preserve">Общий объем финансирования программы </t>
  </si>
  <si>
    <t xml:space="preserve">Объем финансирования соадминистратора –  комитет по управлению имуществом </t>
  </si>
  <si>
    <t>Объем финансирования соадминистратора –  отдел потребительского рынка и защиты прав потребителей</t>
  </si>
  <si>
    <t xml:space="preserve">комитет по управлению имуществом </t>
  </si>
  <si>
    <t>объем налоговых поступлений в бюджет муниципального образования от деятельности субъект-
ов малого и среднего предпринимательства, млн. руб.</t>
  </si>
  <si>
    <t xml:space="preserve">количество субсидий, полученных субъектами малого и среднего предпринимательства, ед.
</t>
  </si>
  <si>
    <t>23 и 30 годы - СТРАТЕГИЯ 
промежуточные значения по годам из расчета Головлевой</t>
  </si>
  <si>
    <t>информационно - консультационная поддержка, рассылка информационных материалов субъектов малого и среднего предпринимательства, да.</t>
  </si>
  <si>
    <t>да</t>
  </si>
  <si>
    <t>прирост среднесписочной численности работников (без внешних совместителей), занятых у субъектов малого и среднего предпринимательства, получивших финансовую поддержку, ед.</t>
  </si>
  <si>
    <t>Наименование
 показателя, 
ед. измер.</t>
  </si>
  <si>
    <t>количество подготовленных проектов или предложений по внесению изменений в муниципальные правовые акты, регулирующие сферу малого и среднего предпринимательства, ед.</t>
  </si>
  <si>
    <t xml:space="preserve">количество специализированных подразделов, посвященных предпринимательству на официальном портале Администрации города и на инвестиционном портале, ед.  </t>
  </si>
  <si>
    <t>19-21 годы - прогноз СЭР на 19-21, 
22-30 годы - из информации ОСЭП</t>
  </si>
  <si>
    <t>количество проведенных образовательных мероприятий  для субъектов малого и среднего предпринимательства,  ед.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</si>
  <si>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финансовой и образовательной поддержки, ед.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</si>
  <si>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имущественной поддержки, ед.</t>
  </si>
  <si>
    <t>доля предоставленных сертификатов на право использования логотипа «Сделано в Сургуте», от общего количества заявлений, соответствующих установленным требованиям, %</t>
  </si>
  <si>
    <t>количество созданных Домов предприни-мателя, ед.</t>
  </si>
  <si>
    <t>количество субъектов, получивших финансовую поддержку, ед.</t>
  </si>
  <si>
    <t>новое мероприятие</t>
  </si>
  <si>
    <t>25 чел</t>
  </si>
  <si>
    <t>Мероприятие 3.1.3. 
Проведение  образовательных мероприятий для субъектов малого и среднего предпринимательства</t>
  </si>
  <si>
    <t>Мероприятие 3.1.2. 
Организация мероприятий по популяризации и пропаганде предпринимательской деятельности</t>
  </si>
  <si>
    <t>Мероприятие 3.1.1. 
Организация  мониторинга деятельности субъектов малого и среднего предпринимательства</t>
  </si>
  <si>
    <t>Мероприятие 3.1.5. 
Оказание информационно - консультационной поддержки</t>
  </si>
  <si>
    <t>Мероприятие 3.1.6. 
Развитие молодежного предпринимательства</t>
  </si>
  <si>
    <t>Наименование целевого показателя</t>
  </si>
  <si>
    <t>Значение целевого показателя, в том числе</t>
  </si>
  <si>
    <t>Номер целевого показателя</t>
  </si>
  <si>
    <t>Ответственный (администратор или соадминистратор)</t>
  </si>
  <si>
    <t>Наименование показателя</t>
  </si>
  <si>
    <t>Значение показателя, в том числе</t>
  </si>
  <si>
    <t>I</t>
  </si>
  <si>
    <t>II</t>
  </si>
  <si>
    <t>III</t>
  </si>
  <si>
    <t>Показатели, предусмотренные документами стратегического планирования</t>
  </si>
  <si>
    <t>Номер показателя</t>
  </si>
  <si>
    <t>В том числе по годам</t>
  </si>
  <si>
    <t>Источники финансирования</t>
  </si>
  <si>
    <t>Таблица 1</t>
  </si>
  <si>
    <t>Таблица 2</t>
  </si>
  <si>
    <t>Таблица 3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</si>
  <si>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– Югры</t>
  </si>
  <si>
    <t>Мероприятие 3.3.1. Оказание имущественной поддержки на возмездной основе путем                  применения имущественных льгот</t>
  </si>
  <si>
    <t xml:space="preserve">Основное мероприятие 2.1. Размещение информации, посвященной предпри-нимательству на официальном портале Администрации города и на инвестиционном портале города
(1, 2) </t>
  </si>
  <si>
    <r>
      <rPr>
        <sz val="10"/>
        <color rgb="FFFF0000"/>
        <rFont val="Times New Roman"/>
        <family val="1"/>
        <charset val="204"/>
      </rPr>
      <t>Основное мероприятие 3.5.</t>
    </r>
    <r>
      <rPr>
        <sz val="10"/>
        <rFont val="Times New Roman"/>
        <family val="1"/>
        <charset val="204"/>
      </rPr>
      <t xml:space="preserve">
Создание Дома предпринимателя
(1, 2)</t>
    </r>
  </si>
  <si>
    <t>Основное мероприятие 4.1.  Развитие бренда 
«Сделано в Сургуте»
(1, 2)</t>
  </si>
  <si>
    <r>
      <t>Основное мероприятие</t>
    </r>
    <r>
      <rPr>
        <sz val="10"/>
        <color rgb="FFFF0000"/>
        <rFont val="Times New Roman"/>
        <family val="1"/>
        <charset val="204"/>
      </rPr>
      <t xml:space="preserve"> 3.2. </t>
    </r>
    <r>
      <rPr>
        <sz val="10"/>
        <rFont val="Times New Roman"/>
        <family val="1"/>
        <charset val="204"/>
      </rPr>
      <t xml:space="preserve">
</t>
    </r>
    <r>
      <rPr>
        <sz val="10"/>
        <color rgb="FF7030A0"/>
        <rFont val="Times New Roman"/>
        <family val="1"/>
        <charset val="204"/>
      </rPr>
      <t>Региональный</t>
    </r>
    <r>
      <rPr>
        <sz val="10"/>
        <rFont val="Times New Roman"/>
        <family val="1"/>
        <charset val="204"/>
      </rPr>
      <t xml:space="preserve"> проект «Расширение доступа субъектов малого и среднего предпринимательства к финансов</t>
    </r>
    <r>
      <rPr>
        <sz val="10"/>
        <color rgb="FF7030A0"/>
        <rFont val="Times New Roman"/>
        <family val="1"/>
        <charset val="204"/>
      </rPr>
      <t>ой поддержке</t>
    </r>
    <r>
      <rPr>
        <sz val="10"/>
        <rFont val="Times New Roman"/>
        <family val="1"/>
        <charset val="204"/>
      </rPr>
      <t>, в том числе к льготному финансированию»
(1, 2)</t>
    </r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</si>
  <si>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</si>
  <si>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 xml:space="preserve">Мероприятие 3.3.2. 
Оказание имущественной поддержки на безвозмездной основе
</t>
  </si>
  <si>
    <t>IV</t>
  </si>
  <si>
    <t>число субъектов малого и среднего предпринимательства на 10 тыс. человек населения, ед. (нарастающим итогом, на конец отчетного периода)</t>
  </si>
  <si>
    <t xml:space="preserve">доля реализованных мероприятий портфеля проектов («Малое и среднее предпринимательство и поддержка индивидуальной предпринимательской инициативы» (муниципальная составляющая)) от общего числа запланированных к реализации, % </t>
  </si>
  <si>
    <t>ведение мониторинга налогового законодательства, да</t>
  </si>
  <si>
    <t>количество организованных мероприятий (городской конкурс «Предприниматель года»), ед.</t>
  </si>
  <si>
    <t>численность занятых в сфере малого и среднего предпринимательства, включая индивидуальных предпринимателей, 
тыс. человек</t>
  </si>
  <si>
    <t>количество созданных Домов предпринимателя, ед.</t>
  </si>
  <si>
    <t>Мероприятие 3.2.1.  
Создание условий для развития субъектов малого и среднего предпринимательства (предоставление финансовой поддержки субъектам малого и среднего предпринимательства на создание коворкинг-центров, в виде возмещения части затрат на оборудование рабочих мест для субъектов малого и среднего предпринимательства и помещений для проведения совещаний (конференций))</t>
  </si>
  <si>
    <t>коворкинг-центры</t>
  </si>
  <si>
    <t>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</si>
  <si>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>Мероприятие 3.2.2.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</si>
  <si>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 xml:space="preserve">Мероприятие 3.2.3.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приобретению оборудования (основных средств) и лицензионных программных продуктов
</t>
  </si>
  <si>
    <t>СЗН по приобретению оборудования (основных средств) и лицензионных программных продуктов</t>
  </si>
  <si>
    <t>Мероприятие 3.2.4.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</t>
  </si>
  <si>
    <t>на развитие товаропроводящей сети по реализации ремесленных товаров</t>
  </si>
  <si>
    <t>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</si>
  <si>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 xml:space="preserve">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</si>
  <si>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3.2.6.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</si>
  <si>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3.2.5.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</si>
  <si>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 xml:space="preserve"> по предоставленным консалтинговым услугам</t>
  </si>
  <si>
    <t>Мероприятие 3.2.7.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предоставленным консалтинговым услугам</t>
  </si>
  <si>
    <t>связанных с прохождением курсов повышения квалификации</t>
  </si>
  <si>
    <t>Мероприятие 3.2.8.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затрат, связанных с прохождением курсов повышения квалификации</t>
  </si>
  <si>
    <t>возмещения части затрат на аренду нежилых помещений</t>
  </si>
  <si>
    <t>Мероприятие 3.2.9.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аренду нежилых помещений</t>
  </si>
  <si>
    <t>Мероприятие 3.2.10.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по приобретению оборудования (основных средств) и лицензионных программных продуктов</t>
  </si>
  <si>
    <t>Мероприятие 3.2.11.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</si>
  <si>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 xml:space="preserve">на реализацию программ по энергосбережению, </t>
  </si>
  <si>
    <t>Мероприятие 3.2.12.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связанных со специальной оценкой условий труда</t>
  </si>
  <si>
    <t>со специальной оценкой условий труда</t>
  </si>
  <si>
    <t>Мероприятие 3.2.13.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</si>
  <si>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>ЦМИТ</t>
  </si>
  <si>
    <t>Мероприятие 3.2.14.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</t>
  </si>
  <si>
    <t xml:space="preserve">инновационным компаниям, </t>
  </si>
  <si>
    <t>Мероприятие 3.2.15. 
Финансовая поддержка начинающих предпринимателей, в виде возмещения части затрат, связанных с началом предпринимательской деятельности</t>
  </si>
  <si>
    <t>связанных с началом предпринимательской деятельности</t>
  </si>
  <si>
    <t>Мероприятие 3.2.16. 
Финансовая поддержка субъектов малого и среднего предпринимательства в виде финансового обеспечения затрат на развитие деятельности  в несырьевых отраслях экономики</t>
  </si>
  <si>
    <t>связанных с участием в выставочно – ярмарочных мероприятиях</t>
  </si>
  <si>
    <t>приобретение контрольно-кассовой техники</t>
  </si>
  <si>
    <t>на возмездной основе путем                  применения имущественных льгот</t>
  </si>
  <si>
    <t xml:space="preserve">на безвозмездной основе
</t>
  </si>
  <si>
    <t>Количество организованных мероприятий, направленных на вовлечение в предпринимательскую деятельность, пропаганду и популяризацию предпринимательства, ед.</t>
  </si>
  <si>
    <t>в том числе:</t>
  </si>
  <si>
    <t xml:space="preserve">Мероприятие 3.1.4. 
Реализация мероприятий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
</t>
  </si>
  <si>
    <t>Предприниматель года</t>
  </si>
  <si>
    <t>финансовой поддержки, ед.</t>
  </si>
  <si>
    <t>информационно-консультационной поддержки, ед.</t>
  </si>
  <si>
    <t>образовательной поддержки, ед.</t>
  </si>
  <si>
    <t>имущественной поддержки, ед.</t>
  </si>
  <si>
    <t>Курс «Основы ведения предпринимательской деятельности»</t>
  </si>
  <si>
    <t>Курс для предпринимателей, планирующих привлечение инвестиций и масштабирование бизнеса</t>
  </si>
  <si>
    <t>Мероприятия молодежного предпринимательства</t>
  </si>
  <si>
    <t>количество участников мероприятий,  направленных на вовлечение в предпринимательскую деятельность, пропаганду и популяризацию предпринимательства, чел.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</si>
  <si>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 *</t>
  </si>
  <si>
    <t xml:space="preserve">20-22 годы - пункт 3 (налоги на совокупный доход)  приложения 1 к РДГ от ------- № ----VI ДГ 
«О бюджете городского округа город Сургут на 2020 год и плановый период 2021-2022 годов»
с 23-30 годы - с учетом k = 1,01 </t>
  </si>
  <si>
    <t>Основное мероприятие 1.1. Подготовка проектов нормативных правовых актов в сфере малого и среднего предпринимательства, предложений по внесению изменений и дополнений в действующие нормативные правовые акты 
(1, 2)</t>
  </si>
  <si>
    <t>Мероприятие 3.2.10.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по приобретению оборудования (основных средств) и лицензионных программных продуктов</t>
  </si>
  <si>
    <t>Целевые показатели муниципальной программы "Развитие малого и среднего предпринимательства в городе Сургуте на период до 2030 года"</t>
  </si>
  <si>
    <t>Иные показатели муниципальной программы "Развитие малого и среднего предпринимательства в городе Сургуте на период до 2030 года"</t>
  </si>
  <si>
    <t>неотложные меры</t>
  </si>
  <si>
    <r>
      <t xml:space="preserve">прогноз СЭР на 19-21 только по малым предприятиям </t>
    </r>
    <r>
      <rPr>
        <u/>
        <sz val="10"/>
        <rFont val="Times New Roman"/>
        <family val="1"/>
        <charset val="204"/>
      </rPr>
      <t xml:space="preserve">без средних. 
</t>
    </r>
    <r>
      <rPr>
        <sz val="10"/>
        <rFont val="Times New Roman"/>
        <family val="1"/>
        <charset val="204"/>
      </rPr>
      <t>19-21 годы из информации ОСЭП (т.к. совпал план по ИП);
22-30 годы - информации ОСЭП</t>
    </r>
  </si>
  <si>
    <r>
      <t xml:space="preserve">долгосрочный прогноз СЭР и прогноз СЭР на 19-21  </t>
    </r>
    <r>
      <rPr>
        <u/>
        <sz val="10"/>
        <rFont val="Times New Roman"/>
        <family val="1"/>
        <charset val="204"/>
      </rPr>
      <t xml:space="preserve">без средних предприятий.
</t>
    </r>
    <r>
      <rPr>
        <sz val="10"/>
        <rFont val="Times New Roman"/>
        <family val="1"/>
        <charset val="204"/>
      </rPr>
      <t>19 -30 из информации ОСЭП</t>
    </r>
  </si>
  <si>
    <r>
      <t xml:space="preserve">СТРАТЕГИЯ и долгосрочный прогноз СЭР - оборот малого бизнеса </t>
    </r>
    <r>
      <rPr>
        <u/>
        <sz val="10"/>
        <rFont val="Times New Roman"/>
        <family val="1"/>
        <charset val="204"/>
      </rPr>
      <t xml:space="preserve">без средних предприятий.
</t>
    </r>
    <r>
      <rPr>
        <sz val="10"/>
        <rFont val="Times New Roman"/>
        <family val="1"/>
        <charset val="204"/>
      </rPr>
      <t>19 -30 из информации ОСЭП</t>
    </r>
  </si>
  <si>
    <t>Количество налоговых преференций, установленных решениями Думы города о местных налогах для субъектов малого и среднего предпринимательства, ед. (ежегодно)</t>
  </si>
  <si>
    <t>Мероприятие 3.1.7. 
Подготовка и оформление выставочной экспозиции от города Сургута в выставке-форуме "Товары земли Югорской"</t>
  </si>
  <si>
    <t>Объем финансирования содминистратора  – отдела потребительского рынка и защиты прав потребителей</t>
  </si>
  <si>
    <t>Мероприятие 3.2.11.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</si>
  <si>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 xml:space="preserve"> СП по приобретению оборудования (основных средств) и лицензионных программных продуктов</t>
  </si>
  <si>
    <t>начинающим предпринимателям в производственной сфере</t>
  </si>
  <si>
    <t>НПД реклама</t>
  </si>
  <si>
    <t>НПД консалтинг</t>
  </si>
  <si>
    <t>НПД страховые</t>
  </si>
  <si>
    <t>НПД аренда</t>
  </si>
  <si>
    <t>Подготовка и оформление выставочной экспозиции от города Сургута в выставке-форуме "Товары земли Югорской"</t>
  </si>
  <si>
    <t>нет</t>
  </si>
  <si>
    <t>Сводные показатели муниципальных заданий</t>
  </si>
  <si>
    <t>V</t>
  </si>
  <si>
    <t>VI</t>
  </si>
  <si>
    <t>Прочие показатели</t>
  </si>
  <si>
    <t>Показатели, на достижение которых оказывает влияние предоставляемая льгота, установленная в качестве мер муниципальной поддержки (налоговый расход)</t>
  </si>
  <si>
    <t>Основное мероприятие 3.1. 
«Популяризация предпринимательства»
(1, 2)</t>
  </si>
  <si>
    <t xml:space="preserve">Программные мероприятия, объем финансирования муниципальной программы "Развитие малого и среднего предпринимательства в городе Сургуте на период до 2030 года"
</t>
  </si>
  <si>
    <t>Мероприятие 4.1.1. Оказание услуг по изготовлению брендированной продукции в рамках проекта "Сделано в Сургуте"</t>
  </si>
  <si>
    <t>управление инвестиций, развития предпринимательства и туризма</t>
  </si>
  <si>
    <t>управление инвестиций, развития предпринимательства и туризма
(далее - УИРПиТ)</t>
  </si>
  <si>
    <t>УИРПиТ</t>
  </si>
  <si>
    <t>управление инвестиций, развития предпринимательства и туризма, отдел потребительского рынка и защиты прав потребителей</t>
  </si>
  <si>
    <t>управление инвестиций, развития предпринимательства и туризма, комитет по управлению имуществом</t>
  </si>
  <si>
    <t>Мероприятие 3.1.4. 
Реализация мероприятий,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</t>
  </si>
  <si>
    <t>Объем финансирования администратора  – управления инвестиций, развития предпринимательства и туризма</t>
  </si>
  <si>
    <t>Основное мероприятие 3.2. 
Региональный проект "Акселерация субъектов малого и среднего предпринимательства"
(1, 2)</t>
  </si>
  <si>
    <t>Основное мероприятие 3.3. 
Региональный проект "Создание условий для легкого старта и комфортного ведения бизнеса"
(1, 2)</t>
  </si>
  <si>
    <t xml:space="preserve">Мероприятие 3.3.2. 
Финансовая поддержка субъектов малого и среднего предпринимательства в виде финансового обеспечения затрат начинающим предпринимателям 
в производственной сфере
</t>
  </si>
  <si>
    <t>Основное мероприятие 3.4.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
(1, 2)</t>
  </si>
  <si>
    <t xml:space="preserve">Мероприятие 3.4.1.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рекламу
</t>
  </si>
  <si>
    <t>Мероприятие 3.4.2.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по предоставленным консалтинговым услугам</t>
  </si>
  <si>
    <t>Мероприятие 3.4.3.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по уплате страховых взносов</t>
  </si>
  <si>
    <t>Мероприятие 3.4.4.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аренду нежилых помещений</t>
  </si>
  <si>
    <t>Основное мероприятие 3.6. Имущественная поддержка
(1, 2)</t>
  </si>
  <si>
    <t>Основное мероприятие 3.8.
Создание Дома предпринимателя
(1, 2)</t>
  </si>
  <si>
    <t>коммуналка</t>
  </si>
  <si>
    <t>по дог коммерческой концессии</t>
  </si>
  <si>
    <t>продвижение товаров</t>
  </si>
  <si>
    <t>экспортные затраты</t>
  </si>
  <si>
    <t>количество субсидий, предоставленных субъектам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доход", ед.</t>
  </si>
  <si>
    <t>Мероприятие 3.2.2.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</si>
  <si>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 xml:space="preserve">Мероприятие 3.2.3.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приобретению оборудования (основных средств) и лицензионных программных продуктов
</t>
  </si>
  <si>
    <t>Мероприятие 3.2.5.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</si>
  <si>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 xml:space="preserve">Мероприятие 3.3.1. 
Финансовая поддержка субъектов малого и среднего предпринимательства, осуществляющих социально значимые (приоритетные) виды деятельности и (или) деятельность в сфере социального предпринимательства, в виде возмещения части затрат, связанных с началом предпринимательской деятельности </t>
  </si>
  <si>
    <t xml:space="preserve">Количество получателей поддержки, ед. </t>
  </si>
  <si>
    <t>Мероприятие 3.1.3. 
Проведение  образовательных мероприятий для субъектов малого и среднего предпринимательства и физических лиц, не имеющих статуса индивидуального предпринимателя и применяющих специальный налоговой режим "Налог на профессиональный доход"</t>
  </si>
  <si>
    <t>Основное мероприятие 3.7. 
Внесение сведений в Единый субъектов малого и среднего предпринимательства – получателей  поддержки
(1, 2)</t>
  </si>
  <si>
    <t>14.1.</t>
  </si>
  <si>
    <t>14.2.</t>
  </si>
  <si>
    <t>14.3.</t>
  </si>
  <si>
    <t>14.4.</t>
  </si>
  <si>
    <t>Мероприятие 3.6.1. Оказание имущественной поддержки в виде передачи во временное владение и (или) пользование муниципального имущества на возмездной основе, а также нальготных условиях  путем применения имущественных льгот</t>
  </si>
  <si>
    <t xml:space="preserve">Мероприятие 3.6.2. 
Оказание имущественной поддержки  в виде передачи во временное владение и (или) пользование муниципального имущества на безвозмездной
основе
</t>
  </si>
  <si>
    <t>Мероприятие 3.4.6.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обучение, повышение квалификации, профессиональную переподготовку</t>
  </si>
  <si>
    <t>НПД оборудование</t>
  </si>
  <si>
    <t>НПД обучение</t>
  </si>
  <si>
    <t>Основное мероприятие 5.1. 
"Создание условий для развития туризма"                (1, 2)</t>
  </si>
  <si>
    <t>Мероприятие 5.1.1. Организация участия в туристском форуме «ЮграТур»</t>
  </si>
  <si>
    <t>Мероприятие 5.1.2. 
Изготовление рекламно-информационной продукции о туристской привлекательности города Сургута</t>
  </si>
  <si>
    <t>Задача 5. Создание условий для развития туризма</t>
  </si>
  <si>
    <t>Мероприятие 3.5.2. 
Предоставление в 2021 году неотложных мер
поддержки субъектам малого и среднего предпринимательства,
осуществляющим деятельность в
отраслях, пострадавших от
распространения новой
коронавирусной инфекции
в виде
возмещения затрат на коммунальные
услуги</t>
  </si>
  <si>
    <t>Участие в в туристском форуме «ЮграТур»</t>
  </si>
  <si>
    <t>Изготовление рекламно-информационной продукции о туристской привлекательности города Сургута</t>
  </si>
  <si>
    <t>Влияние на исполнение целевого показателя предоставляемой налоговой льготы, установленной в качестве мер муниципальной поддержки (налоговых расходов)</t>
  </si>
  <si>
    <t>налоговая льгота "Предоставление налоговой преференции в виде установления сниженной налоговой ставки по налогу на имущество физических лиц в размере 1,5 % в отношении объектов недвижимости, включенных в Перечень, определяемый в соответствии с пунктом 7 статьи 378.2 Налогового кодекса Российской Федерации" влияет</t>
  </si>
  <si>
    <t>Мероприятие 3.2.1.  
Создание условий для развития субъектов малого и среднего предпринимательства (предоставление финансовой поддержки субъектам малого и среднего предпринимательства на создание коворкинг-центров, в виде возмещения части затрат на оборудование рабочих мест для субъектов малого и среднего предпринимательства и помещений для проведения совещаний (конференций)</t>
  </si>
  <si>
    <t xml:space="preserve">Мероприятие 3.2.4.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развитие товаропроводящей сети по реализации ремесленных товаров (фирменных </t>
  </si>
  <si>
    <t>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</t>
  </si>
  <si>
    <t>Мероприятие 3.2.6.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</si>
  <si>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3.2.12.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связанных со специальной оценкой условий труда</t>
  </si>
  <si>
    <t>Мероприятие 3.5.1. 
Предоставление в 2021 году неотложных мер
поддержки субъектам малого и
среднего предпринимательства, осуществляющим деятельность в
отраслях, пострадавших от
распространения новой
коронавирусной инфекции в виде
возмещения затрат на аренду
(субаренду) нежилых помещений</t>
  </si>
  <si>
    <t>департамент имущественных и земельных отношений</t>
  </si>
  <si>
    <t>Мероприятие 3.2.7.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предоставленным консалтинговым услугам</t>
  </si>
  <si>
    <t>Мероприятие 3.2.21.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по предоставленным консалтинговым услугам</t>
  </si>
  <si>
    <t>Мероприятие 3.2.8. 
Финансовая поддержка субъектов малого и  среднего предпринимательства, осуществляющих социально значимые (приоритетные) виды деятельности, в виде возмещения части затрат, связанных с прохождением курсов повышения квалификации</t>
  </si>
  <si>
    <t>Мероприятие 3.2.9.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аренду нежилых помещений</t>
  </si>
  <si>
    <t>Мероприятие 3.2.15.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затрат, связанных с участием в выставочно – ярмарочных мероприятиях</t>
  </si>
  <si>
    <t>Мероприятие 3.2.16.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приобретение контрольно-кассовой техники</t>
  </si>
  <si>
    <t>Мероприятие 3.2.17.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оплату коммунальных услуг нежилых помещений</t>
  </si>
  <si>
    <t>Мероприятие 3.2.19.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затрат, связанных с продвижением товаров собственного производства, выполняемых работ, оказываемых услуг</t>
  </si>
  <si>
    <t>Мероприятие 3.2.20.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экспортных затрат</t>
  </si>
  <si>
    <t>Мероприятие 3.2.23. 
Финансовая поддержка субъектов малого и среднего предпринимательства,  осуществляющих деятельность в сфере социального предпринимательства, в виде возмещения части затрат на аренду нежилых помещений</t>
  </si>
  <si>
    <t>Мероприятие 3.2.24. 
Финансовая поддержка субъектов малого и среднего предпринимательства, осуществляющих  деятельность в сфере социального предпринимательства, в виде возмещения части затрат, связанных с участием в выставочно – ярмарочных мероприятиях</t>
  </si>
  <si>
    <t>Мероприятие 3.2.25. 
Финансовая поддержка субъектов малого и среднего предпринимательства, осуществляющих  деятельность в сфере социального предпринимательства, в виде возмещения части затрат на приобретение контрольно-кассовой техники</t>
  </si>
  <si>
    <t xml:space="preserve">Основное мероприятие 3.5. Предоставление неотложных мер поддержки субъектам малого и среднего предпринимательства, осуществляющим деятельность в отраслях, </t>
  </si>
  <si>
    <t>пострадавших от распространения новой коронавирусной инфекции (1, 2)</t>
  </si>
  <si>
    <t xml:space="preserve">Мероприятие 3.5.3. 
Предоставление в 2021 году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 </t>
  </si>
  <si>
    <t>коронавирусной инфекции в виде возмещения затрат 
 на жилищно-коммунальные услуги</t>
  </si>
  <si>
    <t xml:space="preserve">Цель муниципальной программы: Создание условий для развития предпринимательства на территории города, в том числе в целях удовлетворения потребностей предприятий и жителей города в товарах и услугах, а также формирования туристской привлекательности у жителей и гостей города Сургута
</t>
  </si>
  <si>
    <t>Мероприятие 3.2.18.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</t>
  </si>
  <si>
    <t xml:space="preserve">Приложение 1
к постановлению 
Администрации города 
от _______________ № _________
</t>
  </si>
  <si>
    <t xml:space="preserve">Мероприятия, реализуемые в рамках портфелей проектов, проектов автономного округа, направленных </t>
  </si>
  <si>
    <t>на реализацию национальных проектов (программ) Российской Федерации</t>
  </si>
  <si>
    <t>Таблица 4</t>
  </si>
  <si>
    <t>Наименование проекта</t>
  </si>
  <si>
    <t>Ответственный исполнитель</t>
  </si>
  <si>
    <t>Номер основного мероприятия (мероприятия) (из таблицы 3)</t>
  </si>
  <si>
    <t>Номер показателя (из таблиц 1, 2)*</t>
  </si>
  <si>
    <t>Параметры финансового обеспечения (руб.)</t>
  </si>
  <si>
    <t>Всего</t>
  </si>
  <si>
    <t>Региональный проект "Акселерация субъектов малого и среднего предпринимательства"</t>
  </si>
  <si>
    <t>Основное мероприятие 3.2.</t>
  </si>
  <si>
    <t>1, 2</t>
  </si>
  <si>
    <t>всего, в том числе</t>
  </si>
  <si>
    <t>за счет средств местного бюджета</t>
  </si>
  <si>
    <t>Региональный проект "Создание условий для легкого старта и комфортного ведения бизнеса"</t>
  </si>
  <si>
    <t>Основное мероприятие 3.3.</t>
  </si>
  <si>
    <t>СП консалтинг</t>
  </si>
  <si>
    <t>СП курсы повышения квалификации</t>
  </si>
  <si>
    <t>СП аренда</t>
  </si>
  <si>
    <t>СП выставочно-ярмарочные</t>
  </si>
  <si>
    <t>СП ККТ</t>
  </si>
  <si>
    <t>СП коммуналка</t>
  </si>
  <si>
    <t xml:space="preserve">Мероприятие 3.2.22. 
Финансовая поддержка субъектов малого и  среднего предпринимательства, осуществляющих деятельность в сфере социального предпринимательства, в виде возмещения части затрат, связанных с </t>
  </si>
  <si>
    <t>прохождением курсов повышения квалификации</t>
  </si>
  <si>
    <t xml:space="preserve">Мероприятие 3.2.26. 
Финансовая поддержка субъектов малого и среднего </t>
  </si>
  <si>
    <t>предпринимательства, осуществляющих  деятельность в сфере социального предпринимательства, в виде возмещения части затрат на оплату коммунальных услуг нежилых помещений</t>
  </si>
  <si>
    <t>Мероприятие 3.4.5.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приобретение оборудования и нструментов</t>
  </si>
  <si>
    <t>Приложение 2
к постановлению 
Администрации города 
от _______________ № ________</t>
  </si>
  <si>
    <t>Приложение 3
к постановлению                Администрации города 
от ________________ № _________</t>
  </si>
  <si>
    <t>Базовый показатель                                       (2020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</si>
</sst>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26282F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7030A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color rgb="FF7030A0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1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4" fontId="1" fillId="0" borderId="2" xfId="0" applyNumberFormat="1" applyFont="1" applyFill="1" applyBorder="1" applyAlignment="1">
      <alignment vertical="top"/>
    </xf>
    <xf numFmtId="4" fontId="1" fillId="0" borderId="3" xfId="0" applyNumberFormat="1" applyFont="1" applyFill="1" applyBorder="1" applyAlignment="1">
      <alignment vertical="top"/>
    </xf>
    <xf numFmtId="4" fontId="1" fillId="0" borderId="4" xfId="0" applyNumberFormat="1" applyFont="1" applyFill="1" applyBorder="1" applyAlignment="1">
      <alignment vertical="top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4" fillId="0" borderId="5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13" fillId="0" borderId="0" xfId="0" applyFont="1"/>
    <xf numFmtId="0" fontId="14" fillId="0" borderId="1" xfId="0" applyFont="1" applyFill="1" applyBorder="1" applyAlignment="1">
      <alignment horizontal="left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left" vertical="top" wrapText="1"/>
    </xf>
    <xf numFmtId="3" fontId="14" fillId="0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left" vertical="top" wrapText="1"/>
    </xf>
    <xf numFmtId="4" fontId="14" fillId="0" borderId="7" xfId="0" applyNumberFormat="1" applyFont="1" applyFill="1" applyBorder="1" applyAlignment="1">
      <alignment horizontal="center" vertical="top" wrapText="1"/>
    </xf>
    <xf numFmtId="4" fontId="14" fillId="0" borderId="7" xfId="0" applyNumberFormat="1" applyFont="1" applyFill="1" applyBorder="1" applyAlignment="1">
      <alignment horizontal="left" vertical="top" wrapText="1"/>
    </xf>
    <xf numFmtId="1" fontId="1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3" fontId="2" fillId="0" borderId="7" xfId="0" applyNumberFormat="1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9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1" xfId="0" applyFont="1" applyBorder="1" applyAlignment="1">
      <alignment vertical="top"/>
    </xf>
    <xf numFmtId="0" fontId="13" fillId="0" borderId="1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0" fontId="16" fillId="0" borderId="0" xfId="0" applyFont="1" applyFill="1" applyAlignment="1">
      <alignment vertical="top"/>
    </xf>
    <xf numFmtId="0" fontId="16" fillId="0" borderId="0" xfId="0" applyFont="1" applyFill="1"/>
    <xf numFmtId="0" fontId="14" fillId="0" borderId="1" xfId="0" applyFont="1" applyFill="1" applyBorder="1" applyAlignment="1">
      <alignment vertical="top"/>
    </xf>
    <xf numFmtId="0" fontId="14" fillId="0" borderId="1" xfId="0" applyFont="1" applyFill="1" applyBorder="1"/>
    <xf numFmtId="0" fontId="2" fillId="0" borderId="0" xfId="0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3" fontId="3" fillId="0" borderId="7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vertical="top" wrapText="1"/>
    </xf>
    <xf numFmtId="0" fontId="15" fillId="0" borderId="0" xfId="0" applyFont="1" applyFill="1" applyAlignment="1">
      <alignment horizontal="center" vertical="top" wrapText="1"/>
    </xf>
    <xf numFmtId="4" fontId="3" fillId="0" borderId="10" xfId="0" applyNumberFormat="1" applyFont="1" applyFill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4" fontId="3" fillId="0" borderId="13" xfId="0" applyNumberFormat="1" applyFont="1" applyFill="1" applyBorder="1" applyAlignment="1">
      <alignment horizontal="left" vertical="top" wrapText="1"/>
    </xf>
    <xf numFmtId="4" fontId="3" fillId="0" borderId="10" xfId="0" applyNumberFormat="1" applyFont="1" applyFill="1" applyBorder="1" applyAlignment="1">
      <alignment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4" fontId="1" fillId="0" borderId="1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vertical="top"/>
    </xf>
    <xf numFmtId="0" fontId="0" fillId="0" borderId="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4" fontId="1" fillId="0" borderId="1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Fill="1" applyBorder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/>
    </xf>
    <xf numFmtId="0" fontId="9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5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5" fillId="0" borderId="0" xfId="0" applyFont="1" applyFill="1" applyAlignment="1">
      <alignment horizontal="center" vertical="top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0" fontId="22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4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7" xfId="0" applyFill="1" applyBorder="1" applyAlignment="1">
      <alignment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9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7"/>
  <sheetViews>
    <sheetView tabSelected="1" view="pageLayout" topLeftCell="A4" zoomScaleNormal="80" workbookViewId="0">
      <selection activeCell="Q7" sqref="Q7:Q8"/>
    </sheetView>
  </sheetViews>
  <sheetFormatPr defaultRowHeight="15" x14ac:dyDescent="0.25"/>
  <cols>
    <col min="1" max="1" width="3.140625" style="22" customWidth="1"/>
    <col min="2" max="2" width="36.7109375" style="22" hidden="1" customWidth="1"/>
    <col min="3" max="3" width="6.42578125" style="32" hidden="1" customWidth="1"/>
    <col min="4" max="14" width="13.140625" style="22" hidden="1" customWidth="1"/>
    <col min="15" max="15" width="13.42578125" style="22" customWidth="1"/>
    <col min="16" max="16" width="35.140625" style="22" customWidth="1"/>
    <col min="17" max="17" width="13.85546875" style="22" customWidth="1"/>
    <col min="18" max="20" width="13" style="22" customWidth="1"/>
    <col min="21" max="21" width="13" style="60" customWidth="1"/>
    <col min="22" max="26" width="13" style="22" customWidth="1"/>
    <col min="27" max="27" width="13" style="60" customWidth="1"/>
    <col min="28" max="28" width="15.42578125" style="22" customWidth="1"/>
    <col min="29" max="29" width="17" style="22" customWidth="1"/>
    <col min="30" max="30" width="21.28515625" style="22" customWidth="1"/>
    <col min="31" max="35" width="9.140625" style="22"/>
    <col min="36" max="36" width="13.5703125" style="22" customWidth="1"/>
    <col min="37" max="16384" width="9.140625" style="22"/>
  </cols>
  <sheetData>
    <row r="1" spans="1:30" ht="82.5" customHeight="1" x14ac:dyDescent="0.25">
      <c r="U1" s="225"/>
      <c r="AB1" s="263" t="s">
        <v>255</v>
      </c>
      <c r="AC1" s="263"/>
      <c r="AD1" s="263"/>
    </row>
    <row r="2" spans="1:30" ht="21" customHeight="1" x14ac:dyDescent="0.25">
      <c r="U2" s="225"/>
      <c r="AB2" s="241"/>
      <c r="AC2" s="241"/>
      <c r="AD2" s="241"/>
    </row>
    <row r="3" spans="1:30" ht="21.75" customHeight="1" x14ac:dyDescent="0.25">
      <c r="U3" s="225"/>
      <c r="AB3" s="241"/>
      <c r="AC3" s="241"/>
      <c r="AD3" s="241"/>
    </row>
    <row r="4" spans="1:30" ht="18.75" x14ac:dyDescent="0.25">
      <c r="O4" s="259" t="s">
        <v>157</v>
      </c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</row>
    <row r="5" spans="1:30" ht="42" customHeight="1" x14ac:dyDescent="0.25">
      <c r="O5" s="108"/>
      <c r="P5" s="108"/>
      <c r="Q5" s="108"/>
      <c r="R5" s="108"/>
      <c r="S5" s="108"/>
      <c r="T5" s="108"/>
      <c r="U5" s="226"/>
      <c r="V5" s="108"/>
      <c r="W5" s="108"/>
      <c r="X5" s="108"/>
      <c r="Y5" s="108"/>
      <c r="Z5" s="108"/>
      <c r="AA5" s="226"/>
      <c r="AB5" s="108"/>
      <c r="AC5" s="191"/>
      <c r="AD5" s="108"/>
    </row>
    <row r="6" spans="1:30" ht="25.5" customHeight="1" x14ac:dyDescent="0.25">
      <c r="O6" s="21"/>
      <c r="AD6" s="257" t="s">
        <v>89</v>
      </c>
    </row>
    <row r="7" spans="1:30" ht="54" customHeight="1" x14ac:dyDescent="0.25">
      <c r="O7" s="260" t="s">
        <v>78</v>
      </c>
      <c r="P7" s="260" t="s">
        <v>76</v>
      </c>
      <c r="Q7" s="260" t="s">
        <v>285</v>
      </c>
      <c r="R7" s="268" t="s">
        <v>77</v>
      </c>
      <c r="S7" s="269"/>
      <c r="T7" s="269"/>
      <c r="U7" s="269"/>
      <c r="V7" s="269"/>
      <c r="W7" s="269"/>
      <c r="X7" s="269"/>
      <c r="Y7" s="269"/>
      <c r="Z7" s="269"/>
      <c r="AA7" s="270"/>
      <c r="AB7" s="260" t="s">
        <v>0</v>
      </c>
      <c r="AC7" s="260" t="s">
        <v>79</v>
      </c>
      <c r="AD7" s="260" t="s">
        <v>228</v>
      </c>
    </row>
    <row r="8" spans="1:30" ht="69.75" customHeight="1" x14ac:dyDescent="0.25">
      <c r="O8" s="260"/>
      <c r="P8" s="260"/>
      <c r="Q8" s="260"/>
      <c r="R8" s="71" t="s">
        <v>2</v>
      </c>
      <c r="S8" s="71" t="s">
        <v>3</v>
      </c>
      <c r="T8" s="71" t="s">
        <v>4</v>
      </c>
      <c r="U8" s="227" t="s">
        <v>5</v>
      </c>
      <c r="V8" s="71" t="s">
        <v>6</v>
      </c>
      <c r="W8" s="71" t="s">
        <v>7</v>
      </c>
      <c r="X8" s="71" t="s">
        <v>8</v>
      </c>
      <c r="Y8" s="71" t="s">
        <v>9</v>
      </c>
      <c r="Z8" s="71" t="s">
        <v>10</v>
      </c>
      <c r="AA8" s="227" t="s">
        <v>11</v>
      </c>
      <c r="AB8" s="260"/>
      <c r="AC8" s="260"/>
      <c r="AD8" s="260"/>
    </row>
    <row r="9" spans="1:30" ht="14.25" customHeight="1" x14ac:dyDescent="0.25">
      <c r="O9" s="71">
        <v>1</v>
      </c>
      <c r="P9" s="71">
        <v>2</v>
      </c>
      <c r="Q9" s="71">
        <v>3</v>
      </c>
      <c r="R9" s="71">
        <v>4</v>
      </c>
      <c r="S9" s="71">
        <v>5</v>
      </c>
      <c r="T9" s="71">
        <v>6</v>
      </c>
      <c r="U9" s="227">
        <v>7</v>
      </c>
      <c r="V9" s="71">
        <v>8</v>
      </c>
      <c r="W9" s="71">
        <v>9</v>
      </c>
      <c r="X9" s="71">
        <v>10</v>
      </c>
      <c r="Y9" s="71">
        <v>11</v>
      </c>
      <c r="Z9" s="71">
        <v>12</v>
      </c>
      <c r="AA9" s="227">
        <v>13</v>
      </c>
      <c r="AB9" s="71">
        <v>14</v>
      </c>
      <c r="AC9" s="192">
        <v>15</v>
      </c>
      <c r="AD9" s="71">
        <v>16</v>
      </c>
    </row>
    <row r="10" spans="1:30" ht="73.5" customHeight="1" x14ac:dyDescent="0.25">
      <c r="A10" s="86"/>
      <c r="B10" s="82" t="s">
        <v>73</v>
      </c>
      <c r="C10" s="81" t="s">
        <v>13</v>
      </c>
      <c r="D10" s="31" t="s">
        <v>13</v>
      </c>
      <c r="E10" s="31" t="s">
        <v>13</v>
      </c>
      <c r="F10" s="31" t="s">
        <v>13</v>
      </c>
      <c r="G10" s="81" t="s">
        <v>13</v>
      </c>
      <c r="H10" s="81" t="s">
        <v>13</v>
      </c>
      <c r="I10" s="81" t="s">
        <v>13</v>
      </c>
      <c r="J10" s="81" t="s">
        <v>13</v>
      </c>
      <c r="K10" s="81" t="s">
        <v>13</v>
      </c>
      <c r="L10" s="81" t="s">
        <v>13</v>
      </c>
      <c r="M10" s="81" t="s">
        <v>13</v>
      </c>
      <c r="N10" s="34" t="s">
        <v>13</v>
      </c>
      <c r="O10" s="71">
        <v>1</v>
      </c>
      <c r="P10" s="23" t="s">
        <v>98</v>
      </c>
      <c r="Q10" s="25">
        <v>1852.9</v>
      </c>
      <c r="R10" s="25">
        <v>1899.63</v>
      </c>
      <c r="S10" s="25">
        <v>2026.56</v>
      </c>
      <c r="T10" s="25">
        <v>2133.61</v>
      </c>
      <c r="U10" s="25">
        <f t="shared" ref="U10:AA10" si="0">T10*1.01</f>
        <v>2154.9499999999998</v>
      </c>
      <c r="V10" s="25">
        <f t="shared" si="0"/>
        <v>2176.5</v>
      </c>
      <c r="W10" s="25">
        <f t="shared" si="0"/>
        <v>2198.27</v>
      </c>
      <c r="X10" s="25">
        <f t="shared" si="0"/>
        <v>2220.25</v>
      </c>
      <c r="Y10" s="25">
        <f t="shared" si="0"/>
        <v>2242.4499999999998</v>
      </c>
      <c r="Z10" s="25">
        <f t="shared" si="0"/>
        <v>2264.87</v>
      </c>
      <c r="AA10" s="25">
        <f t="shared" si="0"/>
        <v>2287.52</v>
      </c>
      <c r="AB10" s="24">
        <f t="shared" ref="AB10:AB11" si="1">AA10</f>
        <v>2287.5</v>
      </c>
      <c r="AC10" s="62" t="s">
        <v>184</v>
      </c>
      <c r="AD10" s="62"/>
    </row>
    <row r="11" spans="1:30" ht="306.75" customHeight="1" x14ac:dyDescent="0.25">
      <c r="A11" s="86"/>
      <c r="B11" s="84" t="s">
        <v>73</v>
      </c>
      <c r="C11" s="79" t="s">
        <v>13</v>
      </c>
      <c r="D11" s="15" t="s">
        <v>13</v>
      </c>
      <c r="E11" s="15" t="s">
        <v>13</v>
      </c>
      <c r="F11" s="15" t="s">
        <v>13</v>
      </c>
      <c r="G11" s="79" t="s">
        <v>13</v>
      </c>
      <c r="H11" s="79" t="s">
        <v>13</v>
      </c>
      <c r="I11" s="79" t="s">
        <v>13</v>
      </c>
      <c r="J11" s="79" t="s">
        <v>13</v>
      </c>
      <c r="K11" s="79" t="s">
        <v>13</v>
      </c>
      <c r="L11" s="79" t="s">
        <v>13</v>
      </c>
      <c r="M11" s="79" t="s">
        <v>13</v>
      </c>
      <c r="N11" s="79" t="s">
        <v>13</v>
      </c>
      <c r="O11" s="71">
        <v>2</v>
      </c>
      <c r="P11" s="23" t="s">
        <v>16</v>
      </c>
      <c r="Q11" s="25">
        <v>228916.1</v>
      </c>
      <c r="R11" s="25">
        <v>240981.34</v>
      </c>
      <c r="S11" s="25">
        <v>254174.09</v>
      </c>
      <c r="T11" s="25">
        <v>269352.37</v>
      </c>
      <c r="U11" s="25">
        <v>279926.12</v>
      </c>
      <c r="V11" s="25">
        <v>290429.39</v>
      </c>
      <c r="W11" s="25">
        <v>301359.15999999997</v>
      </c>
      <c r="X11" s="25">
        <v>312480.7</v>
      </c>
      <c r="Y11" s="25">
        <v>323199.02</v>
      </c>
      <c r="Z11" s="25">
        <v>334366.65999999997</v>
      </c>
      <c r="AA11" s="25">
        <v>345886.2</v>
      </c>
      <c r="AB11" s="25">
        <f t="shared" si="1"/>
        <v>345886.2</v>
      </c>
      <c r="AC11" s="62" t="s">
        <v>185</v>
      </c>
      <c r="AD11" s="62" t="s">
        <v>229</v>
      </c>
    </row>
    <row r="14" spans="1:30" ht="18.75" x14ac:dyDescent="0.25">
      <c r="O14" s="259" t="s">
        <v>158</v>
      </c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</row>
    <row r="15" spans="1:30" ht="41.25" customHeight="1" x14ac:dyDescent="0.25">
      <c r="O15" s="108"/>
      <c r="P15" s="108"/>
      <c r="Q15" s="108"/>
      <c r="R15" s="108"/>
      <c r="S15" s="108"/>
      <c r="T15" s="108"/>
      <c r="U15" s="226"/>
      <c r="V15" s="108"/>
      <c r="W15" s="108"/>
      <c r="X15" s="108"/>
      <c r="Y15" s="108"/>
      <c r="Z15" s="108"/>
      <c r="AA15" s="226"/>
      <c r="AB15" s="108"/>
      <c r="AC15" s="191"/>
      <c r="AD15" s="108"/>
    </row>
    <row r="16" spans="1:30" ht="14.25" customHeight="1" x14ac:dyDescent="0.3">
      <c r="O16" s="72"/>
      <c r="AB16" s="258" t="s">
        <v>90</v>
      </c>
      <c r="AC16" s="30"/>
    </row>
    <row r="17" spans="1:30" ht="9.75" customHeight="1" x14ac:dyDescent="0.25">
      <c r="O17" s="72"/>
      <c r="AD17" s="29"/>
    </row>
    <row r="18" spans="1:30" ht="43.5" customHeight="1" x14ac:dyDescent="0.25">
      <c r="O18" s="260" t="s">
        <v>86</v>
      </c>
      <c r="P18" s="264" t="s">
        <v>80</v>
      </c>
      <c r="Q18" s="268" t="s">
        <v>81</v>
      </c>
      <c r="R18" s="269"/>
      <c r="S18" s="269"/>
      <c r="T18" s="269"/>
      <c r="U18" s="269"/>
      <c r="V18" s="269"/>
      <c r="W18" s="269"/>
      <c r="X18" s="269"/>
      <c r="Y18" s="269"/>
      <c r="Z18" s="270"/>
      <c r="AA18" s="266" t="s">
        <v>0</v>
      </c>
      <c r="AB18" s="264" t="s">
        <v>79</v>
      </c>
      <c r="AC18" s="206"/>
    </row>
    <row r="19" spans="1:30" ht="36.75" customHeight="1" x14ac:dyDescent="0.25">
      <c r="O19" s="260"/>
      <c r="P19" s="265"/>
      <c r="Q19" s="122" t="s">
        <v>2</v>
      </c>
      <c r="R19" s="122" t="s">
        <v>3</v>
      </c>
      <c r="S19" s="122" t="s">
        <v>4</v>
      </c>
      <c r="T19" s="122" t="s">
        <v>5</v>
      </c>
      <c r="U19" s="227" t="s">
        <v>6</v>
      </c>
      <c r="V19" s="122" t="s">
        <v>7</v>
      </c>
      <c r="W19" s="122" t="s">
        <v>8</v>
      </c>
      <c r="X19" s="122" t="s">
        <v>9</v>
      </c>
      <c r="Y19" s="122" t="s">
        <v>10</v>
      </c>
      <c r="Z19" s="122" t="s">
        <v>11</v>
      </c>
      <c r="AA19" s="267"/>
      <c r="AB19" s="265"/>
      <c r="AC19" s="206"/>
    </row>
    <row r="20" spans="1:30" x14ac:dyDescent="0.25">
      <c r="O20" s="71">
        <v>1</v>
      </c>
      <c r="P20" s="122">
        <v>2</v>
      </c>
      <c r="Q20" s="122">
        <v>3</v>
      </c>
      <c r="R20" s="122">
        <v>4</v>
      </c>
      <c r="S20" s="122">
        <v>5</v>
      </c>
      <c r="T20" s="122">
        <v>6</v>
      </c>
      <c r="U20" s="227">
        <v>7</v>
      </c>
      <c r="V20" s="122">
        <v>8</v>
      </c>
      <c r="W20" s="122">
        <v>9</v>
      </c>
      <c r="X20" s="122">
        <v>10</v>
      </c>
      <c r="Y20" s="122">
        <v>11</v>
      </c>
      <c r="Z20" s="122">
        <v>12</v>
      </c>
      <c r="AA20" s="227">
        <v>13</v>
      </c>
      <c r="AB20" s="122">
        <v>14</v>
      </c>
      <c r="AC20" s="206"/>
    </row>
    <row r="21" spans="1:30" x14ac:dyDescent="0.25">
      <c r="O21" s="100" t="s">
        <v>82</v>
      </c>
      <c r="P21" s="271" t="s">
        <v>175</v>
      </c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3"/>
      <c r="AC21" s="207"/>
    </row>
    <row r="22" spans="1:30" s="58" customFormat="1" ht="25.5" customHeight="1" x14ac:dyDescent="0.25">
      <c r="C22" s="59"/>
      <c r="O22" s="100" t="s">
        <v>83</v>
      </c>
      <c r="P22" s="271" t="s">
        <v>92</v>
      </c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3"/>
      <c r="AC22" s="207"/>
      <c r="AD22" s="98"/>
    </row>
    <row r="23" spans="1:30" ht="60" customHeight="1" x14ac:dyDescent="0.25">
      <c r="O23" s="71">
        <v>1</v>
      </c>
      <c r="P23" s="126" t="s">
        <v>105</v>
      </c>
      <c r="Q23" s="63">
        <v>65.2</v>
      </c>
      <c r="R23" s="63">
        <v>65.7</v>
      </c>
      <c r="S23" s="63">
        <v>66.3</v>
      </c>
      <c r="T23" s="63">
        <v>66.7</v>
      </c>
      <c r="U23" s="63">
        <v>67.400000000000006</v>
      </c>
      <c r="V23" s="63">
        <v>68.099999999999994</v>
      </c>
      <c r="W23" s="63">
        <v>69.099999999999994</v>
      </c>
      <c r="X23" s="63">
        <v>70.2</v>
      </c>
      <c r="Y23" s="63">
        <v>71.599999999999994</v>
      </c>
      <c r="Z23" s="63">
        <v>73.400000000000006</v>
      </c>
      <c r="AA23" s="63">
        <f>Z23</f>
        <v>73.400000000000006</v>
      </c>
      <c r="AB23" s="62" t="s">
        <v>185</v>
      </c>
      <c r="AC23" s="208"/>
      <c r="AD23" s="99"/>
    </row>
    <row r="24" spans="1:30" s="58" customFormat="1" ht="22.5" customHeight="1" x14ac:dyDescent="0.25">
      <c r="C24" s="59"/>
      <c r="O24" s="100" t="s">
        <v>84</v>
      </c>
      <c r="P24" s="274" t="s">
        <v>85</v>
      </c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09"/>
      <c r="AD24" s="98"/>
    </row>
    <row r="25" spans="1:30" ht="75" x14ac:dyDescent="0.25">
      <c r="A25" s="86"/>
      <c r="B25" s="84" t="s">
        <v>73</v>
      </c>
      <c r="C25" s="79" t="s">
        <v>13</v>
      </c>
      <c r="D25" s="15" t="s">
        <v>13</v>
      </c>
      <c r="E25" s="15" t="s">
        <v>13</v>
      </c>
      <c r="F25" s="15" t="s">
        <v>13</v>
      </c>
      <c r="G25" s="79" t="s">
        <v>13</v>
      </c>
      <c r="H25" s="79" t="s">
        <v>13</v>
      </c>
      <c r="I25" s="79" t="s">
        <v>13</v>
      </c>
      <c r="J25" s="79" t="s">
        <v>13</v>
      </c>
      <c r="K25" s="79" t="s">
        <v>13</v>
      </c>
      <c r="L25" s="79" t="s">
        <v>13</v>
      </c>
      <c r="M25" s="79" t="s">
        <v>13</v>
      </c>
      <c r="N25" s="79" t="s">
        <v>13</v>
      </c>
      <c r="O25" s="62">
        <v>2</v>
      </c>
      <c r="P25" s="85" t="s">
        <v>101</v>
      </c>
      <c r="Q25" s="63">
        <v>491</v>
      </c>
      <c r="R25" s="63">
        <v>493</v>
      </c>
      <c r="S25" s="63">
        <v>495</v>
      </c>
      <c r="T25" s="63">
        <v>497</v>
      </c>
      <c r="U25" s="63">
        <v>499</v>
      </c>
      <c r="V25" s="63">
        <v>501</v>
      </c>
      <c r="W25" s="63">
        <v>503</v>
      </c>
      <c r="X25" s="63">
        <v>505</v>
      </c>
      <c r="Y25" s="63">
        <v>507</v>
      </c>
      <c r="Z25" s="63">
        <v>509</v>
      </c>
      <c r="AA25" s="63">
        <f>Z25</f>
        <v>509</v>
      </c>
      <c r="AB25" s="62" t="s">
        <v>185</v>
      </c>
      <c r="AC25" s="208"/>
      <c r="AD25" s="99"/>
    </row>
    <row r="26" spans="1:30" ht="51" x14ac:dyDescent="0.25">
      <c r="A26" s="86"/>
      <c r="B26" s="82" t="s">
        <v>73</v>
      </c>
      <c r="C26" s="81" t="s">
        <v>13</v>
      </c>
      <c r="D26" s="31" t="s">
        <v>13</v>
      </c>
      <c r="E26" s="31" t="s">
        <v>13</v>
      </c>
      <c r="F26" s="31" t="s">
        <v>13</v>
      </c>
      <c r="G26" s="81" t="s">
        <v>13</v>
      </c>
      <c r="H26" s="81" t="s">
        <v>13</v>
      </c>
      <c r="I26" s="81" t="s">
        <v>13</v>
      </c>
      <c r="J26" s="81" t="s">
        <v>13</v>
      </c>
      <c r="K26" s="81" t="s">
        <v>13</v>
      </c>
      <c r="L26" s="81" t="s">
        <v>13</v>
      </c>
      <c r="M26" s="81" t="s">
        <v>13</v>
      </c>
      <c r="N26" s="34" t="s">
        <v>13</v>
      </c>
      <c r="O26" s="62">
        <v>3</v>
      </c>
      <c r="P26" s="35" t="s">
        <v>24</v>
      </c>
      <c r="Q26" s="37">
        <v>36.9</v>
      </c>
      <c r="R26" s="37">
        <v>37.39</v>
      </c>
      <c r="S26" s="37">
        <v>37.799999999999997</v>
      </c>
      <c r="T26" s="37">
        <v>38.130000000000003</v>
      </c>
      <c r="U26" s="37">
        <v>38.619999999999997</v>
      </c>
      <c r="V26" s="37">
        <v>39.369999999999997</v>
      </c>
      <c r="W26" s="37">
        <v>39.99</v>
      </c>
      <c r="X26" s="37">
        <v>40.58</v>
      </c>
      <c r="Y26" s="37">
        <v>41.61</v>
      </c>
      <c r="Z26" s="37">
        <v>42.74</v>
      </c>
      <c r="AA26" s="25">
        <f t="shared" ref="AA26" si="2">Z26</f>
        <v>42.74</v>
      </c>
      <c r="AB26" s="62" t="s">
        <v>185</v>
      </c>
      <c r="AC26" s="208"/>
      <c r="AD26" s="66"/>
    </row>
    <row r="27" spans="1:30" ht="38.25" x14ac:dyDescent="0.25">
      <c r="A27" s="86"/>
      <c r="B27" s="73" t="s">
        <v>95</v>
      </c>
      <c r="C27" s="79" t="s">
        <v>13</v>
      </c>
      <c r="D27" s="15" t="s">
        <v>13</v>
      </c>
      <c r="E27" s="15" t="s">
        <v>13</v>
      </c>
      <c r="F27" s="15" t="s">
        <v>13</v>
      </c>
      <c r="G27" s="79" t="s">
        <v>13</v>
      </c>
      <c r="H27" s="79" t="s">
        <v>13</v>
      </c>
      <c r="I27" s="79" t="s">
        <v>13</v>
      </c>
      <c r="J27" s="79" t="s">
        <v>13</v>
      </c>
      <c r="K27" s="79" t="s">
        <v>13</v>
      </c>
      <c r="L27" s="79" t="s">
        <v>13</v>
      </c>
      <c r="M27" s="79" t="s">
        <v>13</v>
      </c>
      <c r="N27" s="33" t="s">
        <v>13</v>
      </c>
      <c r="O27" s="62">
        <v>4</v>
      </c>
      <c r="P27" s="35" t="s">
        <v>106</v>
      </c>
      <c r="Q27" s="36">
        <v>1</v>
      </c>
      <c r="R27" s="36">
        <v>1</v>
      </c>
      <c r="S27" s="36">
        <v>1</v>
      </c>
      <c r="T27" s="36">
        <v>1</v>
      </c>
      <c r="U27" s="36">
        <v>1</v>
      </c>
      <c r="V27" s="36">
        <v>1</v>
      </c>
      <c r="W27" s="36">
        <v>1</v>
      </c>
      <c r="X27" s="36">
        <v>1</v>
      </c>
      <c r="Y27" s="36">
        <v>1</v>
      </c>
      <c r="Z27" s="36">
        <v>1</v>
      </c>
      <c r="AA27" s="36">
        <f>Z27</f>
        <v>1</v>
      </c>
      <c r="AB27" s="62" t="s">
        <v>185</v>
      </c>
      <c r="AC27" s="208"/>
      <c r="AD27" s="66"/>
    </row>
    <row r="28" spans="1:30" ht="135" x14ac:dyDescent="0.25">
      <c r="A28" s="86"/>
      <c r="B28" s="193"/>
      <c r="C28" s="194"/>
      <c r="D28" s="15"/>
      <c r="E28" s="15"/>
      <c r="F28" s="15"/>
      <c r="G28" s="194"/>
      <c r="H28" s="194"/>
      <c r="I28" s="194"/>
      <c r="J28" s="194"/>
      <c r="K28" s="194"/>
      <c r="L28" s="194"/>
      <c r="M28" s="194"/>
      <c r="N28" s="33"/>
      <c r="O28" s="62">
        <f>O27+1</f>
        <v>5</v>
      </c>
      <c r="P28" s="35" t="s">
        <v>204</v>
      </c>
      <c r="Q28" s="57">
        <v>159</v>
      </c>
      <c r="R28" s="57">
        <v>70</v>
      </c>
      <c r="S28" s="57">
        <v>70</v>
      </c>
      <c r="T28" s="57">
        <f t="shared" ref="T28:Z28" si="3">T42</f>
        <v>18</v>
      </c>
      <c r="U28" s="57">
        <f t="shared" si="3"/>
        <v>19</v>
      </c>
      <c r="V28" s="57">
        <f t="shared" si="3"/>
        <v>19</v>
      </c>
      <c r="W28" s="57">
        <f t="shared" si="3"/>
        <v>19</v>
      </c>
      <c r="X28" s="57">
        <f t="shared" si="3"/>
        <v>20</v>
      </c>
      <c r="Y28" s="57">
        <f t="shared" si="3"/>
        <v>20</v>
      </c>
      <c r="Z28" s="57">
        <f t="shared" si="3"/>
        <v>21</v>
      </c>
      <c r="AA28" s="57">
        <f>Q28+R28+S28+T28+U28+V28+W28+X28+Y28+Z28</f>
        <v>435</v>
      </c>
      <c r="AB28" s="62" t="s">
        <v>185</v>
      </c>
      <c r="AC28" s="208"/>
      <c r="AD28" s="66"/>
    </row>
    <row r="29" spans="1:30" ht="120" x14ac:dyDescent="0.25">
      <c r="A29" s="86"/>
      <c r="B29" s="193"/>
      <c r="C29" s="194"/>
      <c r="D29" s="15"/>
      <c r="E29" s="15"/>
      <c r="F29" s="15"/>
      <c r="G29" s="194"/>
      <c r="H29" s="194"/>
      <c r="I29" s="194"/>
      <c r="J29" s="194"/>
      <c r="K29" s="194"/>
      <c r="L29" s="194"/>
      <c r="M29" s="194"/>
      <c r="N29" s="33"/>
      <c r="O29" s="62">
        <f>O28+1</f>
        <v>6</v>
      </c>
      <c r="P29" s="35" t="s">
        <v>102</v>
      </c>
      <c r="Q29" s="36">
        <v>100</v>
      </c>
      <c r="R29" s="36">
        <v>100</v>
      </c>
      <c r="S29" s="36">
        <v>100</v>
      </c>
      <c r="T29" s="36">
        <v>100</v>
      </c>
      <c r="U29" s="36">
        <v>100</v>
      </c>
      <c r="V29" s="36">
        <v>100</v>
      </c>
      <c r="W29" s="36">
        <v>100</v>
      </c>
      <c r="X29" s="36">
        <v>100</v>
      </c>
      <c r="Y29" s="36">
        <v>100</v>
      </c>
      <c r="Z29" s="36">
        <v>100</v>
      </c>
      <c r="AA29" s="36">
        <f>Z29</f>
        <v>100</v>
      </c>
      <c r="AB29" s="62" t="s">
        <v>185</v>
      </c>
      <c r="AC29" s="208"/>
      <c r="AD29" s="66"/>
    </row>
    <row r="30" spans="1:30" ht="30" x14ac:dyDescent="0.25">
      <c r="A30" s="86"/>
      <c r="B30" s="193"/>
      <c r="C30" s="194"/>
      <c r="D30" s="15"/>
      <c r="E30" s="15"/>
      <c r="F30" s="15"/>
      <c r="G30" s="194"/>
      <c r="H30" s="194"/>
      <c r="I30" s="194"/>
      <c r="J30" s="194"/>
      <c r="K30" s="194"/>
      <c r="L30" s="194"/>
      <c r="M30" s="194"/>
      <c r="N30" s="33"/>
      <c r="O30" s="62">
        <f>O29+1</f>
        <v>7</v>
      </c>
      <c r="P30" s="35" t="s">
        <v>103</v>
      </c>
      <c r="Q30" s="36" t="s">
        <v>57</v>
      </c>
      <c r="R30" s="36" t="s">
        <v>57</v>
      </c>
      <c r="S30" s="36" t="s">
        <v>57</v>
      </c>
      <c r="T30" s="36" t="s">
        <v>57</v>
      </c>
      <c r="U30" s="36" t="s">
        <v>57</v>
      </c>
      <c r="V30" s="36" t="s">
        <v>57</v>
      </c>
      <c r="W30" s="36" t="s">
        <v>57</v>
      </c>
      <c r="X30" s="36" t="s">
        <v>57</v>
      </c>
      <c r="Y30" s="36" t="s">
        <v>57</v>
      </c>
      <c r="Z30" s="36" t="s">
        <v>57</v>
      </c>
      <c r="AA30" s="36" t="s">
        <v>57</v>
      </c>
      <c r="AB30" s="62" t="s">
        <v>185</v>
      </c>
      <c r="AC30" s="208"/>
      <c r="AD30" s="66"/>
    </row>
    <row r="31" spans="1:30" ht="90" x14ac:dyDescent="0.25">
      <c r="A31" s="86"/>
      <c r="B31" s="193"/>
      <c r="C31" s="194"/>
      <c r="D31" s="15"/>
      <c r="E31" s="15"/>
      <c r="F31" s="15"/>
      <c r="G31" s="194"/>
      <c r="H31" s="194"/>
      <c r="I31" s="194"/>
      <c r="J31" s="194"/>
      <c r="K31" s="194"/>
      <c r="L31" s="194"/>
      <c r="M31" s="194"/>
      <c r="N31" s="33"/>
      <c r="O31" s="62">
        <f>O30+1</f>
        <v>8</v>
      </c>
      <c r="P31" s="35" t="s">
        <v>66</v>
      </c>
      <c r="Q31" s="36">
        <v>100</v>
      </c>
      <c r="R31" s="36">
        <v>100</v>
      </c>
      <c r="S31" s="36">
        <v>100</v>
      </c>
      <c r="T31" s="36">
        <v>100</v>
      </c>
      <c r="U31" s="36">
        <v>100</v>
      </c>
      <c r="V31" s="36">
        <v>100</v>
      </c>
      <c r="W31" s="36">
        <v>100</v>
      </c>
      <c r="X31" s="36">
        <v>100</v>
      </c>
      <c r="Y31" s="36">
        <v>100</v>
      </c>
      <c r="Z31" s="36">
        <v>100</v>
      </c>
      <c r="AA31" s="36">
        <f>Z31</f>
        <v>100</v>
      </c>
      <c r="AB31" s="38" t="s">
        <v>45</v>
      </c>
      <c r="AC31" s="208"/>
      <c r="AD31" s="66"/>
    </row>
    <row r="32" spans="1:30" ht="45" x14ac:dyDescent="0.25">
      <c r="A32" s="86"/>
      <c r="B32" s="193"/>
      <c r="C32" s="194"/>
      <c r="D32" s="15"/>
      <c r="E32" s="15"/>
      <c r="F32" s="15"/>
      <c r="G32" s="194"/>
      <c r="H32" s="194"/>
      <c r="I32" s="194"/>
      <c r="J32" s="194"/>
      <c r="K32" s="194"/>
      <c r="L32" s="194"/>
      <c r="M32" s="194"/>
      <c r="N32" s="33"/>
      <c r="O32" s="62">
        <f>O31+1</f>
        <v>9</v>
      </c>
      <c r="P32" s="35" t="s">
        <v>104</v>
      </c>
      <c r="Q32" s="36">
        <v>1</v>
      </c>
      <c r="R32" s="36">
        <v>1</v>
      </c>
      <c r="S32" s="36">
        <v>1</v>
      </c>
      <c r="T32" s="36">
        <v>1</v>
      </c>
      <c r="U32" s="36">
        <v>1</v>
      </c>
      <c r="V32" s="36">
        <v>1</v>
      </c>
      <c r="W32" s="36">
        <v>1</v>
      </c>
      <c r="X32" s="36">
        <v>1</v>
      </c>
      <c r="Y32" s="36">
        <v>1</v>
      </c>
      <c r="Z32" s="36">
        <v>1</v>
      </c>
      <c r="AA32" s="36">
        <v>11</v>
      </c>
      <c r="AB32" s="49" t="s">
        <v>185</v>
      </c>
      <c r="AC32" s="208"/>
      <c r="AD32" s="66"/>
    </row>
    <row r="33" spans="1:30" x14ac:dyDescent="0.25">
      <c r="A33" s="86"/>
      <c r="B33" s="193"/>
      <c r="C33" s="194"/>
      <c r="D33" s="15"/>
      <c r="E33" s="15"/>
      <c r="F33" s="15"/>
      <c r="G33" s="194"/>
      <c r="H33" s="194"/>
      <c r="I33" s="194"/>
      <c r="J33" s="194"/>
      <c r="K33" s="194"/>
      <c r="L33" s="194"/>
      <c r="M33" s="194"/>
      <c r="N33" s="33"/>
      <c r="O33" s="100" t="s">
        <v>100</v>
      </c>
      <c r="P33" s="261" t="s">
        <v>153</v>
      </c>
      <c r="Q33" s="262"/>
      <c r="R33" s="262"/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08"/>
      <c r="AD33" s="66"/>
    </row>
    <row r="34" spans="1:30" ht="75" x14ac:dyDescent="0.25">
      <c r="A34" s="86"/>
      <c r="B34" s="193"/>
      <c r="C34" s="194"/>
      <c r="D34" s="15"/>
      <c r="E34" s="15"/>
      <c r="F34" s="15"/>
      <c r="G34" s="194"/>
      <c r="H34" s="194"/>
      <c r="I34" s="194"/>
      <c r="J34" s="194"/>
      <c r="K34" s="194"/>
      <c r="L34" s="194"/>
      <c r="M34" s="194"/>
      <c r="N34" s="33"/>
      <c r="O34" s="100">
        <v>10</v>
      </c>
      <c r="P34" s="35" t="s">
        <v>105</v>
      </c>
      <c r="Q34" s="63">
        <v>65.2</v>
      </c>
      <c r="R34" s="63">
        <v>65.7</v>
      </c>
      <c r="S34" s="63">
        <v>66.3</v>
      </c>
      <c r="T34" s="63">
        <v>66.7</v>
      </c>
      <c r="U34" s="63">
        <v>67.400000000000006</v>
      </c>
      <c r="V34" s="63">
        <v>68.099999999999994</v>
      </c>
      <c r="W34" s="63">
        <v>69.099999999999994</v>
      </c>
      <c r="X34" s="63">
        <v>70.2</v>
      </c>
      <c r="Y34" s="63">
        <v>71.599999999999994</v>
      </c>
      <c r="Z34" s="63">
        <v>73.400000000000006</v>
      </c>
      <c r="AA34" s="63">
        <v>73.400000000000006</v>
      </c>
      <c r="AB34" s="35" t="s">
        <v>185</v>
      </c>
      <c r="AC34" s="208"/>
      <c r="AD34" s="66"/>
    </row>
    <row r="35" spans="1:30" x14ac:dyDescent="0.25">
      <c r="A35" s="86"/>
      <c r="B35" s="193"/>
      <c r="C35" s="194"/>
      <c r="D35" s="15"/>
      <c r="E35" s="15"/>
      <c r="F35" s="15"/>
      <c r="G35" s="194"/>
      <c r="H35" s="194"/>
      <c r="I35" s="194"/>
      <c r="J35" s="194"/>
      <c r="K35" s="194"/>
      <c r="L35" s="194"/>
      <c r="M35" s="194"/>
      <c r="N35" s="33"/>
      <c r="O35" s="100" t="s">
        <v>176</v>
      </c>
      <c r="P35" s="261" t="s">
        <v>179</v>
      </c>
      <c r="Q35" s="262"/>
      <c r="R35" s="262"/>
      <c r="S35" s="262"/>
      <c r="T35" s="262"/>
      <c r="U35" s="262"/>
      <c r="V35" s="262"/>
      <c r="W35" s="262"/>
      <c r="X35" s="262"/>
      <c r="Y35" s="262"/>
      <c r="Z35" s="262"/>
      <c r="AA35" s="262"/>
      <c r="AB35" s="262"/>
      <c r="AC35" s="208"/>
      <c r="AD35" s="66"/>
    </row>
    <row r="36" spans="1:30" ht="90" x14ac:dyDescent="0.25">
      <c r="A36" s="86"/>
      <c r="B36" s="193"/>
      <c r="C36" s="194"/>
      <c r="D36" s="15"/>
      <c r="E36" s="15"/>
      <c r="F36" s="15"/>
      <c r="G36" s="194"/>
      <c r="H36" s="194"/>
      <c r="I36" s="194"/>
      <c r="J36" s="194"/>
      <c r="K36" s="194"/>
      <c r="L36" s="194"/>
      <c r="M36" s="194"/>
      <c r="N36" s="33"/>
      <c r="O36" s="100">
        <v>11</v>
      </c>
      <c r="P36" s="35" t="s">
        <v>163</v>
      </c>
      <c r="Q36" s="157">
        <v>1</v>
      </c>
      <c r="R36" s="157">
        <v>1</v>
      </c>
      <c r="S36" s="157">
        <v>0</v>
      </c>
      <c r="T36" s="157">
        <v>0</v>
      </c>
      <c r="U36" s="220">
        <v>0</v>
      </c>
      <c r="V36" s="157">
        <v>0</v>
      </c>
      <c r="W36" s="157">
        <v>0</v>
      </c>
      <c r="X36" s="157">
        <v>0</v>
      </c>
      <c r="Y36" s="157">
        <v>0</v>
      </c>
      <c r="Z36" s="157">
        <v>0</v>
      </c>
      <c r="AA36" s="220">
        <v>1</v>
      </c>
      <c r="AB36" s="49" t="s">
        <v>185</v>
      </c>
      <c r="AC36" s="208"/>
      <c r="AD36" s="66"/>
    </row>
    <row r="37" spans="1:30" x14ac:dyDescent="0.25">
      <c r="A37" s="86"/>
      <c r="B37" s="193"/>
      <c r="C37" s="194"/>
      <c r="D37" s="15"/>
      <c r="E37" s="15"/>
      <c r="F37" s="15"/>
      <c r="G37" s="194"/>
      <c r="H37" s="194"/>
      <c r="I37" s="194"/>
      <c r="J37" s="194"/>
      <c r="K37" s="194"/>
      <c r="L37" s="194"/>
      <c r="M37" s="194"/>
      <c r="N37" s="33"/>
      <c r="O37" s="100" t="s">
        <v>177</v>
      </c>
      <c r="P37" s="261" t="s">
        <v>178</v>
      </c>
      <c r="Q37" s="262"/>
      <c r="R37" s="262"/>
      <c r="S37" s="262"/>
      <c r="T37" s="262"/>
      <c r="U37" s="262"/>
      <c r="V37" s="262"/>
      <c r="W37" s="262"/>
      <c r="X37" s="262"/>
      <c r="Y37" s="262"/>
      <c r="Z37" s="262"/>
      <c r="AA37" s="262"/>
      <c r="AB37" s="262"/>
      <c r="AC37" s="208"/>
      <c r="AD37" s="66"/>
    </row>
    <row r="38" spans="1:30" ht="45" x14ac:dyDescent="0.25">
      <c r="A38" s="86"/>
      <c r="B38" s="193"/>
      <c r="C38" s="194"/>
      <c r="D38" s="15"/>
      <c r="E38" s="15"/>
      <c r="F38" s="15"/>
      <c r="G38" s="194"/>
      <c r="H38" s="194"/>
      <c r="I38" s="194"/>
      <c r="J38" s="194"/>
      <c r="K38" s="194"/>
      <c r="L38" s="194"/>
      <c r="M38" s="194"/>
      <c r="N38" s="33"/>
      <c r="O38" s="62">
        <v>12</v>
      </c>
      <c r="P38" s="35" t="s">
        <v>23</v>
      </c>
      <c r="Q38" s="74">
        <v>9049</v>
      </c>
      <c r="R38" s="74">
        <v>9093</v>
      </c>
      <c r="S38" s="74">
        <v>9137</v>
      </c>
      <c r="T38" s="74">
        <v>9181</v>
      </c>
      <c r="U38" s="220">
        <v>9223</v>
      </c>
      <c r="V38" s="74">
        <v>9265</v>
      </c>
      <c r="W38" s="74">
        <v>9309</v>
      </c>
      <c r="X38" s="74">
        <v>9353</v>
      </c>
      <c r="Y38" s="74">
        <v>9396</v>
      </c>
      <c r="Z38" s="74">
        <v>9439</v>
      </c>
      <c r="AA38" s="220">
        <v>9480</v>
      </c>
      <c r="AB38" s="49" t="s">
        <v>185</v>
      </c>
      <c r="AC38" s="208"/>
      <c r="AD38" s="66"/>
    </row>
    <row r="39" spans="1:30" ht="60" x14ac:dyDescent="0.25">
      <c r="A39" s="86"/>
      <c r="B39" s="193"/>
      <c r="C39" s="194"/>
      <c r="D39" s="15"/>
      <c r="E39" s="15"/>
      <c r="F39" s="15"/>
      <c r="G39" s="194"/>
      <c r="H39" s="194"/>
      <c r="I39" s="194"/>
      <c r="J39" s="194"/>
      <c r="K39" s="194"/>
      <c r="L39" s="194"/>
      <c r="M39" s="194"/>
      <c r="N39" s="33"/>
      <c r="O39" s="62">
        <v>13</v>
      </c>
      <c r="P39" s="35" t="s">
        <v>22</v>
      </c>
      <c r="Q39" s="74">
        <v>12028</v>
      </c>
      <c r="R39" s="74">
        <v>12087</v>
      </c>
      <c r="S39" s="74">
        <v>12146</v>
      </c>
      <c r="T39" s="74">
        <v>12207</v>
      </c>
      <c r="U39" s="220">
        <v>12269</v>
      </c>
      <c r="V39" s="74">
        <v>12332</v>
      </c>
      <c r="W39" s="74">
        <v>12393</v>
      </c>
      <c r="X39" s="74">
        <v>12454</v>
      </c>
      <c r="Y39" s="74">
        <v>12519</v>
      </c>
      <c r="Z39" s="74">
        <v>12580</v>
      </c>
      <c r="AA39" s="220">
        <v>12641</v>
      </c>
      <c r="AB39" s="49" t="s">
        <v>185</v>
      </c>
      <c r="AC39" s="208"/>
      <c r="AD39" s="66"/>
    </row>
    <row r="40" spans="1:30" ht="30" x14ac:dyDescent="0.25">
      <c r="A40" s="86"/>
      <c r="B40" s="193"/>
      <c r="C40" s="194"/>
      <c r="D40" s="15"/>
      <c r="E40" s="15"/>
      <c r="F40" s="15"/>
      <c r="G40" s="194"/>
      <c r="H40" s="194"/>
      <c r="I40" s="194"/>
      <c r="J40" s="194"/>
      <c r="K40" s="194"/>
      <c r="L40" s="194"/>
      <c r="M40" s="194"/>
      <c r="N40" s="33"/>
      <c r="O40" s="62">
        <v>14</v>
      </c>
      <c r="P40" s="35" t="s">
        <v>209</v>
      </c>
      <c r="Q40" s="74">
        <f t="shared" ref="Q40:Z40" si="4">Q42+Q78+Q79+Q80</f>
        <v>376</v>
      </c>
      <c r="R40" s="74">
        <f t="shared" si="4"/>
        <v>216</v>
      </c>
      <c r="S40" s="74">
        <f t="shared" si="4"/>
        <v>114</v>
      </c>
      <c r="T40" s="74">
        <f t="shared" si="4"/>
        <v>126</v>
      </c>
      <c r="U40" s="220">
        <f t="shared" si="4"/>
        <v>128</v>
      </c>
      <c r="V40" s="74">
        <f t="shared" si="4"/>
        <v>128</v>
      </c>
      <c r="W40" s="74">
        <f t="shared" si="4"/>
        <v>128</v>
      </c>
      <c r="X40" s="74">
        <f t="shared" si="4"/>
        <v>130</v>
      </c>
      <c r="Y40" s="74">
        <f t="shared" si="4"/>
        <v>130</v>
      </c>
      <c r="Z40" s="74">
        <f t="shared" si="4"/>
        <v>132</v>
      </c>
      <c r="AA40" s="220">
        <f>SUM(Q40:Z40)</f>
        <v>1608</v>
      </c>
      <c r="AB40" s="49" t="s">
        <v>185</v>
      </c>
      <c r="AC40" s="208"/>
      <c r="AD40" s="66"/>
    </row>
    <row r="41" spans="1:30" x14ac:dyDescent="0.25">
      <c r="A41" s="86"/>
      <c r="B41" s="193"/>
      <c r="C41" s="194"/>
      <c r="D41" s="15"/>
      <c r="E41" s="15"/>
      <c r="F41" s="15"/>
      <c r="G41" s="194"/>
      <c r="H41" s="194"/>
      <c r="I41" s="194"/>
      <c r="J41" s="194"/>
      <c r="K41" s="194"/>
      <c r="L41" s="194"/>
      <c r="M41" s="194"/>
      <c r="N41" s="33"/>
      <c r="O41" s="62"/>
      <c r="P41" s="35" t="s">
        <v>142</v>
      </c>
      <c r="Q41" s="74"/>
      <c r="R41" s="74"/>
      <c r="S41" s="74"/>
      <c r="T41" s="74"/>
      <c r="U41" s="220"/>
      <c r="V41" s="74"/>
      <c r="W41" s="74"/>
      <c r="X41" s="74"/>
      <c r="Y41" s="74"/>
      <c r="Z41" s="74"/>
      <c r="AA41" s="220">
        <f>SUM(Q41:Z41)</f>
        <v>0</v>
      </c>
      <c r="AB41" s="49"/>
      <c r="AC41" s="208"/>
      <c r="AD41" s="66"/>
    </row>
    <row r="42" spans="1:30" x14ac:dyDescent="0.25">
      <c r="A42" s="86"/>
      <c r="B42" s="193"/>
      <c r="C42" s="194"/>
      <c r="D42" s="15"/>
      <c r="E42" s="15"/>
      <c r="F42" s="15"/>
      <c r="G42" s="194"/>
      <c r="H42" s="194"/>
      <c r="I42" s="194"/>
      <c r="J42" s="194"/>
      <c r="K42" s="194"/>
      <c r="L42" s="194"/>
      <c r="M42" s="194"/>
      <c r="N42" s="33"/>
      <c r="O42" s="62" t="s">
        <v>212</v>
      </c>
      <c r="P42" s="35" t="s">
        <v>145</v>
      </c>
      <c r="Q42" s="151">
        <v>143</v>
      </c>
      <c r="R42" s="190">
        <f t="shared" ref="R42:AA42" si="5">R43+R44+R45+R46+R47+R48+R49+R50+R51+R52+R53+R54+R55+R56+R57+R58+R59+R60+R61+R62+R63+R64+R65+R66+R67+R68+R69+R70+R71</f>
        <v>63</v>
      </c>
      <c r="S42" s="190">
        <f t="shared" si="5"/>
        <v>12</v>
      </c>
      <c r="T42" s="190">
        <f t="shared" si="5"/>
        <v>18</v>
      </c>
      <c r="U42" s="220">
        <f t="shared" si="5"/>
        <v>19</v>
      </c>
      <c r="V42" s="190">
        <f t="shared" si="5"/>
        <v>19</v>
      </c>
      <c r="W42" s="190">
        <f t="shared" si="5"/>
        <v>19</v>
      </c>
      <c r="X42" s="190">
        <f t="shared" si="5"/>
        <v>20</v>
      </c>
      <c r="Y42" s="190">
        <f t="shared" si="5"/>
        <v>20</v>
      </c>
      <c r="Z42" s="190">
        <f t="shared" si="5"/>
        <v>21</v>
      </c>
      <c r="AA42" s="220">
        <f t="shared" si="5"/>
        <v>332</v>
      </c>
      <c r="AB42" s="49" t="s">
        <v>185</v>
      </c>
      <c r="AC42" s="208"/>
      <c r="AD42" s="66"/>
    </row>
    <row r="43" spans="1:30" hidden="1" x14ac:dyDescent="0.25">
      <c r="A43" s="86"/>
      <c r="B43" s="193"/>
      <c r="C43" s="194"/>
      <c r="D43" s="15"/>
      <c r="E43" s="15"/>
      <c r="F43" s="15"/>
      <c r="G43" s="194"/>
      <c r="H43" s="194"/>
      <c r="I43" s="194"/>
      <c r="J43" s="194"/>
      <c r="K43" s="194"/>
      <c r="L43" s="194"/>
      <c r="M43" s="194"/>
      <c r="N43" s="33"/>
      <c r="O43" s="62"/>
      <c r="P43" s="43" t="s">
        <v>108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220">
        <f t="shared" ref="AA43:AA59" si="6">SUM(Q43:Z43)</f>
        <v>0</v>
      </c>
      <c r="AB43" s="49" t="s">
        <v>185</v>
      </c>
      <c r="AC43" s="208"/>
      <c r="AD43" s="66"/>
    </row>
    <row r="44" spans="1:30" ht="63.75" hidden="1" x14ac:dyDescent="0.25">
      <c r="A44" s="86"/>
      <c r="B44" s="193"/>
      <c r="C44" s="194"/>
      <c r="D44" s="15"/>
      <c r="E44" s="15"/>
      <c r="F44" s="15"/>
      <c r="G44" s="194"/>
      <c r="H44" s="194"/>
      <c r="I44" s="194"/>
      <c r="J44" s="194"/>
      <c r="K44" s="194"/>
      <c r="L44" s="194"/>
      <c r="M44" s="194"/>
      <c r="N44" s="33"/>
      <c r="O44" s="62"/>
      <c r="P44" s="45" t="s">
        <v>109</v>
      </c>
      <c r="Q44" s="48">
        <v>1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220">
        <f t="shared" si="6"/>
        <v>1</v>
      </c>
      <c r="AB44" s="49" t="s">
        <v>185</v>
      </c>
      <c r="AC44" s="208"/>
      <c r="AD44" s="66"/>
    </row>
    <row r="45" spans="1:30" ht="38.25" hidden="1" x14ac:dyDescent="0.25">
      <c r="A45" s="86"/>
      <c r="B45" s="193"/>
      <c r="C45" s="194"/>
      <c r="D45" s="15"/>
      <c r="E45" s="15"/>
      <c r="F45" s="15"/>
      <c r="G45" s="194"/>
      <c r="H45" s="194"/>
      <c r="I45" s="194"/>
      <c r="J45" s="194"/>
      <c r="K45" s="194"/>
      <c r="L45" s="194"/>
      <c r="M45" s="194"/>
      <c r="N45" s="33"/>
      <c r="O45" s="62"/>
      <c r="P45" s="45" t="s">
        <v>112</v>
      </c>
      <c r="Q45" s="48">
        <v>25</v>
      </c>
      <c r="R45" s="48">
        <v>19</v>
      </c>
      <c r="S45" s="48">
        <v>3</v>
      </c>
      <c r="T45" s="48">
        <v>3</v>
      </c>
      <c r="U45" s="48">
        <v>3</v>
      </c>
      <c r="V45" s="48">
        <v>3</v>
      </c>
      <c r="W45" s="48">
        <v>3</v>
      </c>
      <c r="X45" s="48">
        <v>3</v>
      </c>
      <c r="Y45" s="48">
        <v>3</v>
      </c>
      <c r="Z45" s="48">
        <v>3</v>
      </c>
      <c r="AA45" s="220">
        <f t="shared" si="6"/>
        <v>68</v>
      </c>
      <c r="AB45" s="49" t="s">
        <v>185</v>
      </c>
      <c r="AC45" s="208"/>
      <c r="AD45" s="66"/>
    </row>
    <row r="46" spans="1:30" ht="25.5" hidden="1" x14ac:dyDescent="0.25">
      <c r="A46" s="86"/>
      <c r="B46" s="193"/>
      <c r="C46" s="194"/>
      <c r="D46" s="15"/>
      <c r="E46" s="15"/>
      <c r="F46" s="15"/>
      <c r="G46" s="194"/>
      <c r="H46" s="194"/>
      <c r="I46" s="194"/>
      <c r="J46" s="194"/>
      <c r="K46" s="194"/>
      <c r="L46" s="194"/>
      <c r="M46" s="194"/>
      <c r="N46" s="33"/>
      <c r="O46" s="62"/>
      <c r="P46" s="45" t="s">
        <v>114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220">
        <f t="shared" si="6"/>
        <v>0</v>
      </c>
      <c r="AB46" s="49" t="s">
        <v>185</v>
      </c>
      <c r="AC46" s="208"/>
      <c r="AD46" s="66"/>
    </row>
    <row r="47" spans="1:30" ht="63.75" hidden="1" x14ac:dyDescent="0.25">
      <c r="A47" s="86"/>
      <c r="B47" s="193"/>
      <c r="C47" s="194"/>
      <c r="D47" s="15"/>
      <c r="E47" s="15"/>
      <c r="F47" s="15"/>
      <c r="G47" s="194"/>
      <c r="H47" s="194"/>
      <c r="I47" s="194"/>
      <c r="J47" s="194"/>
      <c r="K47" s="194"/>
      <c r="L47" s="194"/>
      <c r="M47" s="194"/>
      <c r="N47" s="33"/>
      <c r="O47" s="62"/>
      <c r="P47" s="45" t="s">
        <v>115</v>
      </c>
      <c r="Q47" s="48">
        <v>1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220">
        <f t="shared" si="6"/>
        <v>1</v>
      </c>
      <c r="AB47" s="49" t="s">
        <v>185</v>
      </c>
      <c r="AC47" s="208"/>
      <c r="AD47" s="66"/>
    </row>
    <row r="48" spans="1:30" ht="76.5" hidden="1" x14ac:dyDescent="0.25">
      <c r="A48" s="86"/>
      <c r="B48" s="193"/>
      <c r="C48" s="194"/>
      <c r="D48" s="15"/>
      <c r="E48" s="15"/>
      <c r="F48" s="15"/>
      <c r="G48" s="194"/>
      <c r="H48" s="194"/>
      <c r="I48" s="194"/>
      <c r="J48" s="194"/>
      <c r="K48" s="194"/>
      <c r="L48" s="194"/>
      <c r="M48" s="194"/>
      <c r="N48" s="33"/>
      <c r="O48" s="62"/>
      <c r="P48" s="45" t="s">
        <v>116</v>
      </c>
      <c r="Q48" s="48">
        <v>3</v>
      </c>
      <c r="R48" s="48">
        <v>0</v>
      </c>
      <c r="S48" s="48">
        <v>0</v>
      </c>
      <c r="T48" s="48">
        <v>0</v>
      </c>
      <c r="U48" s="48">
        <v>1</v>
      </c>
      <c r="V48" s="48">
        <v>1</v>
      </c>
      <c r="W48" s="48">
        <v>1</v>
      </c>
      <c r="X48" s="48">
        <v>1</v>
      </c>
      <c r="Y48" s="48">
        <v>1</v>
      </c>
      <c r="Z48" s="48">
        <v>1</v>
      </c>
      <c r="AA48" s="220">
        <f t="shared" si="6"/>
        <v>9</v>
      </c>
      <c r="AB48" s="49" t="s">
        <v>185</v>
      </c>
      <c r="AC48" s="208"/>
      <c r="AD48" s="66"/>
    </row>
    <row r="49" spans="1:30" ht="25.5" hidden="1" x14ac:dyDescent="0.25">
      <c r="A49" s="86"/>
      <c r="B49" s="193"/>
      <c r="C49" s="194"/>
      <c r="D49" s="15"/>
      <c r="E49" s="15"/>
      <c r="F49" s="15"/>
      <c r="G49" s="194"/>
      <c r="H49" s="194"/>
      <c r="I49" s="194"/>
      <c r="J49" s="194"/>
      <c r="K49" s="194"/>
      <c r="L49" s="194"/>
      <c r="M49" s="194"/>
      <c r="N49" s="33"/>
      <c r="O49" s="62"/>
      <c r="P49" s="45" t="s">
        <v>119</v>
      </c>
      <c r="Q49" s="48">
        <v>8</v>
      </c>
      <c r="R49" s="48">
        <v>0</v>
      </c>
      <c r="S49" s="48">
        <v>0</v>
      </c>
      <c r="T49" s="48">
        <v>0</v>
      </c>
      <c r="U49" s="48">
        <v>0</v>
      </c>
      <c r="V49" s="48">
        <f t="shared" ref="V49:Z50" si="7">J117/200000</f>
        <v>0</v>
      </c>
      <c r="W49" s="48">
        <f t="shared" si="7"/>
        <v>0</v>
      </c>
      <c r="X49" s="48">
        <f t="shared" si="7"/>
        <v>0</v>
      </c>
      <c r="Y49" s="48">
        <f t="shared" si="7"/>
        <v>0</v>
      </c>
      <c r="Z49" s="48">
        <f t="shared" si="7"/>
        <v>0</v>
      </c>
      <c r="AA49" s="220">
        <f t="shared" si="6"/>
        <v>8</v>
      </c>
      <c r="AB49" s="49" t="s">
        <v>185</v>
      </c>
      <c r="AC49" s="208"/>
      <c r="AD49" s="66"/>
    </row>
    <row r="50" spans="1:30" ht="25.5" hidden="1" x14ac:dyDescent="0.25">
      <c r="A50" s="86"/>
      <c r="B50" s="193"/>
      <c r="C50" s="194"/>
      <c r="D50" s="15"/>
      <c r="E50" s="15"/>
      <c r="F50" s="15"/>
      <c r="G50" s="194"/>
      <c r="H50" s="194"/>
      <c r="I50" s="194"/>
      <c r="J50" s="194"/>
      <c r="K50" s="194"/>
      <c r="L50" s="194"/>
      <c r="M50" s="194"/>
      <c r="N50" s="33"/>
      <c r="O50" s="62"/>
      <c r="P50" s="45" t="s">
        <v>121</v>
      </c>
      <c r="Q50" s="44">
        <v>2</v>
      </c>
      <c r="R50" s="44">
        <v>0</v>
      </c>
      <c r="S50" s="44">
        <f>G118/200000</f>
        <v>0</v>
      </c>
      <c r="T50" s="44">
        <f>H118/200000</f>
        <v>0</v>
      </c>
      <c r="U50" s="44">
        <f>I118/200000</f>
        <v>0</v>
      </c>
      <c r="V50" s="44">
        <f t="shared" si="7"/>
        <v>0</v>
      </c>
      <c r="W50" s="44">
        <f t="shared" si="7"/>
        <v>0</v>
      </c>
      <c r="X50" s="44">
        <f t="shared" si="7"/>
        <v>0</v>
      </c>
      <c r="Y50" s="44">
        <f t="shared" si="7"/>
        <v>0</v>
      </c>
      <c r="Z50" s="44">
        <f t="shared" si="7"/>
        <v>0</v>
      </c>
      <c r="AA50" s="220">
        <f t="shared" si="6"/>
        <v>2</v>
      </c>
      <c r="AB50" s="49" t="s">
        <v>185</v>
      </c>
      <c r="AC50" s="208"/>
      <c r="AD50" s="66"/>
    </row>
    <row r="51" spans="1:30" s="60" customFormat="1" ht="25.5" hidden="1" x14ac:dyDescent="0.25">
      <c r="A51" s="86"/>
      <c r="B51" s="216"/>
      <c r="C51" s="219"/>
      <c r="D51" s="15"/>
      <c r="E51" s="15"/>
      <c r="F51" s="15"/>
      <c r="G51" s="219"/>
      <c r="H51" s="219"/>
      <c r="I51" s="219"/>
      <c r="J51" s="219"/>
      <c r="K51" s="219"/>
      <c r="L51" s="219"/>
      <c r="M51" s="219"/>
      <c r="N51" s="33"/>
      <c r="O51" s="63"/>
      <c r="P51" s="45" t="s">
        <v>123</v>
      </c>
      <c r="Q51" s="44">
        <v>38</v>
      </c>
      <c r="R51" s="44">
        <v>28</v>
      </c>
      <c r="S51" s="44">
        <v>4</v>
      </c>
      <c r="T51" s="44">
        <v>4</v>
      </c>
      <c r="U51" s="44">
        <v>6</v>
      </c>
      <c r="V51" s="44">
        <v>6</v>
      </c>
      <c r="W51" s="44">
        <v>6</v>
      </c>
      <c r="X51" s="44">
        <v>7</v>
      </c>
      <c r="Y51" s="44">
        <v>7</v>
      </c>
      <c r="Z51" s="44">
        <v>7</v>
      </c>
      <c r="AA51" s="220">
        <f t="shared" si="6"/>
        <v>113</v>
      </c>
      <c r="AB51" s="228" t="s">
        <v>185</v>
      </c>
      <c r="AC51" s="229"/>
      <c r="AD51" s="230"/>
    </row>
    <row r="52" spans="1:30" ht="38.25" hidden="1" x14ac:dyDescent="0.25">
      <c r="A52" s="86"/>
      <c r="B52" s="193"/>
      <c r="C52" s="194"/>
      <c r="D52" s="15"/>
      <c r="E52" s="15"/>
      <c r="F52" s="15"/>
      <c r="G52" s="194"/>
      <c r="H52" s="194"/>
      <c r="I52" s="194"/>
      <c r="J52" s="194"/>
      <c r="K52" s="194"/>
      <c r="L52" s="194"/>
      <c r="M52" s="194"/>
      <c r="N52" s="33"/>
      <c r="O52" s="62"/>
      <c r="P52" s="45" t="s">
        <v>167</v>
      </c>
      <c r="Q52" s="44">
        <v>7</v>
      </c>
      <c r="R52" s="44">
        <v>4</v>
      </c>
      <c r="S52" s="44">
        <v>2</v>
      </c>
      <c r="T52" s="44">
        <v>2</v>
      </c>
      <c r="U52" s="44">
        <v>3</v>
      </c>
      <c r="V52" s="44">
        <v>3</v>
      </c>
      <c r="W52" s="44">
        <v>3</v>
      </c>
      <c r="X52" s="44">
        <v>3</v>
      </c>
      <c r="Y52" s="44">
        <v>3</v>
      </c>
      <c r="Z52" s="44">
        <v>3</v>
      </c>
      <c r="AA52" s="220">
        <f t="shared" si="6"/>
        <v>33</v>
      </c>
      <c r="AB52" s="49" t="s">
        <v>185</v>
      </c>
      <c r="AC52" s="208"/>
      <c r="AD52" s="66"/>
    </row>
    <row r="53" spans="1:30" ht="25.5" hidden="1" x14ac:dyDescent="0.25">
      <c r="A53" s="86"/>
      <c r="B53" s="193"/>
      <c r="C53" s="194"/>
      <c r="D53" s="15"/>
      <c r="E53" s="15"/>
      <c r="F53" s="15"/>
      <c r="G53" s="194"/>
      <c r="H53" s="194"/>
      <c r="I53" s="194"/>
      <c r="J53" s="194"/>
      <c r="K53" s="194"/>
      <c r="L53" s="194"/>
      <c r="M53" s="194"/>
      <c r="N53" s="33"/>
      <c r="O53" s="62"/>
      <c r="P53" s="45" t="s">
        <v>127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220">
        <f t="shared" si="6"/>
        <v>0</v>
      </c>
      <c r="AB53" s="49" t="s">
        <v>185</v>
      </c>
      <c r="AC53" s="208"/>
      <c r="AD53" s="66"/>
    </row>
    <row r="54" spans="1:30" hidden="1" x14ac:dyDescent="0.25">
      <c r="A54" s="86"/>
      <c r="B54" s="193"/>
      <c r="C54" s="194"/>
      <c r="D54" s="15"/>
      <c r="E54" s="15"/>
      <c r="F54" s="15"/>
      <c r="G54" s="194"/>
      <c r="H54" s="194"/>
      <c r="I54" s="194"/>
      <c r="J54" s="194"/>
      <c r="K54" s="194"/>
      <c r="L54" s="194"/>
      <c r="M54" s="194"/>
      <c r="N54" s="33"/>
      <c r="O54" s="62"/>
      <c r="P54" s="45" t="s">
        <v>129</v>
      </c>
      <c r="Q54" s="44">
        <v>1</v>
      </c>
      <c r="R54" s="44">
        <v>0</v>
      </c>
      <c r="S54" s="44">
        <v>0</v>
      </c>
      <c r="T54" s="44">
        <v>0</v>
      </c>
      <c r="U54" s="44">
        <v>1</v>
      </c>
      <c r="V54" s="44">
        <v>1</v>
      </c>
      <c r="W54" s="44">
        <v>1</v>
      </c>
      <c r="X54" s="44">
        <v>1</v>
      </c>
      <c r="Y54" s="44">
        <v>1</v>
      </c>
      <c r="Z54" s="44">
        <v>1</v>
      </c>
      <c r="AA54" s="220">
        <f t="shared" si="6"/>
        <v>7</v>
      </c>
      <c r="AB54" s="49" t="s">
        <v>185</v>
      </c>
      <c r="AC54" s="208"/>
      <c r="AD54" s="66"/>
    </row>
    <row r="55" spans="1:30" hidden="1" x14ac:dyDescent="0.25">
      <c r="A55" s="86"/>
      <c r="B55" s="193"/>
      <c r="C55" s="194"/>
      <c r="D55" s="15"/>
      <c r="E55" s="15"/>
      <c r="F55" s="15"/>
      <c r="G55" s="194"/>
      <c r="H55" s="194"/>
      <c r="I55" s="194"/>
      <c r="J55" s="194"/>
      <c r="K55" s="194"/>
      <c r="L55" s="194"/>
      <c r="M55" s="194"/>
      <c r="N55" s="33"/>
      <c r="O55" s="62"/>
      <c r="P55" s="45" t="s">
        <v>131</v>
      </c>
      <c r="Q55" s="44">
        <v>1</v>
      </c>
      <c r="R55" s="44">
        <v>0</v>
      </c>
      <c r="S55" s="44">
        <v>0</v>
      </c>
      <c r="T55" s="44">
        <v>0</v>
      </c>
      <c r="U55" s="44">
        <v>1</v>
      </c>
      <c r="V55" s="44">
        <v>1</v>
      </c>
      <c r="W55" s="44">
        <v>1</v>
      </c>
      <c r="X55" s="44">
        <v>1</v>
      </c>
      <c r="Y55" s="44">
        <v>1</v>
      </c>
      <c r="Z55" s="44">
        <v>1</v>
      </c>
      <c r="AA55" s="220">
        <f t="shared" si="6"/>
        <v>7</v>
      </c>
      <c r="AB55" s="49" t="s">
        <v>185</v>
      </c>
      <c r="AC55" s="208"/>
      <c r="AD55" s="66"/>
    </row>
    <row r="56" spans="1:30" hidden="1" x14ac:dyDescent="0.25">
      <c r="A56" s="86"/>
      <c r="B56" s="193"/>
      <c r="C56" s="194"/>
      <c r="D56" s="15"/>
      <c r="E56" s="15"/>
      <c r="F56" s="15"/>
      <c r="G56" s="194"/>
      <c r="H56" s="194"/>
      <c r="I56" s="194"/>
      <c r="J56" s="194"/>
      <c r="K56" s="194"/>
      <c r="L56" s="194"/>
      <c r="M56" s="194"/>
      <c r="N56" s="33"/>
      <c r="O56" s="62"/>
      <c r="P56" s="45" t="s">
        <v>133</v>
      </c>
      <c r="Q56" s="44">
        <v>1</v>
      </c>
      <c r="R56" s="44">
        <v>0</v>
      </c>
      <c r="S56" s="44">
        <v>0</v>
      </c>
      <c r="T56" s="44">
        <v>0</v>
      </c>
      <c r="U56" s="44">
        <v>1</v>
      </c>
      <c r="V56" s="44">
        <v>1</v>
      </c>
      <c r="W56" s="44">
        <v>1</v>
      </c>
      <c r="X56" s="44">
        <v>1</v>
      </c>
      <c r="Y56" s="44">
        <v>1</v>
      </c>
      <c r="Z56" s="44">
        <v>1</v>
      </c>
      <c r="AA56" s="220">
        <f t="shared" si="6"/>
        <v>7</v>
      </c>
      <c r="AB56" s="49" t="s">
        <v>185</v>
      </c>
      <c r="AC56" s="208"/>
      <c r="AD56" s="66"/>
    </row>
    <row r="57" spans="1:30" ht="25.5" hidden="1" x14ac:dyDescent="0.25">
      <c r="A57" s="86"/>
      <c r="B57" s="193"/>
      <c r="C57" s="194"/>
      <c r="D57" s="15"/>
      <c r="E57" s="15"/>
      <c r="F57" s="15"/>
      <c r="G57" s="194"/>
      <c r="H57" s="194"/>
      <c r="I57" s="194"/>
      <c r="J57" s="194"/>
      <c r="K57" s="194"/>
      <c r="L57" s="194"/>
      <c r="M57" s="194"/>
      <c r="N57" s="33"/>
      <c r="O57" s="62"/>
      <c r="P57" s="45" t="s">
        <v>137</v>
      </c>
      <c r="Q57" s="44">
        <v>1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220">
        <f t="shared" si="6"/>
        <v>1</v>
      </c>
      <c r="AB57" s="49" t="s">
        <v>185</v>
      </c>
      <c r="AC57" s="208"/>
      <c r="AD57" s="66"/>
    </row>
    <row r="58" spans="1:30" ht="25.5" hidden="1" x14ac:dyDescent="0.25">
      <c r="A58" s="86"/>
      <c r="B58" s="193"/>
      <c r="C58" s="194"/>
      <c r="D58" s="15"/>
      <c r="E58" s="15"/>
      <c r="F58" s="15"/>
      <c r="G58" s="194"/>
      <c r="H58" s="194"/>
      <c r="I58" s="194"/>
      <c r="J58" s="194"/>
      <c r="K58" s="194"/>
      <c r="L58" s="194"/>
      <c r="M58" s="194"/>
      <c r="N58" s="33"/>
      <c r="O58" s="62"/>
      <c r="P58" s="45" t="s">
        <v>138</v>
      </c>
      <c r="Q58" s="44">
        <v>11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220">
        <f t="shared" si="6"/>
        <v>11</v>
      </c>
      <c r="AB58" s="49" t="s">
        <v>185</v>
      </c>
      <c r="AC58" s="208"/>
      <c r="AD58" s="66"/>
    </row>
    <row r="59" spans="1:30" hidden="1" x14ac:dyDescent="0.25">
      <c r="A59" s="86"/>
      <c r="B59" s="193"/>
      <c r="C59" s="194"/>
      <c r="D59" s="15"/>
      <c r="E59" s="15"/>
      <c r="F59" s="15"/>
      <c r="G59" s="194"/>
      <c r="H59" s="194"/>
      <c r="I59" s="194"/>
      <c r="J59" s="194"/>
      <c r="K59" s="194"/>
      <c r="L59" s="194"/>
      <c r="M59" s="194"/>
      <c r="N59" s="33"/>
      <c r="O59" s="62"/>
      <c r="P59" s="45" t="s">
        <v>200</v>
      </c>
      <c r="Q59" s="44">
        <v>14</v>
      </c>
      <c r="R59" s="44">
        <v>6</v>
      </c>
      <c r="S59" s="44">
        <v>2</v>
      </c>
      <c r="T59" s="44">
        <v>2</v>
      </c>
      <c r="U59" s="44">
        <v>2</v>
      </c>
      <c r="V59" s="44">
        <v>2</v>
      </c>
      <c r="W59" s="44">
        <v>2</v>
      </c>
      <c r="X59" s="44">
        <v>2</v>
      </c>
      <c r="Y59" s="44">
        <v>2</v>
      </c>
      <c r="Z59" s="44">
        <v>2</v>
      </c>
      <c r="AA59" s="220">
        <f t="shared" si="6"/>
        <v>36</v>
      </c>
      <c r="AB59" s="49" t="s">
        <v>185</v>
      </c>
      <c r="AC59" s="208"/>
      <c r="AD59" s="66"/>
    </row>
    <row r="60" spans="1:30" hidden="1" x14ac:dyDescent="0.25">
      <c r="A60" s="86"/>
      <c r="B60" s="193"/>
      <c r="C60" s="194"/>
      <c r="D60" s="15"/>
      <c r="E60" s="15"/>
      <c r="F60" s="15"/>
      <c r="G60" s="194"/>
      <c r="H60" s="194"/>
      <c r="I60" s="194"/>
      <c r="J60" s="194"/>
      <c r="K60" s="194"/>
      <c r="L60" s="194"/>
      <c r="M60" s="194"/>
      <c r="N60" s="33"/>
      <c r="O60" s="62"/>
      <c r="P60" s="45" t="s">
        <v>201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220">
        <f t="shared" ref="AA60:AA62" si="8">SUM(Q60:Z60)</f>
        <v>0</v>
      </c>
      <c r="AB60" s="49"/>
      <c r="AC60" s="208"/>
      <c r="AD60" s="66"/>
    </row>
    <row r="61" spans="1:30" hidden="1" x14ac:dyDescent="0.25">
      <c r="A61" s="86"/>
      <c r="B61" s="193"/>
      <c r="C61" s="194"/>
      <c r="D61" s="15"/>
      <c r="E61" s="15"/>
      <c r="F61" s="15"/>
      <c r="G61" s="194"/>
      <c r="H61" s="194"/>
      <c r="I61" s="194"/>
      <c r="J61" s="194"/>
      <c r="K61" s="194"/>
      <c r="L61" s="194"/>
      <c r="M61" s="194"/>
      <c r="N61" s="33"/>
      <c r="O61" s="62"/>
      <c r="P61" s="45" t="s">
        <v>202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220">
        <f t="shared" si="8"/>
        <v>0</v>
      </c>
      <c r="AB61" s="49"/>
      <c r="AC61" s="208"/>
      <c r="AD61" s="66"/>
    </row>
    <row r="62" spans="1:30" hidden="1" x14ac:dyDescent="0.25">
      <c r="A62" s="86"/>
      <c r="B62" s="193"/>
      <c r="C62" s="194"/>
      <c r="D62" s="15"/>
      <c r="E62" s="15"/>
      <c r="F62" s="15"/>
      <c r="G62" s="194"/>
      <c r="H62" s="194"/>
      <c r="I62" s="194"/>
      <c r="J62" s="194"/>
      <c r="K62" s="194"/>
      <c r="L62" s="194"/>
      <c r="M62" s="194"/>
      <c r="N62" s="33"/>
      <c r="O62" s="62"/>
      <c r="P62" s="45" t="s">
        <v>203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220">
        <f t="shared" si="8"/>
        <v>0</v>
      </c>
      <c r="AB62" s="49"/>
      <c r="AC62" s="208"/>
      <c r="AD62" s="66"/>
    </row>
    <row r="63" spans="1:30" ht="25.5" hidden="1" x14ac:dyDescent="0.25">
      <c r="A63" s="86"/>
      <c r="B63" s="193"/>
      <c r="C63" s="194"/>
      <c r="D63" s="15"/>
      <c r="E63" s="15"/>
      <c r="F63" s="15"/>
      <c r="G63" s="194"/>
      <c r="H63" s="194"/>
      <c r="I63" s="194"/>
      <c r="J63" s="194"/>
      <c r="K63" s="194"/>
      <c r="L63" s="194"/>
      <c r="M63" s="194"/>
      <c r="N63" s="33"/>
      <c r="O63" s="62"/>
      <c r="P63" s="45" t="s">
        <v>135</v>
      </c>
      <c r="Q63" s="44">
        <v>6</v>
      </c>
      <c r="R63" s="44">
        <v>5</v>
      </c>
      <c r="S63" s="44">
        <v>1</v>
      </c>
      <c r="T63" s="44">
        <f t="shared" ref="T63" si="9">H131/200000</f>
        <v>7</v>
      </c>
      <c r="U63" s="44">
        <v>1</v>
      </c>
      <c r="V63" s="44">
        <v>1</v>
      </c>
      <c r="W63" s="44">
        <v>1</v>
      </c>
      <c r="X63" s="44">
        <v>1</v>
      </c>
      <c r="Y63" s="44">
        <v>1</v>
      </c>
      <c r="Z63" s="44">
        <v>2</v>
      </c>
      <c r="AA63" s="220">
        <f t="shared" ref="AA63:AA79" si="10">SUM(Q63:Z63)</f>
        <v>26</v>
      </c>
      <c r="AB63" s="49" t="s">
        <v>185</v>
      </c>
      <c r="AC63" s="208"/>
      <c r="AD63" s="66"/>
    </row>
    <row r="64" spans="1:30" ht="25.5" hidden="1" x14ac:dyDescent="0.25">
      <c r="A64" s="86"/>
      <c r="B64" s="193"/>
      <c r="C64" s="194"/>
      <c r="D64" s="15"/>
      <c r="E64" s="15"/>
      <c r="F64" s="15"/>
      <c r="G64" s="194"/>
      <c r="H64" s="194"/>
      <c r="I64" s="194"/>
      <c r="J64" s="194"/>
      <c r="K64" s="194"/>
      <c r="L64" s="194"/>
      <c r="M64" s="194"/>
      <c r="N64" s="33"/>
      <c r="O64" s="62"/>
      <c r="P64" s="45" t="s">
        <v>168</v>
      </c>
      <c r="Q64" s="44">
        <v>1</v>
      </c>
      <c r="R64" s="44">
        <v>1</v>
      </c>
      <c r="S64" s="44">
        <v>0</v>
      </c>
      <c r="T64" s="44">
        <f t="shared" ref="T64:Z64" si="11">H132/18000</f>
        <v>0</v>
      </c>
      <c r="U64" s="44">
        <f t="shared" si="11"/>
        <v>0</v>
      </c>
      <c r="V64" s="44">
        <f t="shared" si="11"/>
        <v>0</v>
      </c>
      <c r="W64" s="44">
        <f t="shared" si="11"/>
        <v>0</v>
      </c>
      <c r="X64" s="44">
        <f t="shared" si="11"/>
        <v>0</v>
      </c>
      <c r="Y64" s="44">
        <f t="shared" si="11"/>
        <v>0</v>
      </c>
      <c r="Z64" s="44">
        <f t="shared" si="11"/>
        <v>0</v>
      </c>
      <c r="AA64" s="220">
        <f t="shared" si="10"/>
        <v>2</v>
      </c>
      <c r="AB64" s="49" t="s">
        <v>185</v>
      </c>
      <c r="AC64" s="208"/>
      <c r="AD64" s="66"/>
    </row>
    <row r="65" spans="1:30" hidden="1" x14ac:dyDescent="0.25">
      <c r="A65" s="86"/>
      <c r="B65" s="193"/>
      <c r="C65" s="194"/>
      <c r="D65" s="15"/>
      <c r="E65" s="15"/>
      <c r="F65" s="15"/>
      <c r="G65" s="194"/>
      <c r="H65" s="194"/>
      <c r="I65" s="194"/>
      <c r="J65" s="194"/>
      <c r="K65" s="194"/>
      <c r="L65" s="194"/>
      <c r="M65" s="194"/>
      <c r="N65" s="33"/>
      <c r="O65" s="62"/>
      <c r="P65" s="45" t="s">
        <v>169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220">
        <f t="shared" si="10"/>
        <v>0</v>
      </c>
      <c r="AB65" s="49" t="s">
        <v>185</v>
      </c>
      <c r="AC65" s="208"/>
      <c r="AD65" s="66"/>
    </row>
    <row r="66" spans="1:30" hidden="1" x14ac:dyDescent="0.25">
      <c r="A66" s="86"/>
      <c r="B66" s="193"/>
      <c r="C66" s="194"/>
      <c r="D66" s="15"/>
      <c r="E66" s="15"/>
      <c r="F66" s="15"/>
      <c r="G66" s="194"/>
      <c r="H66" s="194"/>
      <c r="I66" s="194"/>
      <c r="J66" s="194"/>
      <c r="K66" s="194"/>
      <c r="L66" s="194"/>
      <c r="M66" s="194"/>
      <c r="N66" s="33"/>
      <c r="O66" s="62"/>
      <c r="P66" s="45" t="s">
        <v>170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220">
        <f t="shared" si="10"/>
        <v>0</v>
      </c>
      <c r="AB66" s="49" t="s">
        <v>185</v>
      </c>
      <c r="AC66" s="208"/>
      <c r="AD66" s="66"/>
    </row>
    <row r="67" spans="1:30" hidden="1" x14ac:dyDescent="0.25">
      <c r="A67" s="86"/>
      <c r="B67" s="193"/>
      <c r="C67" s="194"/>
      <c r="D67" s="15"/>
      <c r="E67" s="15"/>
      <c r="F67" s="15"/>
      <c r="G67" s="194"/>
      <c r="H67" s="194"/>
      <c r="I67" s="194"/>
      <c r="J67" s="194"/>
      <c r="K67" s="194"/>
      <c r="L67" s="194"/>
      <c r="M67" s="194"/>
      <c r="N67" s="33"/>
      <c r="O67" s="62"/>
      <c r="P67" s="45" t="s">
        <v>171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220">
        <f t="shared" si="10"/>
        <v>0</v>
      </c>
      <c r="AB67" s="49" t="s">
        <v>185</v>
      </c>
      <c r="AC67" s="208"/>
      <c r="AD67" s="66"/>
    </row>
    <row r="68" spans="1:30" hidden="1" x14ac:dyDescent="0.25">
      <c r="A68" s="86"/>
      <c r="B68" s="193"/>
      <c r="C68" s="194"/>
      <c r="D68" s="15"/>
      <c r="E68" s="15"/>
      <c r="F68" s="15"/>
      <c r="G68" s="194"/>
      <c r="H68" s="194"/>
      <c r="I68" s="194"/>
      <c r="J68" s="194"/>
      <c r="K68" s="194"/>
      <c r="L68" s="194"/>
      <c r="M68" s="194"/>
      <c r="N68" s="33"/>
      <c r="O68" s="62"/>
      <c r="P68" s="45" t="s">
        <v>172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220">
        <f t="shared" si="10"/>
        <v>0</v>
      </c>
      <c r="AB68" s="49" t="s">
        <v>185</v>
      </c>
      <c r="AC68" s="208"/>
      <c r="AD68" s="66"/>
    </row>
    <row r="69" spans="1:30" hidden="1" x14ac:dyDescent="0.25">
      <c r="A69" s="86"/>
      <c r="B69" s="193"/>
      <c r="C69" s="194"/>
      <c r="D69" s="15"/>
      <c r="E69" s="15"/>
      <c r="F69" s="15"/>
      <c r="G69" s="194"/>
      <c r="H69" s="194"/>
      <c r="I69" s="194"/>
      <c r="J69" s="194"/>
      <c r="K69" s="194"/>
      <c r="L69" s="194"/>
      <c r="M69" s="194"/>
      <c r="N69" s="33"/>
      <c r="O69" s="62"/>
      <c r="P69" s="45" t="s">
        <v>219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220">
        <f t="shared" si="10"/>
        <v>0</v>
      </c>
      <c r="AB69" s="49" t="s">
        <v>185</v>
      </c>
      <c r="AC69" s="208"/>
      <c r="AD69" s="66"/>
    </row>
    <row r="70" spans="1:30" hidden="1" x14ac:dyDescent="0.25">
      <c r="A70" s="86"/>
      <c r="B70" s="193"/>
      <c r="C70" s="194"/>
      <c r="D70" s="15"/>
      <c r="E70" s="15"/>
      <c r="F70" s="15"/>
      <c r="G70" s="194"/>
      <c r="H70" s="194"/>
      <c r="I70" s="194"/>
      <c r="J70" s="194"/>
      <c r="K70" s="194"/>
      <c r="L70" s="194"/>
      <c r="M70" s="194"/>
      <c r="N70" s="33"/>
      <c r="O70" s="62"/>
      <c r="P70" s="45" t="s">
        <v>220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220">
        <f t="shared" si="10"/>
        <v>0</v>
      </c>
      <c r="AB70" s="49" t="s">
        <v>185</v>
      </c>
      <c r="AC70" s="208"/>
      <c r="AD70" s="66"/>
    </row>
    <row r="71" spans="1:30" hidden="1" x14ac:dyDescent="0.25">
      <c r="A71" s="86"/>
      <c r="B71" s="193"/>
      <c r="C71" s="194"/>
      <c r="D71" s="15"/>
      <c r="E71" s="15"/>
      <c r="F71" s="15"/>
      <c r="G71" s="194"/>
      <c r="H71" s="194"/>
      <c r="I71" s="194"/>
      <c r="J71" s="194"/>
      <c r="K71" s="194"/>
      <c r="L71" s="194"/>
      <c r="M71" s="194"/>
      <c r="N71" s="33"/>
      <c r="O71" s="62"/>
      <c r="P71" s="45" t="s">
        <v>159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220">
        <f t="shared" si="10"/>
        <v>0</v>
      </c>
      <c r="AB71" s="49" t="s">
        <v>185</v>
      </c>
      <c r="AC71" s="208"/>
      <c r="AD71" s="66"/>
    </row>
    <row r="72" spans="1:30" hidden="1" x14ac:dyDescent="0.25">
      <c r="A72" s="86"/>
      <c r="B72" s="243"/>
      <c r="C72" s="245"/>
      <c r="D72" s="15"/>
      <c r="E72" s="15"/>
      <c r="F72" s="15"/>
      <c r="G72" s="245"/>
      <c r="H72" s="245"/>
      <c r="I72" s="245"/>
      <c r="J72" s="245"/>
      <c r="K72" s="245"/>
      <c r="L72" s="245"/>
      <c r="M72" s="245"/>
      <c r="N72" s="33"/>
      <c r="O72" s="62"/>
      <c r="P72" s="45" t="s">
        <v>272</v>
      </c>
      <c r="Q72" s="44">
        <v>6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246">
        <f t="shared" si="10"/>
        <v>6</v>
      </c>
      <c r="AB72" s="49"/>
      <c r="AC72" s="208"/>
      <c r="AD72" s="66"/>
    </row>
    <row r="73" spans="1:30" hidden="1" x14ac:dyDescent="0.25">
      <c r="A73" s="86"/>
      <c r="B73" s="243"/>
      <c r="C73" s="245"/>
      <c r="D73" s="15"/>
      <c r="E73" s="15"/>
      <c r="F73" s="15"/>
      <c r="G73" s="245"/>
      <c r="H73" s="245"/>
      <c r="I73" s="245"/>
      <c r="J73" s="245"/>
      <c r="K73" s="245"/>
      <c r="L73" s="245"/>
      <c r="M73" s="245"/>
      <c r="N73" s="33"/>
      <c r="O73" s="62"/>
      <c r="P73" s="45" t="s">
        <v>273</v>
      </c>
      <c r="Q73" s="44">
        <v>1</v>
      </c>
      <c r="R73" s="44">
        <v>0</v>
      </c>
      <c r="S73" s="44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44">
        <v>0</v>
      </c>
      <c r="Z73" s="44">
        <v>0</v>
      </c>
      <c r="AA73" s="246">
        <f t="shared" si="10"/>
        <v>1</v>
      </c>
      <c r="AB73" s="49"/>
      <c r="AC73" s="208"/>
      <c r="AD73" s="66"/>
    </row>
    <row r="74" spans="1:30" hidden="1" x14ac:dyDescent="0.25">
      <c r="A74" s="86"/>
      <c r="B74" s="243"/>
      <c r="C74" s="245"/>
      <c r="D74" s="15"/>
      <c r="E74" s="15"/>
      <c r="F74" s="15"/>
      <c r="G74" s="245"/>
      <c r="H74" s="245"/>
      <c r="I74" s="245"/>
      <c r="J74" s="245"/>
      <c r="K74" s="245"/>
      <c r="L74" s="245"/>
      <c r="M74" s="245"/>
      <c r="N74" s="33"/>
      <c r="O74" s="62"/>
      <c r="P74" s="45" t="s">
        <v>274</v>
      </c>
      <c r="Q74" s="44">
        <v>9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246">
        <f t="shared" si="10"/>
        <v>9</v>
      </c>
      <c r="AB74" s="49"/>
      <c r="AC74" s="208"/>
      <c r="AD74" s="66"/>
    </row>
    <row r="75" spans="1:30" hidden="1" x14ac:dyDescent="0.25">
      <c r="A75" s="86"/>
      <c r="B75" s="243"/>
      <c r="C75" s="245"/>
      <c r="D75" s="15"/>
      <c r="E75" s="15"/>
      <c r="F75" s="15"/>
      <c r="G75" s="245"/>
      <c r="H75" s="245"/>
      <c r="I75" s="245"/>
      <c r="J75" s="245"/>
      <c r="K75" s="245"/>
      <c r="L75" s="245"/>
      <c r="M75" s="245"/>
      <c r="N75" s="33"/>
      <c r="O75" s="62"/>
      <c r="P75" s="45" t="s">
        <v>275</v>
      </c>
      <c r="Q75" s="44">
        <v>1</v>
      </c>
      <c r="R75" s="44">
        <v>0</v>
      </c>
      <c r="S75" s="44">
        <v>0</v>
      </c>
      <c r="T75" s="44">
        <v>0</v>
      </c>
      <c r="U75" s="44">
        <v>0</v>
      </c>
      <c r="V75" s="44">
        <v>0</v>
      </c>
      <c r="W75" s="44">
        <v>0</v>
      </c>
      <c r="X75" s="44">
        <v>0</v>
      </c>
      <c r="Y75" s="44">
        <v>0</v>
      </c>
      <c r="Z75" s="44">
        <v>0</v>
      </c>
      <c r="AA75" s="246">
        <f t="shared" si="10"/>
        <v>1</v>
      </c>
      <c r="AB75" s="49"/>
      <c r="AC75" s="208"/>
      <c r="AD75" s="66"/>
    </row>
    <row r="76" spans="1:30" hidden="1" x14ac:dyDescent="0.25">
      <c r="A76" s="86"/>
      <c r="B76" s="243"/>
      <c r="C76" s="245"/>
      <c r="D76" s="15"/>
      <c r="E76" s="15"/>
      <c r="F76" s="15"/>
      <c r="G76" s="245"/>
      <c r="H76" s="245"/>
      <c r="I76" s="245"/>
      <c r="J76" s="245"/>
      <c r="K76" s="245"/>
      <c r="L76" s="245"/>
      <c r="M76" s="245"/>
      <c r="N76" s="33"/>
      <c r="O76" s="62"/>
      <c r="P76" s="45" t="s">
        <v>276</v>
      </c>
      <c r="Q76" s="44">
        <v>3</v>
      </c>
      <c r="R76" s="44">
        <v>0</v>
      </c>
      <c r="S76" s="44">
        <v>0</v>
      </c>
      <c r="T76" s="44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246">
        <f t="shared" si="10"/>
        <v>3</v>
      </c>
      <c r="AB76" s="49"/>
      <c r="AC76" s="208"/>
      <c r="AD76" s="66"/>
    </row>
    <row r="77" spans="1:30" hidden="1" x14ac:dyDescent="0.25">
      <c r="A77" s="86"/>
      <c r="B77" s="243"/>
      <c r="C77" s="245"/>
      <c r="D77" s="15"/>
      <c r="E77" s="15"/>
      <c r="F77" s="15"/>
      <c r="G77" s="245"/>
      <c r="H77" s="245"/>
      <c r="I77" s="245"/>
      <c r="J77" s="245"/>
      <c r="K77" s="245"/>
      <c r="L77" s="245"/>
      <c r="M77" s="245"/>
      <c r="N77" s="33"/>
      <c r="O77" s="62"/>
      <c r="P77" s="45" t="s">
        <v>277</v>
      </c>
      <c r="Q77" s="44">
        <v>2</v>
      </c>
      <c r="R77" s="44">
        <v>0</v>
      </c>
      <c r="S77" s="44">
        <v>0</v>
      </c>
      <c r="T77" s="44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246">
        <f t="shared" si="10"/>
        <v>2</v>
      </c>
      <c r="AB77" s="49"/>
      <c r="AC77" s="208"/>
      <c r="AD77" s="66"/>
    </row>
    <row r="78" spans="1:30" ht="30" x14ac:dyDescent="0.25">
      <c r="A78" s="86"/>
      <c r="B78" s="193"/>
      <c r="C78" s="194"/>
      <c r="D78" s="15"/>
      <c r="E78" s="15"/>
      <c r="F78" s="15"/>
      <c r="G78" s="194"/>
      <c r="H78" s="194"/>
      <c r="I78" s="194"/>
      <c r="J78" s="194"/>
      <c r="K78" s="194"/>
      <c r="L78" s="194"/>
      <c r="M78" s="194"/>
      <c r="N78" s="33"/>
      <c r="O78" s="62" t="s">
        <v>213</v>
      </c>
      <c r="P78" s="35" t="s">
        <v>146</v>
      </c>
      <c r="Q78" s="121">
        <f t="shared" ref="Q78:Z78" si="12">Q42+Q79+Q80</f>
        <v>188</v>
      </c>
      <c r="R78" s="121">
        <f t="shared" si="12"/>
        <v>108</v>
      </c>
      <c r="S78" s="121">
        <f t="shared" si="12"/>
        <v>57</v>
      </c>
      <c r="T78" s="121">
        <f t="shared" si="12"/>
        <v>63</v>
      </c>
      <c r="U78" s="220">
        <f t="shared" si="12"/>
        <v>64</v>
      </c>
      <c r="V78" s="121">
        <f t="shared" si="12"/>
        <v>64</v>
      </c>
      <c r="W78" s="121">
        <f t="shared" si="12"/>
        <v>64</v>
      </c>
      <c r="X78" s="121">
        <f t="shared" si="12"/>
        <v>65</v>
      </c>
      <c r="Y78" s="121">
        <f t="shared" si="12"/>
        <v>65</v>
      </c>
      <c r="Z78" s="121">
        <f t="shared" si="12"/>
        <v>66</v>
      </c>
      <c r="AA78" s="220">
        <f t="shared" si="10"/>
        <v>804</v>
      </c>
      <c r="AB78" s="49" t="s">
        <v>185</v>
      </c>
      <c r="AC78" s="208"/>
      <c r="AD78" s="66"/>
    </row>
    <row r="79" spans="1:30" x14ac:dyDescent="0.25">
      <c r="A79" s="86"/>
      <c r="B79" s="193"/>
      <c r="C79" s="194"/>
      <c r="D79" s="15"/>
      <c r="E79" s="15"/>
      <c r="F79" s="15"/>
      <c r="G79" s="194"/>
      <c r="H79" s="194"/>
      <c r="I79" s="194"/>
      <c r="J79" s="194"/>
      <c r="K79" s="194"/>
      <c r="L79" s="194"/>
      <c r="M79" s="194"/>
      <c r="N79" s="33"/>
      <c r="O79" s="62" t="s">
        <v>214</v>
      </c>
      <c r="P79" s="35" t="s">
        <v>147</v>
      </c>
      <c r="Q79" s="121">
        <v>25</v>
      </c>
      <c r="R79" s="121">
        <v>25</v>
      </c>
      <c r="S79" s="121">
        <v>25</v>
      </c>
      <c r="T79" s="121">
        <v>25</v>
      </c>
      <c r="U79" s="220">
        <v>25</v>
      </c>
      <c r="V79" s="121">
        <v>25</v>
      </c>
      <c r="W79" s="121">
        <v>25</v>
      </c>
      <c r="X79" s="121">
        <v>25</v>
      </c>
      <c r="Y79" s="121">
        <v>25</v>
      </c>
      <c r="Z79" s="121">
        <v>25</v>
      </c>
      <c r="AA79" s="220">
        <f t="shared" si="10"/>
        <v>250</v>
      </c>
      <c r="AB79" s="49" t="s">
        <v>185</v>
      </c>
      <c r="AC79" s="208"/>
      <c r="AD79" s="66"/>
    </row>
    <row r="80" spans="1:30" ht="60" x14ac:dyDescent="0.25">
      <c r="A80" s="86"/>
      <c r="B80" s="193"/>
      <c r="C80" s="194"/>
      <c r="D80" s="15"/>
      <c r="E80" s="15"/>
      <c r="F80" s="15"/>
      <c r="G80" s="194"/>
      <c r="H80" s="194"/>
      <c r="I80" s="194"/>
      <c r="J80" s="194"/>
      <c r="K80" s="194"/>
      <c r="L80" s="194"/>
      <c r="M80" s="194"/>
      <c r="N80" s="33"/>
      <c r="O80" s="62" t="s">
        <v>215</v>
      </c>
      <c r="P80" s="35" t="s">
        <v>148</v>
      </c>
      <c r="Q80" s="74">
        <v>20</v>
      </c>
      <c r="R80" s="74">
        <v>20</v>
      </c>
      <c r="S80" s="134">
        <v>20</v>
      </c>
      <c r="T80" s="134">
        <v>20</v>
      </c>
      <c r="U80" s="220">
        <v>20</v>
      </c>
      <c r="V80" s="134">
        <v>20</v>
      </c>
      <c r="W80" s="134">
        <v>20</v>
      </c>
      <c r="X80" s="134">
        <v>20</v>
      </c>
      <c r="Y80" s="134">
        <v>20</v>
      </c>
      <c r="Z80" s="134">
        <v>20</v>
      </c>
      <c r="AA80" s="220">
        <v>20</v>
      </c>
      <c r="AB80" s="49" t="s">
        <v>236</v>
      </c>
      <c r="AC80" s="208"/>
      <c r="AD80" s="66"/>
    </row>
    <row r="81" spans="1:30" ht="45" hidden="1" x14ac:dyDescent="0.25">
      <c r="A81" s="86"/>
      <c r="B81" s="193"/>
      <c r="C81" s="194"/>
      <c r="D81" s="15"/>
      <c r="E81" s="15"/>
      <c r="F81" s="15"/>
      <c r="G81" s="194"/>
      <c r="H81" s="194"/>
      <c r="I81" s="194"/>
      <c r="J81" s="194"/>
      <c r="K81" s="194"/>
      <c r="L81" s="194"/>
      <c r="M81" s="194"/>
      <c r="N81" s="33"/>
      <c r="O81" s="68"/>
      <c r="P81" s="43" t="s">
        <v>139</v>
      </c>
      <c r="Q81" s="44">
        <v>30</v>
      </c>
      <c r="R81" s="44">
        <v>30</v>
      </c>
      <c r="S81" s="44">
        <v>30</v>
      </c>
      <c r="T81" s="44">
        <v>30</v>
      </c>
      <c r="U81" s="44">
        <v>30</v>
      </c>
      <c r="V81" s="44">
        <v>30</v>
      </c>
      <c r="W81" s="44">
        <v>30</v>
      </c>
      <c r="X81" s="44">
        <v>30</v>
      </c>
      <c r="Y81" s="44">
        <v>30</v>
      </c>
      <c r="Z81" s="44">
        <v>30</v>
      </c>
      <c r="AA81" s="220">
        <f t="shared" ref="AA81:AA84" si="13">SUM(Q81:Z81)</f>
        <v>300</v>
      </c>
      <c r="AB81" s="49" t="s">
        <v>52</v>
      </c>
      <c r="AC81" s="208"/>
      <c r="AD81" s="66"/>
    </row>
    <row r="82" spans="1:30" ht="45" hidden="1" x14ac:dyDescent="0.25">
      <c r="A82" s="86"/>
      <c r="B82" s="193"/>
      <c r="C82" s="194"/>
      <c r="D82" s="15"/>
      <c r="E82" s="15"/>
      <c r="F82" s="15"/>
      <c r="G82" s="194"/>
      <c r="H82" s="194"/>
      <c r="I82" s="194"/>
      <c r="J82" s="194"/>
      <c r="K82" s="194"/>
      <c r="L82" s="194"/>
      <c r="M82" s="194"/>
      <c r="N82" s="33"/>
      <c r="O82" s="91"/>
      <c r="P82" s="45" t="s">
        <v>140</v>
      </c>
      <c r="Q82" s="48">
        <v>4</v>
      </c>
      <c r="R82" s="48">
        <v>4</v>
      </c>
      <c r="S82" s="48">
        <v>4</v>
      </c>
      <c r="T82" s="48">
        <v>4</v>
      </c>
      <c r="U82" s="48">
        <v>4</v>
      </c>
      <c r="V82" s="48">
        <v>4</v>
      </c>
      <c r="W82" s="48">
        <v>4</v>
      </c>
      <c r="X82" s="48">
        <v>4</v>
      </c>
      <c r="Y82" s="48">
        <v>4</v>
      </c>
      <c r="Z82" s="48">
        <v>4</v>
      </c>
      <c r="AA82" s="220">
        <f t="shared" si="13"/>
        <v>40</v>
      </c>
      <c r="AB82" s="49" t="s">
        <v>52</v>
      </c>
      <c r="AC82" s="208"/>
      <c r="AD82" s="66"/>
    </row>
    <row r="83" spans="1:30" ht="90" x14ac:dyDescent="0.25">
      <c r="A83" s="86"/>
      <c r="B83" s="193"/>
      <c r="C83" s="194"/>
      <c r="D83" s="15"/>
      <c r="E83" s="15"/>
      <c r="F83" s="15"/>
      <c r="G83" s="194"/>
      <c r="H83" s="194"/>
      <c r="I83" s="194"/>
      <c r="J83" s="194"/>
      <c r="K83" s="194"/>
      <c r="L83" s="194"/>
      <c r="M83" s="194"/>
      <c r="N83" s="33"/>
      <c r="O83" s="62">
        <v>15</v>
      </c>
      <c r="P83" s="35" t="s">
        <v>141</v>
      </c>
      <c r="Q83" s="151">
        <f>Q84+Q85+Q86+Q87</f>
        <v>3</v>
      </c>
      <c r="R83" s="151">
        <f t="shared" ref="R83:Z83" si="14">R84+R85+R86+R87</f>
        <v>3</v>
      </c>
      <c r="S83" s="151">
        <f t="shared" si="14"/>
        <v>3</v>
      </c>
      <c r="T83" s="151">
        <f t="shared" si="14"/>
        <v>3</v>
      </c>
      <c r="U83" s="220">
        <f t="shared" si="14"/>
        <v>3</v>
      </c>
      <c r="V83" s="151">
        <f t="shared" si="14"/>
        <v>3</v>
      </c>
      <c r="W83" s="151">
        <f t="shared" si="14"/>
        <v>3</v>
      </c>
      <c r="X83" s="151">
        <f t="shared" si="14"/>
        <v>3</v>
      </c>
      <c r="Y83" s="151">
        <f t="shared" si="14"/>
        <v>3</v>
      </c>
      <c r="Z83" s="151">
        <f t="shared" si="14"/>
        <v>3</v>
      </c>
      <c r="AA83" s="220">
        <f t="shared" si="13"/>
        <v>30</v>
      </c>
      <c r="AB83" s="49" t="s">
        <v>185</v>
      </c>
      <c r="AC83" s="208"/>
      <c r="AD83" s="66"/>
    </row>
    <row r="84" spans="1:30" hidden="1" x14ac:dyDescent="0.25">
      <c r="A84" s="86"/>
      <c r="B84" s="193"/>
      <c r="C84" s="194"/>
      <c r="D84" s="15"/>
      <c r="E84" s="15"/>
      <c r="F84" s="15"/>
      <c r="G84" s="194"/>
      <c r="H84" s="194"/>
      <c r="I84" s="194"/>
      <c r="J84" s="194"/>
      <c r="K84" s="194"/>
      <c r="L84" s="194"/>
      <c r="M84" s="194"/>
      <c r="N84" s="33"/>
      <c r="O84" s="69"/>
      <c r="P84" s="43" t="s">
        <v>144</v>
      </c>
      <c r="Q84" s="44">
        <v>1</v>
      </c>
      <c r="R84" s="44">
        <v>1</v>
      </c>
      <c r="S84" s="44">
        <v>1</v>
      </c>
      <c r="T84" s="44">
        <v>1</v>
      </c>
      <c r="U84" s="44">
        <v>1</v>
      </c>
      <c r="V84" s="44">
        <v>1</v>
      </c>
      <c r="W84" s="44">
        <v>1</v>
      </c>
      <c r="X84" s="44">
        <v>1</v>
      </c>
      <c r="Y84" s="44">
        <v>1</v>
      </c>
      <c r="Z84" s="44">
        <v>1</v>
      </c>
      <c r="AA84" s="220">
        <f t="shared" si="13"/>
        <v>10</v>
      </c>
      <c r="AB84" s="49" t="s">
        <v>185</v>
      </c>
      <c r="AC84" s="208"/>
      <c r="AD84" s="66"/>
    </row>
    <row r="85" spans="1:30" ht="45" hidden="1" x14ac:dyDescent="0.25">
      <c r="A85" s="86"/>
      <c r="B85" s="193"/>
      <c r="C85" s="194"/>
      <c r="D85" s="15"/>
      <c r="E85" s="15"/>
      <c r="F85" s="15"/>
      <c r="G85" s="194"/>
      <c r="H85" s="194"/>
      <c r="I85" s="194"/>
      <c r="J85" s="194"/>
      <c r="K85" s="194"/>
      <c r="L85" s="194"/>
      <c r="M85" s="194"/>
      <c r="N85" s="33"/>
      <c r="O85" s="69"/>
      <c r="P85" s="43" t="s">
        <v>149</v>
      </c>
      <c r="Q85" s="44">
        <v>1</v>
      </c>
      <c r="R85" s="44">
        <v>1</v>
      </c>
      <c r="S85" s="44">
        <v>1</v>
      </c>
      <c r="T85" s="44">
        <v>1</v>
      </c>
      <c r="U85" s="44">
        <v>1</v>
      </c>
      <c r="V85" s="44">
        <v>1</v>
      </c>
      <c r="W85" s="44">
        <v>1</v>
      </c>
      <c r="X85" s="44">
        <v>1</v>
      </c>
      <c r="Y85" s="44">
        <v>1</v>
      </c>
      <c r="Z85" s="44">
        <v>1</v>
      </c>
      <c r="AA85" s="220">
        <f>SUM(Q85:Z85)</f>
        <v>10</v>
      </c>
      <c r="AB85" s="49" t="s">
        <v>185</v>
      </c>
      <c r="AC85" s="208"/>
      <c r="AD85" s="66"/>
    </row>
    <row r="86" spans="1:30" ht="38.25" hidden="1" x14ac:dyDescent="0.25">
      <c r="A86" s="86"/>
      <c r="B86" s="193"/>
      <c r="C86" s="194"/>
      <c r="D86" s="15"/>
      <c r="E86" s="15"/>
      <c r="F86" s="15"/>
      <c r="G86" s="194"/>
      <c r="H86" s="194"/>
      <c r="I86" s="194"/>
      <c r="J86" s="194"/>
      <c r="K86" s="194"/>
      <c r="L86" s="194"/>
      <c r="M86" s="194"/>
      <c r="N86" s="33"/>
      <c r="O86" s="91"/>
      <c r="P86" s="45" t="s">
        <v>150</v>
      </c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220">
        <f t="shared" ref="AA86:AA87" si="15">SUM(Q86:Z86)</f>
        <v>0</v>
      </c>
      <c r="AB86" s="49" t="s">
        <v>185</v>
      </c>
      <c r="AC86" s="208"/>
      <c r="AD86" s="66"/>
    </row>
    <row r="87" spans="1:30" ht="25.5" hidden="1" x14ac:dyDescent="0.25">
      <c r="A87" s="86"/>
      <c r="B87" s="193"/>
      <c r="C87" s="194"/>
      <c r="D87" s="15"/>
      <c r="E87" s="15"/>
      <c r="F87" s="15"/>
      <c r="G87" s="194"/>
      <c r="H87" s="194"/>
      <c r="I87" s="194"/>
      <c r="J87" s="194"/>
      <c r="K87" s="194"/>
      <c r="L87" s="194"/>
      <c r="M87" s="194"/>
      <c r="N87" s="33"/>
      <c r="O87" s="91"/>
      <c r="P87" s="45" t="s">
        <v>151</v>
      </c>
      <c r="Q87" s="44">
        <v>1</v>
      </c>
      <c r="R87" s="44">
        <v>1</v>
      </c>
      <c r="S87" s="44">
        <v>1</v>
      </c>
      <c r="T87" s="44">
        <v>1</v>
      </c>
      <c r="U87" s="44">
        <v>1</v>
      </c>
      <c r="V87" s="44">
        <v>1</v>
      </c>
      <c r="W87" s="44">
        <v>1</v>
      </c>
      <c r="X87" s="44">
        <v>1</v>
      </c>
      <c r="Y87" s="44">
        <v>1</v>
      </c>
      <c r="Z87" s="44">
        <v>1</v>
      </c>
      <c r="AA87" s="220">
        <f t="shared" si="15"/>
        <v>10</v>
      </c>
      <c r="AB87" s="49" t="s">
        <v>185</v>
      </c>
      <c r="AC87" s="208"/>
      <c r="AD87" s="66"/>
    </row>
    <row r="88" spans="1:30" ht="75" x14ac:dyDescent="0.25">
      <c r="A88" s="86"/>
      <c r="B88" s="193"/>
      <c r="C88" s="194"/>
      <c r="D88" s="15"/>
      <c r="E88" s="15"/>
      <c r="F88" s="15"/>
      <c r="G88" s="194"/>
      <c r="H88" s="194"/>
      <c r="I88" s="194"/>
      <c r="J88" s="194"/>
      <c r="K88" s="194"/>
      <c r="L88" s="194"/>
      <c r="M88" s="194"/>
      <c r="N88" s="33"/>
      <c r="O88" s="62">
        <v>16</v>
      </c>
      <c r="P88" s="35" t="s">
        <v>152</v>
      </c>
      <c r="Q88" s="74">
        <f>R89+R90+R91+R92</f>
        <v>70</v>
      </c>
      <c r="R88" s="74">
        <f t="shared" ref="R88:Z88" si="16">S89+S90+S91+S92</f>
        <v>70</v>
      </c>
      <c r="S88" s="74">
        <f t="shared" si="16"/>
        <v>70</v>
      </c>
      <c r="T88" s="74">
        <f t="shared" si="16"/>
        <v>70</v>
      </c>
      <c r="U88" s="220">
        <f t="shared" si="16"/>
        <v>70</v>
      </c>
      <c r="V88" s="74">
        <f t="shared" si="16"/>
        <v>70</v>
      </c>
      <c r="W88" s="74">
        <f t="shared" si="16"/>
        <v>70</v>
      </c>
      <c r="X88" s="74">
        <f t="shared" si="16"/>
        <v>70</v>
      </c>
      <c r="Y88" s="74">
        <f t="shared" si="16"/>
        <v>70</v>
      </c>
      <c r="Z88" s="74">
        <f t="shared" si="16"/>
        <v>70</v>
      </c>
      <c r="AA88" s="220">
        <f>SUM(Q88:Z88)</f>
        <v>700</v>
      </c>
      <c r="AB88" s="49" t="s">
        <v>185</v>
      </c>
      <c r="AC88" s="208"/>
      <c r="AD88" s="66"/>
    </row>
    <row r="89" spans="1:30" hidden="1" x14ac:dyDescent="0.25">
      <c r="A89" s="86"/>
      <c r="B89" s="193"/>
      <c r="C89" s="194"/>
      <c r="D89" s="15"/>
      <c r="E89" s="15"/>
      <c r="F89" s="15"/>
      <c r="G89" s="194"/>
      <c r="H89" s="194"/>
      <c r="I89" s="194"/>
      <c r="J89" s="194"/>
      <c r="K89" s="194"/>
      <c r="L89" s="194"/>
      <c r="M89" s="194"/>
      <c r="N89" s="33"/>
      <c r="O89" s="52"/>
      <c r="P89" s="43" t="s">
        <v>144</v>
      </c>
      <c r="Q89" s="44">
        <v>20</v>
      </c>
      <c r="R89" s="44">
        <v>20</v>
      </c>
      <c r="S89" s="44">
        <v>20</v>
      </c>
      <c r="T89" s="44">
        <v>20</v>
      </c>
      <c r="U89" s="44">
        <v>20</v>
      </c>
      <c r="V89" s="44">
        <v>20</v>
      </c>
      <c r="W89" s="44">
        <v>20</v>
      </c>
      <c r="X89" s="44">
        <v>20</v>
      </c>
      <c r="Y89" s="44">
        <v>20</v>
      </c>
      <c r="Z89" s="44">
        <v>20</v>
      </c>
      <c r="AA89" s="44">
        <v>20</v>
      </c>
      <c r="AB89" s="44">
        <f>SUM(Q89:AA89)</f>
        <v>220</v>
      </c>
      <c r="AC89" s="208"/>
      <c r="AD89" s="66"/>
    </row>
    <row r="90" spans="1:30" ht="45" hidden="1" x14ac:dyDescent="0.25">
      <c r="A90" s="86"/>
      <c r="B90" s="193"/>
      <c r="C90" s="194"/>
      <c r="D90" s="15"/>
      <c r="E90" s="15"/>
      <c r="F90" s="15"/>
      <c r="G90" s="194"/>
      <c r="H90" s="194"/>
      <c r="I90" s="194"/>
      <c r="J90" s="194"/>
      <c r="K90" s="194"/>
      <c r="L90" s="194"/>
      <c r="M90" s="194"/>
      <c r="N90" s="33"/>
      <c r="O90" s="52"/>
      <c r="P90" s="43" t="s">
        <v>149</v>
      </c>
      <c r="Q90" s="44">
        <v>25</v>
      </c>
      <c r="R90" s="44">
        <v>25</v>
      </c>
      <c r="S90" s="44">
        <v>25</v>
      </c>
      <c r="T90" s="44">
        <v>25</v>
      </c>
      <c r="U90" s="44">
        <v>25</v>
      </c>
      <c r="V90" s="44">
        <v>25</v>
      </c>
      <c r="W90" s="44">
        <v>25</v>
      </c>
      <c r="X90" s="44">
        <v>25</v>
      </c>
      <c r="Y90" s="44">
        <v>25</v>
      </c>
      <c r="Z90" s="44">
        <v>25</v>
      </c>
      <c r="AA90" s="44">
        <v>25</v>
      </c>
      <c r="AB90" s="44">
        <f>SUM(Q90:AA90)</f>
        <v>275</v>
      </c>
      <c r="AC90" s="208"/>
      <c r="AD90" s="66"/>
    </row>
    <row r="91" spans="1:30" ht="38.25" hidden="1" x14ac:dyDescent="0.25">
      <c r="A91" s="86"/>
      <c r="B91" s="193"/>
      <c r="C91" s="194"/>
      <c r="D91" s="15"/>
      <c r="E91" s="15"/>
      <c r="F91" s="15"/>
      <c r="G91" s="194"/>
      <c r="H91" s="194"/>
      <c r="I91" s="194"/>
      <c r="J91" s="194"/>
      <c r="K91" s="194"/>
      <c r="L91" s="194"/>
      <c r="M91" s="194"/>
      <c r="N91" s="33"/>
      <c r="O91" s="92"/>
      <c r="P91" s="45" t="s">
        <v>150</v>
      </c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>
        <f>SUM(Q91:AA91)</f>
        <v>0</v>
      </c>
      <c r="AC91" s="208"/>
      <c r="AD91" s="66"/>
    </row>
    <row r="92" spans="1:30" ht="25.5" hidden="1" x14ac:dyDescent="0.25">
      <c r="A92" s="86"/>
      <c r="B92" s="193"/>
      <c r="C92" s="194"/>
      <c r="D92" s="15"/>
      <c r="E92" s="15"/>
      <c r="F92" s="15"/>
      <c r="G92" s="194"/>
      <c r="H92" s="194"/>
      <c r="I92" s="194"/>
      <c r="J92" s="194"/>
      <c r="K92" s="194"/>
      <c r="L92" s="194"/>
      <c r="M92" s="194"/>
      <c r="N92" s="33"/>
      <c r="O92" s="92"/>
      <c r="P92" s="45" t="s">
        <v>151</v>
      </c>
      <c r="Q92" s="44">
        <v>25</v>
      </c>
      <c r="R92" s="44">
        <v>25</v>
      </c>
      <c r="S92" s="44">
        <v>25</v>
      </c>
      <c r="T92" s="44">
        <v>25</v>
      </c>
      <c r="U92" s="44">
        <v>25</v>
      </c>
      <c r="V92" s="44">
        <v>25</v>
      </c>
      <c r="W92" s="44">
        <v>25</v>
      </c>
      <c r="X92" s="44">
        <v>25</v>
      </c>
      <c r="Y92" s="44">
        <v>25</v>
      </c>
      <c r="Z92" s="44">
        <v>25</v>
      </c>
      <c r="AA92" s="44">
        <v>25</v>
      </c>
      <c r="AB92" s="44">
        <f>SUM(Q92:AA92)</f>
        <v>275</v>
      </c>
      <c r="AC92" s="208"/>
      <c r="AD92" s="66"/>
    </row>
    <row r="93" spans="1:30" ht="75" x14ac:dyDescent="0.25">
      <c r="A93" s="86"/>
      <c r="B93" s="193"/>
      <c r="C93" s="194"/>
      <c r="D93" s="15"/>
      <c r="E93" s="15"/>
      <c r="F93" s="15"/>
      <c r="G93" s="194"/>
      <c r="H93" s="194"/>
      <c r="I93" s="194"/>
      <c r="J93" s="194"/>
      <c r="K93" s="194"/>
      <c r="L93" s="194"/>
      <c r="M93" s="194"/>
      <c r="N93" s="33"/>
      <c r="O93" s="62">
        <v>17</v>
      </c>
      <c r="P93" s="35" t="s">
        <v>173</v>
      </c>
      <c r="Q93" s="195" t="s">
        <v>57</v>
      </c>
      <c r="R93" s="195" t="s">
        <v>174</v>
      </c>
      <c r="S93" s="195" t="s">
        <v>174</v>
      </c>
      <c r="T93" s="195" t="s">
        <v>174</v>
      </c>
      <c r="U93" s="220" t="s">
        <v>174</v>
      </c>
      <c r="V93" s="195" t="s">
        <v>174</v>
      </c>
      <c r="W93" s="195" t="s">
        <v>174</v>
      </c>
      <c r="X93" s="195" t="s">
        <v>174</v>
      </c>
      <c r="Y93" s="195" t="s">
        <v>174</v>
      </c>
      <c r="Z93" s="195" t="s">
        <v>174</v>
      </c>
      <c r="AA93" s="220" t="s">
        <v>57</v>
      </c>
      <c r="AB93" s="49" t="s">
        <v>45</v>
      </c>
      <c r="AC93" s="208"/>
      <c r="AD93" s="66"/>
    </row>
    <row r="94" spans="1:30" ht="30" x14ac:dyDescent="0.25">
      <c r="A94" s="86"/>
      <c r="B94" s="193"/>
      <c r="C94" s="194"/>
      <c r="D94" s="15"/>
      <c r="E94" s="15"/>
      <c r="F94" s="15"/>
      <c r="G94" s="194"/>
      <c r="H94" s="194"/>
      <c r="I94" s="194"/>
      <c r="J94" s="194"/>
      <c r="K94" s="194"/>
      <c r="L94" s="194"/>
      <c r="M94" s="194"/>
      <c r="N94" s="33"/>
      <c r="O94" s="62">
        <v>18</v>
      </c>
      <c r="P94" s="35" t="s">
        <v>226</v>
      </c>
      <c r="Q94" s="195" t="s">
        <v>57</v>
      </c>
      <c r="R94" s="195" t="s">
        <v>57</v>
      </c>
      <c r="S94" s="195" t="s">
        <v>57</v>
      </c>
      <c r="T94" s="195" t="s">
        <v>57</v>
      </c>
      <c r="U94" s="220" t="s">
        <v>57</v>
      </c>
      <c r="V94" s="195" t="s">
        <v>57</v>
      </c>
      <c r="W94" s="195" t="s">
        <v>57</v>
      </c>
      <c r="X94" s="195" t="s">
        <v>57</v>
      </c>
      <c r="Y94" s="195" t="s">
        <v>57</v>
      </c>
      <c r="Z94" s="195" t="s">
        <v>57</v>
      </c>
      <c r="AA94" s="220" t="s">
        <v>57</v>
      </c>
      <c r="AB94" s="49" t="s">
        <v>185</v>
      </c>
      <c r="AC94" s="208"/>
      <c r="AD94" s="66"/>
    </row>
    <row r="95" spans="1:30" ht="60" x14ac:dyDescent="0.25">
      <c r="A95" s="86"/>
      <c r="B95" s="193"/>
      <c r="C95" s="194"/>
      <c r="D95" s="15"/>
      <c r="E95" s="15"/>
      <c r="F95" s="15"/>
      <c r="G95" s="194"/>
      <c r="H95" s="194"/>
      <c r="I95" s="194"/>
      <c r="J95" s="194"/>
      <c r="K95" s="194"/>
      <c r="L95" s="194"/>
      <c r="M95" s="194"/>
      <c r="N95" s="33"/>
      <c r="O95" s="62">
        <v>19</v>
      </c>
      <c r="P95" s="35" t="s">
        <v>227</v>
      </c>
      <c r="Q95" s="195" t="s">
        <v>57</v>
      </c>
      <c r="R95" s="195" t="s">
        <v>57</v>
      </c>
      <c r="S95" s="195" t="s">
        <v>57</v>
      </c>
      <c r="T95" s="195" t="s">
        <v>57</v>
      </c>
      <c r="U95" s="220" t="s">
        <v>57</v>
      </c>
      <c r="V95" s="195" t="s">
        <v>57</v>
      </c>
      <c r="W95" s="195" t="s">
        <v>57</v>
      </c>
      <c r="X95" s="195" t="s">
        <v>57</v>
      </c>
      <c r="Y95" s="195" t="s">
        <v>57</v>
      </c>
      <c r="Z95" s="195" t="s">
        <v>57</v>
      </c>
      <c r="AA95" s="220" t="s">
        <v>57</v>
      </c>
      <c r="AB95" s="49" t="s">
        <v>185</v>
      </c>
      <c r="AC95" s="208"/>
      <c r="AD95" s="66"/>
    </row>
    <row r="96" spans="1:30" ht="90.75" customHeight="1" x14ac:dyDescent="0.25">
      <c r="B96" s="73" t="s">
        <v>97</v>
      </c>
      <c r="C96" s="79" t="s">
        <v>14</v>
      </c>
      <c r="D96" s="15"/>
      <c r="E96" s="15"/>
      <c r="F96" s="15"/>
      <c r="G96" s="79"/>
      <c r="H96" s="79"/>
      <c r="I96" s="79"/>
      <c r="J96" s="79"/>
      <c r="K96" s="79"/>
      <c r="L96" s="79"/>
      <c r="M96" s="79"/>
      <c r="N96" s="33"/>
      <c r="AC96" s="208"/>
      <c r="AD96" s="66"/>
    </row>
    <row r="97" spans="2:30" x14ac:dyDescent="0.25">
      <c r="AC97" s="208"/>
      <c r="AD97" s="66"/>
    </row>
    <row r="98" spans="2:30" x14ac:dyDescent="0.25">
      <c r="AC98" s="208"/>
      <c r="AD98" s="66"/>
    </row>
    <row r="99" spans="2:30" ht="79.5" customHeight="1" x14ac:dyDescent="0.25">
      <c r="AC99" s="210"/>
      <c r="AD99" s="66"/>
    </row>
    <row r="100" spans="2:30" x14ac:dyDescent="0.25">
      <c r="AC100" s="210"/>
      <c r="AD100" s="99"/>
    </row>
    <row r="101" spans="2:30" s="58" customFormat="1" ht="22.5" customHeight="1" x14ac:dyDescent="0.25">
      <c r="C101" s="59"/>
      <c r="AC101" s="211"/>
      <c r="AD101" s="101"/>
    </row>
    <row r="102" spans="2:30" s="58" customFormat="1" ht="67.5" customHeight="1" x14ac:dyDescent="0.25">
      <c r="C102" s="59"/>
      <c r="AC102" s="212"/>
      <c r="AD102" s="101"/>
    </row>
    <row r="103" spans="2:30" s="58" customFormat="1" ht="22.5" customHeight="1" x14ac:dyDescent="0.25">
      <c r="C103" s="59"/>
      <c r="AC103" s="211"/>
      <c r="AD103" s="101"/>
    </row>
    <row r="104" spans="2:30" s="58" customFormat="1" ht="80.25" customHeight="1" x14ac:dyDescent="0.25">
      <c r="C104" s="59"/>
      <c r="AC104" s="210"/>
      <c r="AD104" s="101"/>
    </row>
    <row r="105" spans="2:30" s="60" customFormat="1" ht="21.75" customHeight="1" x14ac:dyDescent="0.25">
      <c r="C105" s="61"/>
      <c r="AC105" s="211"/>
      <c r="AD105" s="101"/>
    </row>
    <row r="106" spans="2:30" ht="33.75" customHeight="1" x14ac:dyDescent="0.25">
      <c r="B106" s="84" t="s">
        <v>73</v>
      </c>
      <c r="C106" s="79" t="s">
        <v>13</v>
      </c>
      <c r="D106" s="15" t="s">
        <v>13</v>
      </c>
      <c r="E106" s="15" t="s">
        <v>13</v>
      </c>
      <c r="F106" s="15" t="s">
        <v>13</v>
      </c>
      <c r="G106" s="79" t="s">
        <v>13</v>
      </c>
      <c r="H106" s="79" t="s">
        <v>13</v>
      </c>
      <c r="I106" s="79" t="s">
        <v>13</v>
      </c>
      <c r="J106" s="79" t="s">
        <v>13</v>
      </c>
      <c r="K106" s="79" t="s">
        <v>13</v>
      </c>
      <c r="L106" s="79" t="s">
        <v>13</v>
      </c>
      <c r="M106" s="79" t="s">
        <v>13</v>
      </c>
      <c r="N106" s="79" t="s">
        <v>13</v>
      </c>
      <c r="AC106" s="210"/>
      <c r="AD106" s="99"/>
    </row>
    <row r="107" spans="2:30" ht="51" x14ac:dyDescent="0.25">
      <c r="B107" s="84" t="s">
        <v>73</v>
      </c>
      <c r="C107" s="79" t="s">
        <v>13</v>
      </c>
      <c r="D107" s="15" t="s">
        <v>13</v>
      </c>
      <c r="E107" s="15" t="s">
        <v>13</v>
      </c>
      <c r="F107" s="15" t="s">
        <v>13</v>
      </c>
      <c r="G107" s="79" t="s">
        <v>13</v>
      </c>
      <c r="H107" s="79" t="s">
        <v>13</v>
      </c>
      <c r="I107" s="79" t="s">
        <v>13</v>
      </c>
      <c r="J107" s="79" t="s">
        <v>13</v>
      </c>
      <c r="K107" s="79" t="s">
        <v>13</v>
      </c>
      <c r="L107" s="79" t="s">
        <v>13</v>
      </c>
      <c r="M107" s="79" t="s">
        <v>13</v>
      </c>
      <c r="N107" s="79" t="s">
        <v>13</v>
      </c>
      <c r="AC107" s="210"/>
      <c r="AD107" s="66"/>
    </row>
    <row r="108" spans="2:30" x14ac:dyDescent="0.25">
      <c r="B108" s="84"/>
      <c r="C108" s="79"/>
      <c r="D108" s="15"/>
      <c r="E108" s="15"/>
      <c r="F108" s="15"/>
      <c r="G108" s="79"/>
      <c r="H108" s="79"/>
      <c r="I108" s="79"/>
      <c r="J108" s="79"/>
      <c r="K108" s="79"/>
      <c r="L108" s="79"/>
      <c r="M108" s="79"/>
      <c r="N108" s="79"/>
      <c r="AC108" s="210"/>
      <c r="AD108" s="66"/>
    </row>
    <row r="109" spans="2:30" x14ac:dyDescent="0.25">
      <c r="B109" s="84"/>
      <c r="C109" s="79"/>
      <c r="D109" s="15"/>
      <c r="E109" s="15"/>
      <c r="F109" s="15"/>
      <c r="G109" s="79"/>
      <c r="H109" s="79"/>
      <c r="I109" s="79"/>
      <c r="J109" s="79"/>
      <c r="K109" s="79"/>
      <c r="L109" s="79"/>
      <c r="M109" s="79"/>
      <c r="N109" s="79"/>
      <c r="AC109" s="210"/>
      <c r="AD109" s="66"/>
    </row>
    <row r="110" spans="2:30" ht="22.5" customHeight="1" x14ac:dyDescent="0.25">
      <c r="B110" s="84"/>
      <c r="C110" s="79"/>
      <c r="D110" s="15"/>
      <c r="E110" s="15"/>
      <c r="F110" s="15"/>
      <c r="G110" s="79"/>
      <c r="H110" s="79"/>
      <c r="I110" s="79"/>
      <c r="J110" s="79"/>
      <c r="K110" s="79"/>
      <c r="L110" s="79"/>
      <c r="M110" s="79"/>
      <c r="N110" s="79"/>
      <c r="AC110" s="210"/>
      <c r="AD110" s="66"/>
    </row>
    <row r="111" spans="2:30" s="40" customFormat="1" ht="36" hidden="1" customHeight="1" x14ac:dyDescent="0.25">
      <c r="B111" s="41" t="s">
        <v>107</v>
      </c>
      <c r="C111" s="42"/>
      <c r="D111" s="42" t="e">
        <f>'2. Мероприятия'!#REF!</f>
        <v>#REF!</v>
      </c>
      <c r="E111" s="42">
        <f>'2. Мероприятия'!D51</f>
        <v>0</v>
      </c>
      <c r="F111" s="42">
        <f>'2. Мероприятия'!E51</f>
        <v>0</v>
      </c>
      <c r="G111" s="42">
        <f>'2. Мероприятия'!F51</f>
        <v>0</v>
      </c>
      <c r="H111" s="42">
        <f>'2. Мероприятия'!G51</f>
        <v>0</v>
      </c>
      <c r="I111" s="42">
        <f>'2. Мероприятия'!H51</f>
        <v>0</v>
      </c>
      <c r="J111" s="42">
        <f>'2. Мероприятия'!I51</f>
        <v>0</v>
      </c>
      <c r="K111" s="42">
        <f>'2. Мероприятия'!J51</f>
        <v>0</v>
      </c>
      <c r="L111" s="42">
        <f>'2. Мероприятия'!K51</f>
        <v>0</v>
      </c>
      <c r="M111" s="42">
        <f>'2. Мероприятия'!L51</f>
        <v>0</v>
      </c>
      <c r="N111" s="42">
        <f>'2. Мероприятия'!M51</f>
        <v>0</v>
      </c>
      <c r="U111" s="51"/>
      <c r="AA111" s="51"/>
      <c r="AC111" s="210"/>
      <c r="AD111" s="67"/>
    </row>
    <row r="112" spans="2:30" s="88" customFormat="1" ht="42" hidden="1" customHeight="1" x14ac:dyDescent="0.2">
      <c r="B112" s="45" t="s">
        <v>110</v>
      </c>
      <c r="C112" s="42"/>
      <c r="D112" s="42" t="e">
        <f>'2. Мероприятия'!#REF!</f>
        <v>#REF!</v>
      </c>
      <c r="E112" s="42">
        <f>'2. Мероприятия'!D54</f>
        <v>63500</v>
      </c>
      <c r="F112" s="42">
        <f>'2. Мероприятия'!E54</f>
        <v>0</v>
      </c>
      <c r="G112" s="42">
        <f>'2. Мероприятия'!F54</f>
        <v>0</v>
      </c>
      <c r="H112" s="42">
        <f>'2. Мероприятия'!G54</f>
        <v>0</v>
      </c>
      <c r="I112" s="42">
        <f>'2. Мероприятия'!H54</f>
        <v>0</v>
      </c>
      <c r="J112" s="42">
        <f>'2. Мероприятия'!I54</f>
        <v>0</v>
      </c>
      <c r="K112" s="42">
        <f>'2. Мероприятия'!J54</f>
        <v>0</v>
      </c>
      <c r="L112" s="42">
        <f>'2. Мероприятия'!K54</f>
        <v>0</v>
      </c>
      <c r="M112" s="42">
        <f>'2. Мероприятия'!L54</f>
        <v>0</v>
      </c>
      <c r="N112" s="42">
        <f>'2. Мероприятия'!M54</f>
        <v>0</v>
      </c>
      <c r="AC112" s="210"/>
      <c r="AD112" s="87"/>
    </row>
    <row r="113" spans="2:30" s="88" customFormat="1" ht="42.75" hidden="1" customHeight="1" x14ac:dyDescent="0.2">
      <c r="B113" s="47" t="s">
        <v>111</v>
      </c>
      <c r="C113" s="46"/>
      <c r="D113" s="46" t="e">
        <f>'2. Мероприятия'!#REF!</f>
        <v>#REF!</v>
      </c>
      <c r="E113" s="46">
        <f>'2. Мероприятия'!D57</f>
        <v>7469733.3399999999</v>
      </c>
      <c r="F113" s="46">
        <f>'2. Мероприятия'!E57</f>
        <v>0</v>
      </c>
      <c r="G113" s="46">
        <f>'2. Мероприятия'!F57</f>
        <v>0</v>
      </c>
      <c r="H113" s="46">
        <f>'2. Мероприятия'!G57</f>
        <v>0</v>
      </c>
      <c r="I113" s="46">
        <f>'2. Мероприятия'!H57</f>
        <v>0</v>
      </c>
      <c r="J113" s="46">
        <f>'2. Мероприятия'!I57</f>
        <v>0</v>
      </c>
      <c r="K113" s="46">
        <f>'2. Мероприятия'!J57</f>
        <v>0</v>
      </c>
      <c r="L113" s="46">
        <f>'2. Мероприятия'!K57</f>
        <v>0</v>
      </c>
      <c r="M113" s="46">
        <f>'2. Мероприятия'!L57</f>
        <v>0</v>
      </c>
      <c r="N113" s="42">
        <f>'2. Мероприятия'!M57</f>
        <v>0</v>
      </c>
      <c r="AC113" s="210"/>
      <c r="AD113" s="87"/>
    </row>
    <row r="114" spans="2:30" s="88" customFormat="1" ht="48.75" hidden="1" customHeight="1" x14ac:dyDescent="0.2">
      <c r="B114" s="45" t="s">
        <v>113</v>
      </c>
      <c r="C114" s="42"/>
      <c r="D114" s="42" t="e">
        <f>'2. Мероприятия'!#REF!</f>
        <v>#REF!</v>
      </c>
      <c r="E114" s="42">
        <f>'2. Мероприятия'!D60</f>
        <v>0</v>
      </c>
      <c r="F114" s="42">
        <f>'2. Мероприятия'!E60</f>
        <v>0</v>
      </c>
      <c r="G114" s="42">
        <f>'2. Мероприятия'!F60</f>
        <v>0</v>
      </c>
      <c r="H114" s="42">
        <f>'2. Мероприятия'!G60</f>
        <v>0</v>
      </c>
      <c r="I114" s="42">
        <f>'2. Мероприятия'!H60</f>
        <v>0</v>
      </c>
      <c r="J114" s="42">
        <f>'2. Мероприятия'!I60</f>
        <v>0</v>
      </c>
      <c r="K114" s="42">
        <f>'2. Мероприятия'!J60</f>
        <v>0</v>
      </c>
      <c r="L114" s="42">
        <f>'2. Мероприятия'!K60</f>
        <v>0</v>
      </c>
      <c r="M114" s="42">
        <f>'2. Мероприятия'!L60</f>
        <v>0</v>
      </c>
      <c r="N114" s="42">
        <f>'2. Мероприятия'!M60</f>
        <v>0</v>
      </c>
      <c r="AC114" s="210"/>
      <c r="AD114" s="87"/>
    </row>
    <row r="115" spans="2:30" s="88" customFormat="1" ht="72.75" hidden="1" customHeight="1" x14ac:dyDescent="0.2">
      <c r="B115" s="45" t="s">
        <v>118</v>
      </c>
      <c r="C115" s="42"/>
      <c r="D115" s="42" t="e">
        <f>'2. Мероприятия'!#REF!</f>
        <v>#REF!</v>
      </c>
      <c r="E115" s="42">
        <f>'2. Мероприятия'!D63</f>
        <v>6550</v>
      </c>
      <c r="F115" s="42">
        <f>'2. Мероприятия'!E63</f>
        <v>0</v>
      </c>
      <c r="G115" s="42">
        <f>'2. Мероприятия'!F63</f>
        <v>0</v>
      </c>
      <c r="H115" s="42">
        <f>'2. Мероприятия'!G63</f>
        <v>0</v>
      </c>
      <c r="I115" s="42">
        <f>'2. Мероприятия'!H63</f>
        <v>0</v>
      </c>
      <c r="J115" s="42">
        <f>'2. Мероприятия'!I63</f>
        <v>0</v>
      </c>
      <c r="K115" s="42">
        <f>'2. Мероприятия'!J63</f>
        <v>0</v>
      </c>
      <c r="L115" s="42">
        <f>'2. Мероприятия'!K63</f>
        <v>0</v>
      </c>
      <c r="M115" s="42">
        <f>'2. Мероприятия'!L63</f>
        <v>0</v>
      </c>
      <c r="N115" s="42">
        <f>'2. Мероприятия'!M63</f>
        <v>0</v>
      </c>
      <c r="AC115" s="210"/>
      <c r="AD115" s="87"/>
    </row>
    <row r="116" spans="2:30" s="88" customFormat="1" ht="81" hidden="1" customHeight="1" x14ac:dyDescent="0.2">
      <c r="B116" s="45" t="s">
        <v>117</v>
      </c>
      <c r="C116" s="42"/>
      <c r="D116" s="42" t="e">
        <f>'2. Мероприятия'!#REF!</f>
        <v>#REF!</v>
      </c>
      <c r="E116" s="42">
        <f>'2. Мероприятия'!D66</f>
        <v>1643365.47</v>
      </c>
      <c r="F116" s="42">
        <f>'2. Мероприятия'!E66</f>
        <v>0</v>
      </c>
      <c r="G116" s="42">
        <f>'2. Мероприятия'!F66</f>
        <v>0</v>
      </c>
      <c r="H116" s="42">
        <f>'2. Мероприятия'!G66</f>
        <v>0</v>
      </c>
      <c r="I116" s="42">
        <f>'2. Мероприятия'!H66</f>
        <v>800000</v>
      </c>
      <c r="J116" s="42">
        <f>'2. Мероприятия'!I66</f>
        <v>812800</v>
      </c>
      <c r="K116" s="42">
        <f>'2. Мероприятия'!J66</f>
        <v>824179.19999999995</v>
      </c>
      <c r="L116" s="42">
        <f>'2. Мероприятия'!K66</f>
        <v>834893.53</v>
      </c>
      <c r="M116" s="42">
        <f>'2. Мероприятия'!L66</f>
        <v>845747.15</v>
      </c>
      <c r="N116" s="42">
        <f>'2. Мероприятия'!M66</f>
        <v>856741.86</v>
      </c>
      <c r="AC116" s="210"/>
      <c r="AD116" s="87"/>
    </row>
    <row r="117" spans="2:30" s="88" customFormat="1" ht="36.75" hidden="1" customHeight="1" x14ac:dyDescent="0.2">
      <c r="B117" s="45" t="s">
        <v>120</v>
      </c>
      <c r="C117" s="42"/>
      <c r="D117" s="42" t="e">
        <f>'2. Мероприятия'!#REF!</f>
        <v>#REF!</v>
      </c>
      <c r="E117" s="42">
        <f>'2. Мероприятия'!D69</f>
        <v>794299.58</v>
      </c>
      <c r="F117" s="42">
        <f>'2. Мероприятия'!E69</f>
        <v>0</v>
      </c>
      <c r="G117" s="42">
        <f>'2. Мероприятия'!F69</f>
        <v>0</v>
      </c>
      <c r="H117" s="42">
        <f>'2. Мероприятия'!G69</f>
        <v>0</v>
      </c>
      <c r="I117" s="42">
        <f>'2. Мероприятия'!H69</f>
        <v>0</v>
      </c>
      <c r="J117" s="42">
        <f>'2. Мероприятия'!I69</f>
        <v>0</v>
      </c>
      <c r="K117" s="42">
        <f>'2. Мероприятия'!J69</f>
        <v>0</v>
      </c>
      <c r="L117" s="42">
        <f>'2. Мероприятия'!K69</f>
        <v>0</v>
      </c>
      <c r="M117" s="42">
        <f>'2. Мероприятия'!L69</f>
        <v>0</v>
      </c>
      <c r="N117" s="42">
        <f>'2. Мероприятия'!M69</f>
        <v>0</v>
      </c>
      <c r="AC117" s="210"/>
      <c r="AD117" s="87"/>
    </row>
    <row r="118" spans="2:30" s="88" customFormat="1" ht="42" hidden="1" customHeight="1" x14ac:dyDescent="0.2">
      <c r="B118" s="45" t="s">
        <v>122</v>
      </c>
      <c r="C118" s="42"/>
      <c r="D118" s="42" t="e">
        <f>'2. Мероприятия'!#REF!</f>
        <v>#REF!</v>
      </c>
      <c r="E118" s="42">
        <f>'2. Мероприятия'!D72</f>
        <v>114950</v>
      </c>
      <c r="F118" s="42">
        <f>'2. Мероприятия'!E72</f>
        <v>0</v>
      </c>
      <c r="G118" s="42">
        <f>'2. Мероприятия'!F72</f>
        <v>0</v>
      </c>
      <c r="H118" s="42">
        <f>'2. Мероприятия'!G72</f>
        <v>0</v>
      </c>
      <c r="I118" s="42">
        <f>'2. Мероприятия'!H72</f>
        <v>0</v>
      </c>
      <c r="J118" s="42">
        <f>'2. Мероприятия'!I72</f>
        <v>0</v>
      </c>
      <c r="K118" s="42">
        <f>'2. Мероприятия'!J72</f>
        <v>0</v>
      </c>
      <c r="L118" s="42">
        <f>'2. Мероприятия'!K72</f>
        <v>0</v>
      </c>
      <c r="M118" s="42">
        <f>'2. Мероприятия'!L72</f>
        <v>0</v>
      </c>
      <c r="N118" s="42">
        <f>'2. Мероприятия'!M72</f>
        <v>0</v>
      </c>
      <c r="AC118" s="210"/>
      <c r="AD118" s="87"/>
    </row>
    <row r="119" spans="2:30" s="88" customFormat="1" ht="34.5" hidden="1" customHeight="1" x14ac:dyDescent="0.2">
      <c r="B119" s="47" t="s">
        <v>124</v>
      </c>
      <c r="C119" s="46"/>
      <c r="D119" s="46" t="e">
        <f>'2. Мероприятия'!#REF!</f>
        <v>#REF!</v>
      </c>
      <c r="E119" s="46">
        <f>'2. Мероприятия'!D75</f>
        <v>7451770.2000000002</v>
      </c>
      <c r="F119" s="46">
        <f>'2. Мероприятия'!E75</f>
        <v>0</v>
      </c>
      <c r="G119" s="46">
        <f>'2. Мероприятия'!F75</f>
        <v>0</v>
      </c>
      <c r="H119" s="46">
        <f>'2. Мероприятия'!G75</f>
        <v>0</v>
      </c>
      <c r="I119" s="46">
        <f>'2. Мероприятия'!H75</f>
        <v>1155555.56</v>
      </c>
      <c r="J119" s="46">
        <f>'2. Мероприятия'!I75</f>
        <v>1174044.45</v>
      </c>
      <c r="K119" s="46">
        <f>'2. Мероприятия'!J75</f>
        <v>1190481.07</v>
      </c>
      <c r="L119" s="46">
        <f>'2. Мероприятия'!K75</f>
        <v>1205957.32</v>
      </c>
      <c r="M119" s="46">
        <f>'2. Мероприятия'!L75</f>
        <v>1221634.77</v>
      </c>
      <c r="N119" s="42">
        <f>'2. Мероприятия'!M75</f>
        <v>1237516.02</v>
      </c>
      <c r="AC119" s="210"/>
      <c r="AD119" s="87"/>
    </row>
    <row r="120" spans="2:30" s="88" customFormat="1" ht="49.5" hidden="1" customHeight="1" x14ac:dyDescent="0.2">
      <c r="B120" s="45" t="s">
        <v>125</v>
      </c>
      <c r="C120" s="42"/>
      <c r="D120" s="42" t="e">
        <f>'2. Мероприятия'!#REF!</f>
        <v>#REF!</v>
      </c>
      <c r="E120" s="42">
        <f>'2. Мероприятия'!D78</f>
        <v>2027223.38</v>
      </c>
      <c r="F120" s="42">
        <f>'2. Мероприятия'!E78</f>
        <v>0</v>
      </c>
      <c r="G120" s="42">
        <f>'2. Мероприятия'!F78</f>
        <v>0</v>
      </c>
      <c r="H120" s="42">
        <f>'2. Мероприятия'!G78</f>
        <v>0</v>
      </c>
      <c r="I120" s="42">
        <f>'2. Мероприятия'!H78</f>
        <v>708500</v>
      </c>
      <c r="J120" s="42">
        <f>'2. Мероприятия'!I78</f>
        <v>719836</v>
      </c>
      <c r="K120" s="42">
        <f>'2. Мероприятия'!J78</f>
        <v>729913.7</v>
      </c>
      <c r="L120" s="42">
        <f>'2. Мероприятия'!K78</f>
        <v>739402.58</v>
      </c>
      <c r="M120" s="42">
        <f>'2. Мероприятия'!L78</f>
        <v>749014.81</v>
      </c>
      <c r="N120" s="42">
        <f>'2. Мероприятия'!M78</f>
        <v>758752</v>
      </c>
      <c r="AC120" s="210"/>
      <c r="AD120" s="87"/>
    </row>
    <row r="121" spans="2:30" s="88" customFormat="1" ht="36" hidden="1" customHeight="1" x14ac:dyDescent="0.2">
      <c r="B121" s="45" t="s">
        <v>126</v>
      </c>
      <c r="C121" s="42"/>
      <c r="D121" s="42" t="e">
        <f>'2. Мероприятия'!#REF!</f>
        <v>#REF!</v>
      </c>
      <c r="E121" s="42">
        <f>'2. Мероприятия'!D81</f>
        <v>0</v>
      </c>
      <c r="F121" s="42">
        <f>'2. Мероприятия'!E81</f>
        <v>0</v>
      </c>
      <c r="G121" s="42">
        <f>'2. Мероприятия'!F81</f>
        <v>0</v>
      </c>
      <c r="H121" s="42">
        <f>'2. Мероприятия'!G81</f>
        <v>0</v>
      </c>
      <c r="I121" s="42">
        <f>'2. Мероприятия'!H81</f>
        <v>0</v>
      </c>
      <c r="J121" s="42">
        <f>'2. Мероприятия'!I81</f>
        <v>0</v>
      </c>
      <c r="K121" s="42">
        <f>'2. Мероприятия'!J81</f>
        <v>0</v>
      </c>
      <c r="L121" s="42">
        <f>'2. Мероприятия'!K81</f>
        <v>0</v>
      </c>
      <c r="M121" s="42">
        <f>'2. Мероприятия'!L81</f>
        <v>0</v>
      </c>
      <c r="N121" s="42">
        <f>'2. Мероприятия'!M81</f>
        <v>0</v>
      </c>
      <c r="AC121" s="210"/>
      <c r="AD121" s="87"/>
    </row>
    <row r="122" spans="2:30" s="88" customFormat="1" ht="30" hidden="1" customHeight="1" x14ac:dyDescent="0.2">
      <c r="B122" s="45" t="s">
        <v>128</v>
      </c>
      <c r="C122" s="42"/>
      <c r="D122" s="42" t="e">
        <f>'2. Мероприятия'!#REF!</f>
        <v>#REF!</v>
      </c>
      <c r="E122" s="42">
        <f>'2. Мероприятия'!D84</f>
        <v>4500</v>
      </c>
      <c r="F122" s="42">
        <f>'2. Мероприятия'!E84</f>
        <v>0</v>
      </c>
      <c r="G122" s="42">
        <f>'2. Мероприятия'!F84</f>
        <v>0</v>
      </c>
      <c r="H122" s="42">
        <f>'2. Мероприятия'!G84</f>
        <v>0</v>
      </c>
      <c r="I122" s="42">
        <f>'2. Мероприятия'!H84</f>
        <v>4576.5</v>
      </c>
      <c r="J122" s="42">
        <f>'2. Мероприятия'!I84</f>
        <v>4649.72</v>
      </c>
      <c r="K122" s="42">
        <f>'2. Мероприятия'!J84</f>
        <v>4714.82</v>
      </c>
      <c r="L122" s="42">
        <f>'2. Мероприятия'!K84</f>
        <v>4776.1099999999997</v>
      </c>
      <c r="M122" s="42">
        <f>'2. Мероприятия'!L84</f>
        <v>4838.2</v>
      </c>
      <c r="N122" s="42">
        <f>'2. Мероприятия'!M84</f>
        <v>4901.1000000000004</v>
      </c>
      <c r="AC122" s="210"/>
      <c r="AD122" s="87"/>
    </row>
    <row r="123" spans="2:30" s="88" customFormat="1" ht="37.5" hidden="1" customHeight="1" x14ac:dyDescent="0.2">
      <c r="B123" s="45" t="s">
        <v>130</v>
      </c>
      <c r="C123" s="42"/>
      <c r="D123" s="42" t="e">
        <f>'2. Мероприятия'!#REF!</f>
        <v>#REF!</v>
      </c>
      <c r="E123" s="42">
        <f>'2. Мероприятия'!D87</f>
        <v>900000</v>
      </c>
      <c r="F123" s="42">
        <f>'2. Мероприятия'!E87</f>
        <v>0</v>
      </c>
      <c r="G123" s="42">
        <f>'2. Мероприятия'!F87</f>
        <v>0</v>
      </c>
      <c r="H123" s="42">
        <f>'2. Мероприятия'!G87</f>
        <v>0</v>
      </c>
      <c r="I123" s="42">
        <f>'2. Мероприятия'!H87</f>
        <v>915300</v>
      </c>
      <c r="J123" s="42">
        <f>'2. Мероприятия'!I87</f>
        <v>929944.8</v>
      </c>
      <c r="K123" s="42">
        <f>'2. Мероприятия'!J87</f>
        <v>942964.03</v>
      </c>
      <c r="L123" s="42">
        <f>'2. Мероприятия'!K87</f>
        <v>955222.56</v>
      </c>
      <c r="M123" s="42">
        <f>'2. Мероприятия'!L87</f>
        <v>967640.45</v>
      </c>
      <c r="N123" s="42">
        <f>'2. Мероприятия'!M87</f>
        <v>980219.78</v>
      </c>
      <c r="AC123" s="210"/>
      <c r="AD123" s="87"/>
    </row>
    <row r="124" spans="2:30" s="88" customFormat="1" ht="30" hidden="1" customHeight="1" x14ac:dyDescent="0.2">
      <c r="B124" s="45" t="s">
        <v>132</v>
      </c>
      <c r="C124" s="42"/>
      <c r="D124" s="42" t="e">
        <f t="shared" ref="D124:N124" si="17">D131+D143</f>
        <v>#REF!</v>
      </c>
      <c r="E124" s="42" t="e">
        <f t="shared" si="17"/>
        <v>#VALUE!</v>
      </c>
      <c r="F124" s="42" t="e">
        <f t="shared" si="17"/>
        <v>#VALUE!</v>
      </c>
      <c r="G124" s="42" t="e">
        <f t="shared" si="17"/>
        <v>#VALUE!</v>
      </c>
      <c r="H124" s="42" t="e">
        <f t="shared" si="17"/>
        <v>#VALUE!</v>
      </c>
      <c r="I124" s="42" t="e">
        <f t="shared" si="17"/>
        <v>#VALUE!</v>
      </c>
      <c r="J124" s="42" t="e">
        <f t="shared" si="17"/>
        <v>#VALUE!</v>
      </c>
      <c r="K124" s="42" t="e">
        <f t="shared" si="17"/>
        <v>#VALUE!</v>
      </c>
      <c r="L124" s="42" t="e">
        <f t="shared" si="17"/>
        <v>#VALUE!</v>
      </c>
      <c r="M124" s="42" t="e">
        <f t="shared" si="17"/>
        <v>#VALUE!</v>
      </c>
      <c r="N124" s="42" t="e">
        <f t="shared" si="17"/>
        <v>#VALUE!</v>
      </c>
      <c r="AC124" s="210"/>
      <c r="AD124" s="87"/>
    </row>
    <row r="125" spans="2:30" s="88" customFormat="1" ht="30" hidden="1" customHeight="1" x14ac:dyDescent="0.2">
      <c r="B125" s="45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AC125" s="210"/>
      <c r="AD125" s="87"/>
    </row>
    <row r="126" spans="2:30" s="88" customFormat="1" ht="30" hidden="1" customHeight="1" x14ac:dyDescent="0.2">
      <c r="B126" s="45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AC126" s="210"/>
      <c r="AD126" s="87"/>
    </row>
    <row r="127" spans="2:30" s="88" customFormat="1" ht="30" hidden="1" customHeight="1" x14ac:dyDescent="0.2">
      <c r="B127" s="45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AC127" s="210"/>
      <c r="AD127" s="87"/>
    </row>
    <row r="128" spans="2:30" s="88" customFormat="1" ht="30" hidden="1" customHeight="1" x14ac:dyDescent="0.2">
      <c r="B128" s="45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AC128" s="210"/>
      <c r="AD128" s="87"/>
    </row>
    <row r="129" spans="2:30" s="88" customFormat="1" ht="30" hidden="1" customHeight="1" x14ac:dyDescent="0.2">
      <c r="B129" s="45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AC129" s="210"/>
      <c r="AD129" s="87"/>
    </row>
    <row r="130" spans="2:30" s="88" customFormat="1" ht="30" hidden="1" customHeight="1" x14ac:dyDescent="0.2">
      <c r="B130" s="45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AC130" s="210"/>
      <c r="AD130" s="87"/>
    </row>
    <row r="131" spans="2:30" s="88" customFormat="1" ht="30" hidden="1" customHeight="1" x14ac:dyDescent="0.2">
      <c r="B131" s="45" t="s">
        <v>134</v>
      </c>
      <c r="C131" s="42"/>
      <c r="D131" s="42" t="e">
        <f>'2. Мероприятия'!#REF!</f>
        <v>#REF!</v>
      </c>
      <c r="E131" s="42">
        <f>'2. Мероприятия'!D132</f>
        <v>1648936.74</v>
      </c>
      <c r="F131" s="42">
        <f>'2. Мероприятия'!E132</f>
        <v>14712555.550000001</v>
      </c>
      <c r="G131" s="42">
        <f>'2. Мероприятия'!F132</f>
        <v>14712555.550000001</v>
      </c>
      <c r="H131" s="42">
        <f>'2. Мероприятия'!G132</f>
        <v>1471255.55</v>
      </c>
      <c r="I131" s="42">
        <f>'2. Мероприятия'!H132</f>
        <v>275555.13</v>
      </c>
      <c r="J131" s="42">
        <f>'2. Мероприятия'!I132</f>
        <v>280239.57</v>
      </c>
      <c r="K131" s="42">
        <f>'2. Мероприятия'!J132</f>
        <v>284162.92</v>
      </c>
      <c r="L131" s="42">
        <f>'2. Мероприятия'!K132</f>
        <v>287857.03999999998</v>
      </c>
      <c r="M131" s="42">
        <f>'2. Мероприятия'!L132</f>
        <v>291599.18</v>
      </c>
      <c r="N131" s="42">
        <f>'2. Мероприятия'!M132</f>
        <v>295389.96999999997</v>
      </c>
      <c r="AC131" s="210"/>
      <c r="AD131" s="87"/>
    </row>
    <row r="132" spans="2:30" s="90" customFormat="1" ht="32.25" hidden="1" customHeight="1" x14ac:dyDescent="0.25">
      <c r="B132" s="41" t="s">
        <v>136</v>
      </c>
      <c r="C132" s="42"/>
      <c r="D132" s="42" t="e">
        <f>'2. Мероприятия'!#REF!</f>
        <v>#REF!</v>
      </c>
      <c r="E132" s="42">
        <f>'2. Мероприятия'!D135</f>
        <v>266339</v>
      </c>
      <c r="F132" s="42">
        <f>'2. Мероприятия'!E135</f>
        <v>1304299.58</v>
      </c>
      <c r="G132" s="42">
        <f>'2. Мероприятия'!F135</f>
        <v>1304299.58</v>
      </c>
      <c r="H132" s="42">
        <f>'2. Мероприятия'!G135</f>
        <v>0</v>
      </c>
      <c r="I132" s="42">
        <f>'2. Мероприятия'!H135</f>
        <v>0</v>
      </c>
      <c r="J132" s="42">
        <f>'2. Мероприятия'!I135</f>
        <v>0</v>
      </c>
      <c r="K132" s="42">
        <f>'2. Мероприятия'!J135</f>
        <v>0</v>
      </c>
      <c r="L132" s="42">
        <f>'2. Мероприятия'!K135</f>
        <v>0</v>
      </c>
      <c r="M132" s="42">
        <f>'2. Мероприятия'!L135</f>
        <v>0</v>
      </c>
      <c r="N132" s="42">
        <f>'2. Мероприятия'!M135</f>
        <v>0</v>
      </c>
      <c r="AC132" s="210"/>
      <c r="AD132" s="89"/>
    </row>
    <row r="133" spans="2:30" s="90" customFormat="1" ht="39" hidden="1" customHeight="1" x14ac:dyDescent="0.25"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AC133" s="210"/>
      <c r="AD133" s="89"/>
    </row>
    <row r="134" spans="2:30" s="90" customFormat="1" ht="39" hidden="1" customHeight="1" x14ac:dyDescent="0.25">
      <c r="B134" s="41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AC134" s="210"/>
      <c r="AD134" s="89"/>
    </row>
    <row r="135" spans="2:30" s="90" customFormat="1" ht="39" hidden="1" customHeight="1" x14ac:dyDescent="0.25"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AC135" s="210"/>
      <c r="AD135" s="89"/>
    </row>
    <row r="136" spans="2:30" s="90" customFormat="1" ht="39" hidden="1" customHeight="1" x14ac:dyDescent="0.25"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AC136" s="210"/>
      <c r="AD136" s="89"/>
    </row>
    <row r="137" spans="2:30" s="90" customFormat="1" ht="39" hidden="1" customHeight="1" x14ac:dyDescent="0.25"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AC137" s="210"/>
      <c r="AD137" s="89"/>
    </row>
    <row r="138" spans="2:30" s="90" customFormat="1" ht="39" hidden="1" customHeight="1" x14ac:dyDescent="0.25"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AC138" s="210"/>
      <c r="AD138" s="89"/>
    </row>
    <row r="139" spans="2:30" s="90" customFormat="1" ht="39" hidden="1" customHeight="1" x14ac:dyDescent="0.25"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AC139" s="210"/>
      <c r="AD139" s="89"/>
    </row>
    <row r="140" spans="2:30" x14ac:dyDescent="0.25">
      <c r="B140" s="84"/>
      <c r="C140" s="79"/>
      <c r="D140" s="15"/>
      <c r="E140" s="15"/>
      <c r="F140" s="15"/>
      <c r="G140" s="79"/>
      <c r="H140" s="79"/>
      <c r="I140" s="79"/>
      <c r="J140" s="79"/>
      <c r="K140" s="79"/>
      <c r="L140" s="79"/>
      <c r="M140" s="79"/>
      <c r="N140" s="79"/>
      <c r="AC140" s="210"/>
      <c r="AD140" s="66"/>
    </row>
    <row r="141" spans="2:30" ht="21" customHeight="1" x14ac:dyDescent="0.25">
      <c r="B141" s="84"/>
      <c r="C141" s="79"/>
      <c r="D141" s="15"/>
      <c r="E141" s="15"/>
      <c r="F141" s="15"/>
      <c r="G141" s="79"/>
      <c r="H141" s="79"/>
      <c r="I141" s="79"/>
      <c r="J141" s="79"/>
      <c r="K141" s="79"/>
      <c r="L141" s="79"/>
      <c r="M141" s="79"/>
      <c r="N141" s="79"/>
      <c r="AC141" s="210"/>
      <c r="AD141" s="66"/>
    </row>
    <row r="142" spans="2:30" ht="48.75" customHeight="1" x14ac:dyDescent="0.25">
      <c r="B142" s="84"/>
      <c r="C142" s="79"/>
      <c r="D142" s="15"/>
      <c r="E142" s="15"/>
      <c r="F142" s="15"/>
      <c r="G142" s="79"/>
      <c r="H142" s="79"/>
      <c r="I142" s="79"/>
      <c r="J142" s="79"/>
      <c r="K142" s="79"/>
      <c r="L142" s="79"/>
      <c r="M142" s="79"/>
      <c r="N142" s="79"/>
      <c r="AC142" s="210"/>
      <c r="AD142" s="66"/>
    </row>
    <row r="143" spans="2:30" s="40" customFormat="1" ht="36" hidden="1" customHeight="1" x14ac:dyDescent="0.25">
      <c r="B143" s="41" t="s">
        <v>93</v>
      </c>
      <c r="C143" s="42" t="s">
        <v>13</v>
      </c>
      <c r="D143" s="42" t="s">
        <v>13</v>
      </c>
      <c r="E143" s="42" t="s">
        <v>13</v>
      </c>
      <c r="F143" s="42" t="s">
        <v>13</v>
      </c>
      <c r="G143" s="42" t="s">
        <v>13</v>
      </c>
      <c r="H143" s="42" t="s">
        <v>13</v>
      </c>
      <c r="I143" s="42" t="s">
        <v>13</v>
      </c>
      <c r="J143" s="42" t="s">
        <v>13</v>
      </c>
      <c r="K143" s="42" t="s">
        <v>13</v>
      </c>
      <c r="L143" s="42" t="s">
        <v>13</v>
      </c>
      <c r="M143" s="42" t="s">
        <v>13</v>
      </c>
      <c r="N143" s="42" t="s">
        <v>13</v>
      </c>
      <c r="U143" s="51"/>
      <c r="AA143" s="51"/>
      <c r="AC143" s="210"/>
      <c r="AD143" s="67"/>
    </row>
    <row r="144" spans="2:30" s="88" customFormat="1" ht="28.5" hidden="1" customHeight="1" x14ac:dyDescent="0.2">
      <c r="B144" s="45" t="s">
        <v>99</v>
      </c>
      <c r="C144" s="42" t="s">
        <v>13</v>
      </c>
      <c r="D144" s="42" t="s">
        <v>13</v>
      </c>
      <c r="E144" s="42" t="s">
        <v>13</v>
      </c>
      <c r="F144" s="42" t="s">
        <v>13</v>
      </c>
      <c r="G144" s="42" t="s">
        <v>13</v>
      </c>
      <c r="H144" s="42" t="s">
        <v>13</v>
      </c>
      <c r="I144" s="42" t="s">
        <v>13</v>
      </c>
      <c r="J144" s="42" t="s">
        <v>13</v>
      </c>
      <c r="K144" s="42" t="s">
        <v>13</v>
      </c>
      <c r="L144" s="42" t="s">
        <v>13</v>
      </c>
      <c r="M144" s="42" t="s">
        <v>13</v>
      </c>
      <c r="N144" s="42" t="s">
        <v>13</v>
      </c>
      <c r="AC144" s="210"/>
      <c r="AD144" s="87"/>
    </row>
    <row r="145" spans="2:30" ht="75.75" customHeight="1" x14ac:dyDescent="0.25">
      <c r="B145" s="84"/>
      <c r="C145" s="79"/>
      <c r="D145" s="15"/>
      <c r="E145" s="15"/>
      <c r="F145" s="15"/>
      <c r="G145" s="79"/>
      <c r="H145" s="79"/>
      <c r="I145" s="79"/>
      <c r="J145" s="79"/>
      <c r="K145" s="79"/>
      <c r="L145" s="79"/>
      <c r="M145" s="79"/>
      <c r="N145" s="79"/>
      <c r="AC145" s="210"/>
      <c r="AD145" s="66"/>
    </row>
    <row r="146" spans="2:30" s="51" customFormat="1" ht="58.5" hidden="1" customHeight="1" x14ac:dyDescent="0.25">
      <c r="B146" s="41" t="s">
        <v>72</v>
      </c>
      <c r="C146" s="42" t="s">
        <v>13</v>
      </c>
      <c r="D146" s="42" t="e">
        <f>'2. Мероприятия'!#REF!</f>
        <v>#REF!</v>
      </c>
      <c r="E146" s="42">
        <f>'2. Мероприятия'!D27</f>
        <v>557833.26</v>
      </c>
      <c r="F146" s="42">
        <f>'2. Мероприятия'!E27</f>
        <v>703333.33</v>
      </c>
      <c r="G146" s="42">
        <f>'2. Мероприятия'!F27</f>
        <v>703333.33</v>
      </c>
      <c r="H146" s="42">
        <f>'2. Мероприятия'!G27</f>
        <v>703333.33</v>
      </c>
      <c r="I146" s="42">
        <f>'2. Мероприятия'!H27</f>
        <v>703333.3</v>
      </c>
      <c r="J146" s="42">
        <f>'2. Мероприятия'!I27</f>
        <v>703333.3</v>
      </c>
      <c r="K146" s="42">
        <f>'2. Мероприятия'!J27</f>
        <v>703333.3</v>
      </c>
      <c r="L146" s="42">
        <f>'2. Мероприятия'!K27</f>
        <v>703333.3</v>
      </c>
      <c r="M146" s="42">
        <f>'2. Мероприятия'!L27</f>
        <v>703333.3</v>
      </c>
      <c r="N146" s="42">
        <f>'2. Мероприятия'!M27</f>
        <v>703333.3</v>
      </c>
      <c r="AC146" s="210"/>
      <c r="AD146" s="70"/>
    </row>
    <row r="147" spans="2:30" s="51" customFormat="1" ht="58.5" hidden="1" customHeight="1" x14ac:dyDescent="0.25">
      <c r="B147" s="41" t="s">
        <v>71</v>
      </c>
      <c r="C147" s="42" t="s">
        <v>13</v>
      </c>
      <c r="D147" s="42" t="e">
        <f>'2. Мероприятия'!#REF!</f>
        <v>#REF!</v>
      </c>
      <c r="E147" s="42">
        <f>'2. Мероприятия'!D30</f>
        <v>996461.54</v>
      </c>
      <c r="F147" s="42">
        <f>'2. Мероприятия'!E30</f>
        <v>996461.54</v>
      </c>
      <c r="G147" s="42">
        <f>'2. Мероприятия'!F30</f>
        <v>996461.54</v>
      </c>
      <c r="H147" s="42">
        <f>'2. Мероприятия'!G30</f>
        <v>996461.54</v>
      </c>
      <c r="I147" s="42">
        <f>'2. Мероприятия'!H30</f>
        <v>468000</v>
      </c>
      <c r="J147" s="42">
        <f>'2. Мероприятия'!I30</f>
        <v>468000</v>
      </c>
      <c r="K147" s="42">
        <f>'2. Мероприятия'!J30</f>
        <v>468000</v>
      </c>
      <c r="L147" s="42">
        <f>'2. Мероприятия'!K30</f>
        <v>468000</v>
      </c>
      <c r="M147" s="42">
        <f>'2. Мероприятия'!L30</f>
        <v>468000</v>
      </c>
      <c r="N147" s="42">
        <f>'2. Мероприятия'!M30</f>
        <v>468000</v>
      </c>
      <c r="AC147" s="210"/>
      <c r="AD147" s="70"/>
    </row>
    <row r="148" spans="2:30" s="88" customFormat="1" ht="42" hidden="1" customHeight="1" x14ac:dyDescent="0.2">
      <c r="B148" s="45" t="s">
        <v>143</v>
      </c>
      <c r="C148" s="42" t="s">
        <v>13</v>
      </c>
      <c r="D148" s="42" t="e">
        <f>'2. Мероприятия'!#REF!</f>
        <v>#REF!</v>
      </c>
      <c r="E148" s="42">
        <f>'2. Мероприятия'!D33</f>
        <v>0</v>
      </c>
      <c r="F148" s="42">
        <f>'2. Мероприятия'!E33</f>
        <v>0</v>
      </c>
      <c r="G148" s="42">
        <f>'2. Мероприятия'!F33</f>
        <v>0</v>
      </c>
      <c r="H148" s="42">
        <f>'2. Мероприятия'!G33</f>
        <v>0</v>
      </c>
      <c r="I148" s="42">
        <f>'2. Мероприятия'!H33</f>
        <v>0</v>
      </c>
      <c r="J148" s="42">
        <f>'2. Мероприятия'!I33</f>
        <v>0</v>
      </c>
      <c r="K148" s="42">
        <f>'2. Мероприятия'!J33</f>
        <v>0</v>
      </c>
      <c r="L148" s="42">
        <f>'2. Мероприятия'!K33</f>
        <v>0</v>
      </c>
      <c r="M148" s="42">
        <f>'2. Мероприятия'!L33</f>
        <v>0</v>
      </c>
      <c r="N148" s="42">
        <f>'2. Мероприятия'!M33</f>
        <v>0</v>
      </c>
      <c r="AC148" s="210"/>
      <c r="AD148" s="87"/>
    </row>
    <row r="149" spans="2:30" s="88" customFormat="1" ht="42" hidden="1" customHeight="1" x14ac:dyDescent="0.2">
      <c r="B149" s="45" t="s">
        <v>75</v>
      </c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AC149" s="210"/>
      <c r="AD149" s="87"/>
    </row>
    <row r="150" spans="2:30" x14ac:dyDescent="0.25">
      <c r="B150" s="84"/>
      <c r="C150" s="79"/>
      <c r="D150" s="15"/>
      <c r="E150" s="15"/>
      <c r="F150" s="15"/>
      <c r="G150" s="79"/>
      <c r="H150" s="79"/>
      <c r="I150" s="79"/>
      <c r="J150" s="79"/>
      <c r="K150" s="79"/>
      <c r="L150" s="79"/>
      <c r="M150" s="79"/>
      <c r="N150" s="79"/>
      <c r="AC150" s="210"/>
      <c r="AD150" s="66"/>
    </row>
    <row r="151" spans="2:30" s="51" customFormat="1" ht="58.5" hidden="1" customHeight="1" x14ac:dyDescent="0.25">
      <c r="B151" s="41" t="s">
        <v>72</v>
      </c>
      <c r="C151" s="42" t="s">
        <v>13</v>
      </c>
      <c r="D151" s="42" t="e">
        <f>'2. Мероприятия'!#REF!</f>
        <v>#REF!</v>
      </c>
      <c r="E151" s="42">
        <f>'2. Мероприятия'!D32</f>
        <v>996461.54</v>
      </c>
      <c r="F151" s="42">
        <f>'2. Мероприятия'!E32</f>
        <v>996461.54</v>
      </c>
      <c r="G151" s="42">
        <f>'2. Мероприятия'!F32</f>
        <v>996461.54</v>
      </c>
      <c r="H151" s="42">
        <f>'2. Мероприятия'!G32</f>
        <v>996461.54</v>
      </c>
      <c r="I151" s="42">
        <f>'2. Мероприятия'!H32</f>
        <v>468000</v>
      </c>
      <c r="J151" s="42">
        <f>'2. Мероприятия'!I32</f>
        <v>468000</v>
      </c>
      <c r="K151" s="42">
        <f>'2. Мероприятия'!J32</f>
        <v>468000</v>
      </c>
      <c r="L151" s="42">
        <f>'2. Мероприятия'!K32</f>
        <v>468000</v>
      </c>
      <c r="M151" s="42">
        <f>'2. Мероприятия'!L32</f>
        <v>468000</v>
      </c>
      <c r="N151" s="42">
        <f>'2. Мероприятия'!M32</f>
        <v>468000</v>
      </c>
      <c r="AC151" s="44"/>
      <c r="AD151" s="53"/>
    </row>
    <row r="152" spans="2:30" s="51" customFormat="1" ht="58.5" hidden="1" customHeight="1" x14ac:dyDescent="0.25">
      <c r="B152" s="41" t="s">
        <v>71</v>
      </c>
      <c r="C152" s="42" t="s">
        <v>13</v>
      </c>
      <c r="D152" s="42" t="e">
        <f>'2. Мероприятия'!#REF!</f>
        <v>#REF!</v>
      </c>
      <c r="E152" s="42">
        <f>'2. Мероприятия'!D35</f>
        <v>0</v>
      </c>
      <c r="F152" s="42">
        <f>'2. Мероприятия'!E35</f>
        <v>0</v>
      </c>
      <c r="G152" s="42">
        <f>'2. Мероприятия'!F35</f>
        <v>0</v>
      </c>
      <c r="H152" s="42">
        <f>'2. Мероприятия'!G35</f>
        <v>0</v>
      </c>
      <c r="I152" s="42">
        <f>'2. Мероприятия'!H35</f>
        <v>0</v>
      </c>
      <c r="J152" s="42">
        <f>'2. Мероприятия'!I35</f>
        <v>0</v>
      </c>
      <c r="K152" s="42">
        <f>'2. Мероприятия'!J35</f>
        <v>0</v>
      </c>
      <c r="L152" s="42">
        <f>'2. Мероприятия'!K35</f>
        <v>0</v>
      </c>
      <c r="M152" s="42">
        <f>'2. Мероприятия'!L35</f>
        <v>0</v>
      </c>
      <c r="N152" s="42">
        <f>'2. Мероприятия'!M35</f>
        <v>0</v>
      </c>
      <c r="AC152" s="44"/>
      <c r="AD152" s="53"/>
    </row>
    <row r="153" spans="2:30" s="88" customFormat="1" ht="42" hidden="1" customHeight="1" x14ac:dyDescent="0.2">
      <c r="B153" s="45" t="s">
        <v>143</v>
      </c>
      <c r="C153" s="42" t="s">
        <v>13</v>
      </c>
      <c r="D153" s="42" t="e">
        <f>'2. Мероприятия'!#REF!</f>
        <v>#REF!</v>
      </c>
      <c r="E153" s="42" t="e">
        <f>'2. Мероприятия'!#REF!</f>
        <v>#REF!</v>
      </c>
      <c r="F153" s="42" t="e">
        <f>'2. Мероприятия'!#REF!</f>
        <v>#REF!</v>
      </c>
      <c r="G153" s="42" t="e">
        <f>'2. Мероприятия'!#REF!</f>
        <v>#REF!</v>
      </c>
      <c r="H153" s="42" t="e">
        <f>'2. Мероприятия'!#REF!</f>
        <v>#REF!</v>
      </c>
      <c r="I153" s="42" t="e">
        <f>'2. Мероприятия'!#REF!</f>
        <v>#REF!</v>
      </c>
      <c r="J153" s="42" t="e">
        <f>'2. Мероприятия'!#REF!</f>
        <v>#REF!</v>
      </c>
      <c r="K153" s="42" t="e">
        <f>'2. Мероприятия'!#REF!</f>
        <v>#REF!</v>
      </c>
      <c r="L153" s="42" t="e">
        <f>'2. Мероприятия'!#REF!</f>
        <v>#REF!</v>
      </c>
      <c r="M153" s="42" t="e">
        <f>'2. Мероприятия'!#REF!</f>
        <v>#REF!</v>
      </c>
      <c r="N153" s="42" t="e">
        <f>'2. Мероприятия'!#REF!</f>
        <v>#REF!</v>
      </c>
      <c r="AC153" s="44"/>
      <c r="AD153" s="53"/>
    </row>
    <row r="154" spans="2:30" s="88" customFormat="1" ht="42" hidden="1" customHeight="1" x14ac:dyDescent="0.2">
      <c r="B154" s="45" t="s">
        <v>75</v>
      </c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AC154" s="44"/>
      <c r="AD154" s="53"/>
    </row>
    <row r="155" spans="2:30" s="88" customFormat="1" ht="42" customHeight="1" x14ac:dyDescent="0.2">
      <c r="B155" s="203"/>
      <c r="C155" s="204"/>
      <c r="D155" s="204"/>
      <c r="E155" s="204"/>
      <c r="F155" s="204"/>
      <c r="G155" s="204"/>
      <c r="H155" s="204"/>
      <c r="I155" s="204"/>
      <c r="J155" s="204"/>
      <c r="K155" s="204"/>
      <c r="L155" s="204"/>
      <c r="M155" s="204"/>
      <c r="N155" s="204"/>
      <c r="AC155" s="210"/>
      <c r="AD155" s="205"/>
    </row>
    <row r="156" spans="2:30" s="88" customFormat="1" ht="42" customHeight="1" x14ac:dyDescent="0.2">
      <c r="B156" s="203"/>
      <c r="C156" s="204"/>
      <c r="D156" s="204"/>
      <c r="E156" s="204"/>
      <c r="F156" s="204"/>
      <c r="G156" s="204"/>
      <c r="H156" s="204"/>
      <c r="I156" s="204"/>
      <c r="J156" s="204"/>
      <c r="K156" s="204"/>
      <c r="L156" s="204"/>
      <c r="M156" s="204"/>
      <c r="N156" s="204"/>
      <c r="AC156" s="210"/>
      <c r="AD156" s="205"/>
    </row>
    <row r="157" spans="2:30" s="88" customFormat="1" ht="42" customHeight="1" x14ac:dyDescent="0.2">
      <c r="B157" s="203"/>
      <c r="C157" s="204"/>
      <c r="D157" s="204"/>
      <c r="E157" s="204"/>
      <c r="F157" s="204"/>
      <c r="G157" s="204"/>
      <c r="H157" s="204"/>
      <c r="I157" s="204"/>
      <c r="J157" s="204"/>
      <c r="K157" s="204"/>
      <c r="L157" s="204"/>
      <c r="M157" s="204"/>
      <c r="N157" s="204"/>
      <c r="AC157" s="210"/>
      <c r="AD157" s="205"/>
    </row>
  </sheetData>
  <mergeCells count="21">
    <mergeCell ref="P35:AB35"/>
    <mergeCell ref="P37:AB37"/>
    <mergeCell ref="Q7:Q8"/>
    <mergeCell ref="R7:AA7"/>
    <mergeCell ref="P22:AB22"/>
    <mergeCell ref="P24:AB24"/>
    <mergeCell ref="O4:AD4"/>
    <mergeCell ref="AD7:AD8"/>
    <mergeCell ref="P33:AB33"/>
    <mergeCell ref="AB1:AD1"/>
    <mergeCell ref="P18:P19"/>
    <mergeCell ref="P7:P8"/>
    <mergeCell ref="AB7:AB8"/>
    <mergeCell ref="O14:AD14"/>
    <mergeCell ref="O18:O19"/>
    <mergeCell ref="AB18:AB19"/>
    <mergeCell ref="O7:O8"/>
    <mergeCell ref="AA18:AA19"/>
    <mergeCell ref="Q18:Z18"/>
    <mergeCell ref="P21:AB21"/>
    <mergeCell ref="AC7:AC8"/>
  </mergeCells>
  <pageMargins left="0.78740157480314965" right="0.31496062992125984" top="1.1811023622047245" bottom="0.31496062992125984" header="0.31496062992125984" footer="0.31496062992125984"/>
  <pageSetup paperSize="9" scale="54" firstPageNumber="3" orientation="landscape" useFirstPageNumber="1" verticalDpi="0" r:id="rId1"/>
  <headerFooter differentFirst="1">
    <oddHeader>&amp;C&amp;"Times New Roman,обычный"&amp;16&amp;P</oddHeader>
    <firstHeader>&amp;C&amp;"Times New Roman,обычный"&amp;14&amp;P</firstHeader>
  </headerFooter>
  <rowBreaks count="1" manualBreakCount="1">
    <brk id="96" max="2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08"/>
  <sheetViews>
    <sheetView topLeftCell="A12" zoomScaleNormal="70" zoomScaleSheetLayoutView="70" workbookViewId="0">
      <selection activeCell="N12" sqref="N12"/>
    </sheetView>
  </sheetViews>
  <sheetFormatPr defaultColWidth="8.7109375" defaultRowHeight="15" x14ac:dyDescent="0.25"/>
  <cols>
    <col min="1" max="1" width="24.42578125" style="26" customWidth="1"/>
    <col min="2" max="2" width="14.42578125" style="26" customWidth="1"/>
    <col min="3" max="3" width="15.140625" style="27" customWidth="1"/>
    <col min="4" max="4" width="12.85546875" style="249" customWidth="1"/>
    <col min="5" max="5" width="13.140625" style="200" customWidth="1"/>
    <col min="6" max="6" width="13.140625" style="171" customWidth="1"/>
    <col min="7" max="7" width="12.42578125" style="223" customWidth="1"/>
    <col min="8" max="8" width="13.5703125" style="223" customWidth="1"/>
    <col min="9" max="9" width="13.5703125" style="27" customWidth="1"/>
    <col min="10" max="10" width="13.28515625" style="27" customWidth="1"/>
    <col min="11" max="11" width="13" style="27" customWidth="1"/>
    <col min="12" max="13" width="13.5703125" style="27" customWidth="1"/>
    <col min="14" max="14" width="22.28515625" style="26" customWidth="1"/>
    <col min="15" max="15" width="20.140625" style="26" hidden="1" customWidth="1"/>
    <col min="16" max="16" width="12.42578125" style="26" hidden="1" customWidth="1"/>
    <col min="17" max="17" width="11.42578125" style="26" hidden="1" customWidth="1"/>
    <col min="18" max="22" width="10.140625" style="26" hidden="1" customWidth="1"/>
    <col min="23" max="27" width="9.42578125" style="26" hidden="1" customWidth="1"/>
    <col min="28" max="28" width="52.28515625" style="26" hidden="1" customWidth="1"/>
    <col min="29" max="29" width="9.140625" style="26" hidden="1" customWidth="1"/>
    <col min="30" max="31" width="9.140625" style="93" hidden="1" customWidth="1"/>
    <col min="32" max="32" width="12.28515625" style="93" hidden="1" customWidth="1"/>
    <col min="33" max="33" width="10.85546875" style="93" hidden="1" customWidth="1"/>
    <col min="34" max="36" width="8.7109375" style="93"/>
    <col min="37" max="37" width="10.42578125" style="93" bestFit="1" customWidth="1"/>
    <col min="38" max="16384" width="8.7109375" style="93"/>
  </cols>
  <sheetData>
    <row r="1" spans="1:29" ht="91.5" customHeight="1" x14ac:dyDescent="0.25">
      <c r="L1" s="263" t="s">
        <v>283</v>
      </c>
      <c r="M1" s="276"/>
      <c r="N1" s="276"/>
      <c r="O1" s="28"/>
      <c r="P1" s="28"/>
    </row>
    <row r="2" spans="1:29" ht="15.75" customHeight="1" x14ac:dyDescent="0.25">
      <c r="M2" s="28"/>
      <c r="N2" s="28"/>
      <c r="O2" s="28"/>
      <c r="P2" s="28"/>
      <c r="Q2" s="1"/>
      <c r="R2" s="1"/>
      <c r="S2" s="1"/>
      <c r="T2" s="1"/>
      <c r="U2" s="1"/>
      <c r="V2" s="1"/>
      <c r="W2" s="1"/>
    </row>
    <row r="3" spans="1:29" ht="18.75" customHeight="1" x14ac:dyDescent="0.25">
      <c r="A3" s="321" t="s">
        <v>181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</row>
    <row r="4" spans="1:29" ht="18.75" customHeight="1" x14ac:dyDescent="0.25">
      <c r="A4" s="112"/>
      <c r="B4" s="112"/>
      <c r="C4" s="112"/>
      <c r="D4" s="250"/>
      <c r="E4" s="196"/>
      <c r="F4" s="168"/>
      <c r="G4" s="224"/>
      <c r="H4" s="224"/>
      <c r="I4" s="112"/>
      <c r="J4" s="112"/>
      <c r="K4" s="112"/>
      <c r="L4" s="112"/>
      <c r="M4" s="112"/>
      <c r="N4" s="112"/>
      <c r="O4" s="112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</row>
    <row r="5" spans="1:29" ht="18.75" customHeight="1" x14ac:dyDescent="0.25">
      <c r="A5" s="112"/>
      <c r="B5" s="112"/>
      <c r="C5" s="112"/>
      <c r="D5" s="250"/>
      <c r="E5" s="196"/>
      <c r="F5" s="168"/>
      <c r="G5" s="224"/>
      <c r="H5" s="224"/>
      <c r="I5" s="112"/>
      <c r="J5" s="112"/>
      <c r="K5" s="112"/>
      <c r="L5" s="112"/>
      <c r="M5" s="112"/>
      <c r="N5" s="112"/>
      <c r="O5" s="112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</row>
    <row r="6" spans="1:29" x14ac:dyDescent="0.25">
      <c r="A6" s="27"/>
      <c r="N6" s="65" t="s">
        <v>91</v>
      </c>
      <c r="O6" s="65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9" x14ac:dyDescent="0.25">
      <c r="A7" s="27"/>
      <c r="O7" s="65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9" ht="15" customHeight="1" x14ac:dyDescent="0.25">
      <c r="A8" s="311" t="s">
        <v>29</v>
      </c>
      <c r="B8" s="311" t="s">
        <v>88</v>
      </c>
      <c r="C8" s="311" t="s">
        <v>48</v>
      </c>
      <c r="D8" s="311" t="s">
        <v>87</v>
      </c>
      <c r="E8" s="311"/>
      <c r="F8" s="311"/>
      <c r="G8" s="311"/>
      <c r="H8" s="311"/>
      <c r="I8" s="311"/>
      <c r="J8" s="311"/>
      <c r="K8" s="311"/>
      <c r="L8" s="311"/>
      <c r="M8" s="311"/>
      <c r="N8" s="311" t="s">
        <v>79</v>
      </c>
      <c r="O8" s="311" t="s">
        <v>59</v>
      </c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 t="s">
        <v>0</v>
      </c>
    </row>
    <row r="9" spans="1:29" ht="66" customHeight="1" x14ac:dyDescent="0.25">
      <c r="A9" s="311"/>
      <c r="B9" s="311"/>
      <c r="C9" s="311"/>
      <c r="D9" s="247" t="s">
        <v>2</v>
      </c>
      <c r="E9" s="197" t="s">
        <v>3</v>
      </c>
      <c r="F9" s="169" t="s">
        <v>4</v>
      </c>
      <c r="G9" s="221" t="s">
        <v>5</v>
      </c>
      <c r="H9" s="221" t="s">
        <v>6</v>
      </c>
      <c r="I9" s="80" t="s">
        <v>7</v>
      </c>
      <c r="J9" s="80" t="s">
        <v>8</v>
      </c>
      <c r="K9" s="80" t="s">
        <v>9</v>
      </c>
      <c r="L9" s="80" t="s">
        <v>10</v>
      </c>
      <c r="M9" s="80" t="s">
        <v>11</v>
      </c>
      <c r="N9" s="311"/>
      <c r="O9" s="311"/>
      <c r="P9" s="80" t="s">
        <v>1</v>
      </c>
      <c r="Q9" s="80" t="s">
        <v>2</v>
      </c>
      <c r="R9" s="80" t="s">
        <v>3</v>
      </c>
      <c r="S9" s="80" t="s">
        <v>4</v>
      </c>
      <c r="T9" s="80" t="s">
        <v>5</v>
      </c>
      <c r="U9" s="80" t="s">
        <v>6</v>
      </c>
      <c r="V9" s="80" t="s">
        <v>7</v>
      </c>
      <c r="W9" s="80" t="s">
        <v>8</v>
      </c>
      <c r="X9" s="80" t="s">
        <v>9</v>
      </c>
      <c r="Y9" s="80" t="s">
        <v>10</v>
      </c>
      <c r="Z9" s="80" t="s">
        <v>11</v>
      </c>
      <c r="AA9" s="311"/>
    </row>
    <row r="10" spans="1:29" s="26" customFormat="1" ht="26.25" customHeight="1" x14ac:dyDescent="0.25">
      <c r="A10" s="322" t="s">
        <v>253</v>
      </c>
      <c r="B10" s="323"/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  <c r="N10" s="32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4"/>
    </row>
    <row r="11" spans="1:29" s="26" customFormat="1" ht="12.75" x14ac:dyDescent="0.25">
      <c r="A11" s="2" t="s">
        <v>12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7"/>
    </row>
    <row r="12" spans="1:29" s="26" customFormat="1" ht="141" customHeight="1" x14ac:dyDescent="0.25">
      <c r="A12" s="76" t="s">
        <v>155</v>
      </c>
      <c r="B12" s="79" t="s">
        <v>13</v>
      </c>
      <c r="C12" s="79" t="s">
        <v>13</v>
      </c>
      <c r="D12" s="245" t="s">
        <v>13</v>
      </c>
      <c r="E12" s="199" t="s">
        <v>13</v>
      </c>
      <c r="F12" s="174" t="s">
        <v>13</v>
      </c>
      <c r="G12" s="219" t="s">
        <v>13</v>
      </c>
      <c r="H12" s="219" t="s">
        <v>13</v>
      </c>
      <c r="I12" s="79" t="s">
        <v>13</v>
      </c>
      <c r="J12" s="79" t="s">
        <v>13</v>
      </c>
      <c r="K12" s="79" t="s">
        <v>13</v>
      </c>
      <c r="L12" s="79" t="s">
        <v>13</v>
      </c>
      <c r="M12" s="79" t="s">
        <v>13</v>
      </c>
      <c r="N12" s="80" t="s">
        <v>183</v>
      </c>
      <c r="O12" s="76" t="s">
        <v>60</v>
      </c>
      <c r="P12" s="74">
        <v>2</v>
      </c>
      <c r="Q12" s="74">
        <v>2</v>
      </c>
      <c r="R12" s="74">
        <v>2</v>
      </c>
      <c r="S12" s="74">
        <v>2</v>
      </c>
      <c r="T12" s="74">
        <v>2</v>
      </c>
      <c r="U12" s="74">
        <v>2</v>
      </c>
      <c r="V12" s="74">
        <v>2</v>
      </c>
      <c r="W12" s="74">
        <v>2</v>
      </c>
      <c r="X12" s="74">
        <v>2</v>
      </c>
      <c r="Y12" s="74">
        <v>2</v>
      </c>
      <c r="Z12" s="74">
        <v>2</v>
      </c>
      <c r="AA12" s="74">
        <f>SUM(P12:Z12)</f>
        <v>22</v>
      </c>
    </row>
    <row r="13" spans="1:29" s="26" customFormat="1" ht="12.75" x14ac:dyDescent="0.25">
      <c r="A13" s="18" t="s">
        <v>46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9" s="26" customFormat="1" ht="116.25" customHeight="1" x14ac:dyDescent="0.25">
      <c r="A14" s="76" t="s">
        <v>94</v>
      </c>
      <c r="B14" s="79" t="s">
        <v>13</v>
      </c>
      <c r="C14" s="79" t="s">
        <v>13</v>
      </c>
      <c r="D14" s="245" t="s">
        <v>13</v>
      </c>
      <c r="E14" s="199" t="s">
        <v>13</v>
      </c>
      <c r="F14" s="174" t="s">
        <v>13</v>
      </c>
      <c r="G14" s="219" t="s">
        <v>13</v>
      </c>
      <c r="H14" s="219" t="s">
        <v>13</v>
      </c>
      <c r="I14" s="79" t="s">
        <v>13</v>
      </c>
      <c r="J14" s="79" t="s">
        <v>13</v>
      </c>
      <c r="K14" s="79" t="s">
        <v>13</v>
      </c>
      <c r="L14" s="79" t="s">
        <v>13</v>
      </c>
      <c r="M14" s="79" t="s">
        <v>13</v>
      </c>
      <c r="N14" s="158" t="s">
        <v>183</v>
      </c>
      <c r="O14" s="76" t="s">
        <v>61</v>
      </c>
      <c r="P14" s="74">
        <v>20</v>
      </c>
      <c r="Q14" s="74">
        <v>20</v>
      </c>
      <c r="R14" s="74">
        <v>20</v>
      </c>
      <c r="S14" s="74">
        <v>20</v>
      </c>
      <c r="T14" s="74">
        <v>20</v>
      </c>
      <c r="U14" s="74">
        <v>20</v>
      </c>
      <c r="V14" s="74">
        <v>20</v>
      </c>
      <c r="W14" s="74">
        <v>20</v>
      </c>
      <c r="X14" s="74">
        <v>20</v>
      </c>
      <c r="Y14" s="74">
        <v>20</v>
      </c>
      <c r="Z14" s="74">
        <v>20</v>
      </c>
      <c r="AA14" s="74">
        <f>Z14</f>
        <v>20</v>
      </c>
    </row>
    <row r="15" spans="1:29" s="26" customFormat="1" ht="12.75" x14ac:dyDescent="0.25">
      <c r="A15" s="18" t="s">
        <v>21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9" s="26" customFormat="1" ht="27.75" customHeight="1" x14ac:dyDescent="0.25">
      <c r="A16" s="284" t="s">
        <v>180</v>
      </c>
      <c r="B16" s="145" t="s">
        <v>14</v>
      </c>
      <c r="C16" s="5">
        <f>SUM(D16:M16)</f>
        <v>13981679.210000001</v>
      </c>
      <c r="D16" s="5">
        <f>D17+D18</f>
        <v>1854294.8</v>
      </c>
      <c r="E16" s="5">
        <f t="shared" ref="E16:M16" si="0">E17+E18</f>
        <v>1699794.87</v>
      </c>
      <c r="F16" s="5">
        <f t="shared" si="0"/>
        <v>1699794.87</v>
      </c>
      <c r="G16" s="5">
        <f t="shared" si="0"/>
        <v>1699794.87</v>
      </c>
      <c r="H16" s="5">
        <f t="shared" si="0"/>
        <v>1171333.3</v>
      </c>
      <c r="I16" s="5">
        <f t="shared" si="0"/>
        <v>1171333.3</v>
      </c>
      <c r="J16" s="5">
        <f t="shared" si="0"/>
        <v>1171333.3</v>
      </c>
      <c r="K16" s="5">
        <f t="shared" si="0"/>
        <v>1171333.3</v>
      </c>
      <c r="L16" s="5">
        <f t="shared" si="0"/>
        <v>1171333.3</v>
      </c>
      <c r="M16" s="5">
        <f t="shared" si="0"/>
        <v>1171333.3</v>
      </c>
      <c r="N16" s="285" t="s">
        <v>186</v>
      </c>
      <c r="O16" s="135" t="s">
        <v>31</v>
      </c>
      <c r="P16" s="134">
        <f t="shared" ref="P16:Z16" si="1">P30</f>
        <v>1</v>
      </c>
      <c r="Q16" s="134">
        <f t="shared" si="1"/>
        <v>1</v>
      </c>
      <c r="R16" s="134">
        <f t="shared" si="1"/>
        <v>1</v>
      </c>
      <c r="S16" s="134">
        <f t="shared" si="1"/>
        <v>1</v>
      </c>
      <c r="T16" s="134">
        <f t="shared" si="1"/>
        <v>1</v>
      </c>
      <c r="U16" s="134">
        <f t="shared" si="1"/>
        <v>1</v>
      </c>
      <c r="V16" s="134">
        <f t="shared" si="1"/>
        <v>1</v>
      </c>
      <c r="W16" s="134">
        <f t="shared" si="1"/>
        <v>1</v>
      </c>
      <c r="X16" s="134">
        <f t="shared" si="1"/>
        <v>1</v>
      </c>
      <c r="Y16" s="134">
        <f t="shared" si="1"/>
        <v>1</v>
      </c>
      <c r="Z16" s="134">
        <f t="shared" si="1"/>
        <v>1</v>
      </c>
      <c r="AA16" s="134">
        <f>SUM(P16:Z16)</f>
        <v>11</v>
      </c>
      <c r="AB16" s="1"/>
      <c r="AC16" s="1"/>
    </row>
    <row r="17" spans="1:37" s="26" customFormat="1" ht="63.75" x14ac:dyDescent="0.25">
      <c r="A17" s="279"/>
      <c r="B17" s="145" t="s">
        <v>47</v>
      </c>
      <c r="C17" s="5">
        <f>SUM(D17:M17)</f>
        <v>0</v>
      </c>
      <c r="D17" s="5">
        <f>D28+D31+D34+D41</f>
        <v>0</v>
      </c>
      <c r="E17" s="5">
        <f t="shared" ref="E17:M17" si="2">E28+E31+E34+E41</f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286"/>
      <c r="O17" s="135" t="s">
        <v>32</v>
      </c>
      <c r="P17" s="134" t="e">
        <f>P27+#REF!</f>
        <v>#REF!</v>
      </c>
      <c r="Q17" s="134" t="e">
        <f>Q27+#REF!</f>
        <v>#REF!</v>
      </c>
      <c r="R17" s="134" t="e">
        <f>R27+#REF!</f>
        <v>#REF!</v>
      </c>
      <c r="S17" s="134" t="e">
        <f>S27+#REF!</f>
        <v>#REF!</v>
      </c>
      <c r="T17" s="134" t="e">
        <f>T27+#REF!</f>
        <v>#REF!</v>
      </c>
      <c r="U17" s="134" t="e">
        <f>U27+#REF!</f>
        <v>#REF!</v>
      </c>
      <c r="V17" s="134" t="e">
        <f>V27+#REF!</f>
        <v>#REF!</v>
      </c>
      <c r="W17" s="134" t="e">
        <f>W27+#REF!</f>
        <v>#REF!</v>
      </c>
      <c r="X17" s="134" t="e">
        <f>X27+#REF!</f>
        <v>#REF!</v>
      </c>
      <c r="Y17" s="134" t="e">
        <f>Y27+#REF!</f>
        <v>#REF!</v>
      </c>
      <c r="Z17" s="134" t="e">
        <f>Z27+#REF!</f>
        <v>#REF!</v>
      </c>
      <c r="AA17" s="134" t="e">
        <f>SUM(P17:Z17)</f>
        <v>#REF!</v>
      </c>
      <c r="AB17" s="1"/>
      <c r="AC17" s="1"/>
    </row>
    <row r="18" spans="1:37" s="26" customFormat="1" ht="40.5" customHeight="1" x14ac:dyDescent="0.25">
      <c r="A18" s="137"/>
      <c r="B18" s="135" t="s">
        <v>15</v>
      </c>
      <c r="C18" s="5">
        <f>SUM(D18:M18)</f>
        <v>13981679.210000001</v>
      </c>
      <c r="D18" s="5">
        <f>D29+D32+D42</f>
        <v>1854294.8</v>
      </c>
      <c r="E18" s="5">
        <f t="shared" ref="E18:M18" si="3">E29+E32+E35+E42</f>
        <v>1699794.87</v>
      </c>
      <c r="F18" s="5">
        <f t="shared" si="3"/>
        <v>1699794.87</v>
      </c>
      <c r="G18" s="5">
        <f t="shared" si="3"/>
        <v>1699794.87</v>
      </c>
      <c r="H18" s="5">
        <f t="shared" si="3"/>
        <v>1171333.3</v>
      </c>
      <c r="I18" s="5">
        <f t="shared" si="3"/>
        <v>1171333.3</v>
      </c>
      <c r="J18" s="5">
        <f t="shared" si="3"/>
        <v>1171333.3</v>
      </c>
      <c r="K18" s="5">
        <f t="shared" si="3"/>
        <v>1171333.3</v>
      </c>
      <c r="L18" s="5">
        <f t="shared" si="3"/>
        <v>1171333.3</v>
      </c>
      <c r="M18" s="5">
        <f t="shared" si="3"/>
        <v>1171333.3</v>
      </c>
      <c r="N18" s="183"/>
      <c r="O18" s="135" t="s">
        <v>30</v>
      </c>
      <c r="P18" s="134" t="e">
        <f>P29+P32+#REF!</f>
        <v>#REF!</v>
      </c>
      <c r="Q18" s="134" t="e">
        <f>Q29+Q32+#REF!</f>
        <v>#REF!</v>
      </c>
      <c r="R18" s="134" t="e">
        <f>R29+R32+#REF!</f>
        <v>#REF!</v>
      </c>
      <c r="S18" s="134" t="e">
        <f>S29+S32+#REF!</f>
        <v>#REF!</v>
      </c>
      <c r="T18" s="134" t="e">
        <f>T29+T32+#REF!</f>
        <v>#REF!</v>
      </c>
      <c r="U18" s="134" t="e">
        <f>U29+U32+#REF!</f>
        <v>#REF!</v>
      </c>
      <c r="V18" s="134" t="e">
        <f>V29+V32+#REF!</f>
        <v>#REF!</v>
      </c>
      <c r="W18" s="134" t="e">
        <f>W29+W32+#REF!</f>
        <v>#REF!</v>
      </c>
      <c r="X18" s="134" t="e">
        <f>X29+X32+#REF!</f>
        <v>#REF!</v>
      </c>
      <c r="Y18" s="134" t="e">
        <f>Y29+Y32+#REF!</f>
        <v>#REF!</v>
      </c>
      <c r="Z18" s="134" t="e">
        <f>Z29+Z32+#REF!</f>
        <v>#REF!</v>
      </c>
      <c r="AA18" s="134" t="e">
        <f>SUM(P18:Z18)</f>
        <v>#REF!</v>
      </c>
      <c r="AB18" s="1"/>
      <c r="AC18" s="1"/>
    </row>
    <row r="19" spans="1:37" s="26" customFormat="1" ht="71.25" customHeight="1" x14ac:dyDescent="0.25">
      <c r="A19" s="145" t="s">
        <v>73</v>
      </c>
      <c r="B19" s="141" t="s">
        <v>13</v>
      </c>
      <c r="C19" s="141" t="s">
        <v>13</v>
      </c>
      <c r="D19" s="245" t="s">
        <v>13</v>
      </c>
      <c r="E19" s="199" t="s">
        <v>13</v>
      </c>
      <c r="F19" s="174" t="s">
        <v>13</v>
      </c>
      <c r="G19" s="219" t="s">
        <v>13</v>
      </c>
      <c r="H19" s="219" t="s">
        <v>13</v>
      </c>
      <c r="I19" s="141" t="s">
        <v>13</v>
      </c>
      <c r="J19" s="141" t="s">
        <v>13</v>
      </c>
      <c r="K19" s="141" t="s">
        <v>13</v>
      </c>
      <c r="L19" s="141" t="s">
        <v>13</v>
      </c>
      <c r="M19" s="182" t="s">
        <v>13</v>
      </c>
      <c r="N19" s="188" t="s">
        <v>183</v>
      </c>
      <c r="O19" s="187" t="s">
        <v>53</v>
      </c>
      <c r="P19" s="6">
        <v>1930.8</v>
      </c>
      <c r="Q19" s="6">
        <v>1947.5</v>
      </c>
      <c r="R19" s="6">
        <v>2008.2</v>
      </c>
      <c r="S19" s="6">
        <f>R19*1.01</f>
        <v>2028.3</v>
      </c>
      <c r="T19" s="7">
        <f>S19*1.01</f>
        <v>2048.6</v>
      </c>
      <c r="U19" s="7">
        <f t="shared" ref="U19" si="4">T19*1.01</f>
        <v>2069.1</v>
      </c>
      <c r="V19" s="7">
        <f t="shared" ref="V19" si="5">U19*1.01</f>
        <v>2089.8000000000002</v>
      </c>
      <c r="W19" s="7">
        <f t="shared" ref="W19" si="6">V19*1.01</f>
        <v>2110.6999999999998</v>
      </c>
      <c r="X19" s="7">
        <f t="shared" ref="X19" si="7">W19*1.01</f>
        <v>2131.8000000000002</v>
      </c>
      <c r="Y19" s="7">
        <f t="shared" ref="Y19" si="8">X19*1.01</f>
        <v>2153.1</v>
      </c>
      <c r="Z19" s="7">
        <f>Y19*1.01</f>
        <v>2174.6</v>
      </c>
      <c r="AA19" s="7">
        <f t="shared" ref="AA19:AA24" si="9">Z19</f>
        <v>2174.6</v>
      </c>
      <c r="AB19" s="1" t="s">
        <v>154</v>
      </c>
      <c r="AC19" s="1"/>
    </row>
    <row r="20" spans="1:37" s="26" customFormat="1" ht="93" hidden="1" customHeight="1" x14ac:dyDescent="0.25">
      <c r="A20" s="145"/>
      <c r="B20" s="145"/>
      <c r="C20" s="145"/>
      <c r="D20" s="242"/>
      <c r="E20" s="201"/>
      <c r="F20" s="172"/>
      <c r="G20" s="217"/>
      <c r="H20" s="217"/>
      <c r="I20" s="145"/>
      <c r="J20" s="145"/>
      <c r="K20" s="143"/>
      <c r="L20" s="143"/>
      <c r="M20" s="143"/>
      <c r="N20" s="148"/>
      <c r="O20" s="135" t="s">
        <v>22</v>
      </c>
      <c r="P20" s="134">
        <v>13267</v>
      </c>
      <c r="Q20" s="134">
        <v>13400</v>
      </c>
      <c r="R20" s="134">
        <v>13534</v>
      </c>
      <c r="S20" s="134">
        <v>13926</v>
      </c>
      <c r="T20" s="134">
        <v>14065</v>
      </c>
      <c r="U20" s="134">
        <v>14206</v>
      </c>
      <c r="V20" s="134">
        <v>14348</v>
      </c>
      <c r="W20" s="134">
        <v>14491</v>
      </c>
      <c r="X20" s="134">
        <v>14636</v>
      </c>
      <c r="Y20" s="134">
        <v>14783</v>
      </c>
      <c r="Z20" s="134">
        <v>14931</v>
      </c>
      <c r="AA20" s="134">
        <f t="shared" si="9"/>
        <v>14931</v>
      </c>
      <c r="AB20" s="1" t="s">
        <v>62</v>
      </c>
      <c r="AC20" s="1"/>
    </row>
    <row r="21" spans="1:37" s="26" customFormat="1" ht="53.25" hidden="1" customHeight="1" x14ac:dyDescent="0.25">
      <c r="A21" s="145"/>
      <c r="B21" s="145"/>
      <c r="C21" s="145"/>
      <c r="D21" s="242"/>
      <c r="E21" s="201"/>
      <c r="F21" s="172"/>
      <c r="G21" s="217"/>
      <c r="H21" s="217"/>
      <c r="I21" s="145"/>
      <c r="J21" s="145"/>
      <c r="K21" s="145"/>
      <c r="L21" s="145"/>
      <c r="M21" s="145"/>
      <c r="N21" s="148"/>
      <c r="O21" s="135" t="s">
        <v>23</v>
      </c>
      <c r="P21" s="8">
        <v>9683</v>
      </c>
      <c r="Q21" s="8">
        <f t="shared" ref="Q21" si="10">P21*1.006</f>
        <v>9741</v>
      </c>
      <c r="R21" s="8">
        <v>9799</v>
      </c>
      <c r="S21" s="8">
        <v>9858</v>
      </c>
      <c r="T21" s="8">
        <v>9917</v>
      </c>
      <c r="U21" s="8">
        <v>9977</v>
      </c>
      <c r="V21" s="8">
        <v>10037</v>
      </c>
      <c r="W21" s="8">
        <v>10097</v>
      </c>
      <c r="X21" s="8">
        <v>10157</v>
      </c>
      <c r="Y21" s="8">
        <v>10218</v>
      </c>
      <c r="Z21" s="8">
        <v>10282</v>
      </c>
      <c r="AA21" s="134">
        <f t="shared" si="9"/>
        <v>10282</v>
      </c>
      <c r="AB21" s="1" t="s">
        <v>160</v>
      </c>
      <c r="AC21" s="1"/>
    </row>
    <row r="22" spans="1:37" s="26" customFormat="1" ht="66" hidden="1" customHeight="1" x14ac:dyDescent="0.25">
      <c r="A22" s="145"/>
      <c r="B22" s="145"/>
      <c r="C22" s="145"/>
      <c r="D22" s="242"/>
      <c r="E22" s="201"/>
      <c r="F22" s="172"/>
      <c r="G22" s="217"/>
      <c r="H22" s="217"/>
      <c r="I22" s="145"/>
      <c r="J22" s="145"/>
      <c r="K22" s="145"/>
      <c r="L22" s="145"/>
      <c r="M22" s="145"/>
      <c r="N22" s="148"/>
      <c r="O22" s="135" t="s">
        <v>24</v>
      </c>
      <c r="P22" s="5">
        <v>36.67</v>
      </c>
      <c r="Q22" s="5">
        <v>36.9</v>
      </c>
      <c r="R22" s="5">
        <v>37.39</v>
      </c>
      <c r="S22" s="5">
        <v>37.799999999999997</v>
      </c>
      <c r="T22" s="5">
        <v>38.130000000000003</v>
      </c>
      <c r="U22" s="5">
        <v>38.619999999999997</v>
      </c>
      <c r="V22" s="5">
        <v>39.369999999999997</v>
      </c>
      <c r="W22" s="5">
        <v>39.99</v>
      </c>
      <c r="X22" s="5">
        <v>40.58</v>
      </c>
      <c r="Y22" s="5">
        <v>41.61</v>
      </c>
      <c r="Z22" s="5">
        <v>42.74</v>
      </c>
      <c r="AA22" s="141">
        <f t="shared" si="9"/>
        <v>42.74</v>
      </c>
      <c r="AB22" s="1" t="s">
        <v>161</v>
      </c>
      <c r="AC22" s="1"/>
    </row>
    <row r="23" spans="1:37" s="26" customFormat="1" ht="66.75" hidden="1" customHeight="1" x14ac:dyDescent="0.25">
      <c r="A23" s="145"/>
      <c r="B23" s="145"/>
      <c r="C23" s="145"/>
      <c r="D23" s="242"/>
      <c r="E23" s="201"/>
      <c r="F23" s="172"/>
      <c r="G23" s="217"/>
      <c r="H23" s="217"/>
      <c r="I23" s="145"/>
      <c r="J23" s="145"/>
      <c r="K23" s="145"/>
      <c r="L23" s="145"/>
      <c r="M23" s="145"/>
      <c r="N23" s="148"/>
      <c r="O23" s="135" t="s">
        <v>16</v>
      </c>
      <c r="P23" s="141">
        <v>234412.24</v>
      </c>
      <c r="Q23" s="141">
        <v>245237.07</v>
      </c>
      <c r="R23" s="141">
        <v>257334.69</v>
      </c>
      <c r="S23" s="141">
        <v>270840.95</v>
      </c>
      <c r="T23" s="141">
        <v>285630.03000000003</v>
      </c>
      <c r="U23" s="141">
        <v>301598.03000000003</v>
      </c>
      <c r="V23" s="141">
        <v>319096.5</v>
      </c>
      <c r="W23" s="141">
        <v>338224.69</v>
      </c>
      <c r="X23" s="141">
        <v>359217.64</v>
      </c>
      <c r="Y23" s="141">
        <v>382210.36</v>
      </c>
      <c r="Z23" s="141">
        <v>407489.53</v>
      </c>
      <c r="AA23" s="141">
        <f t="shared" si="9"/>
        <v>407489.53</v>
      </c>
      <c r="AB23" s="1" t="s">
        <v>162</v>
      </c>
      <c r="AC23" s="1"/>
    </row>
    <row r="24" spans="1:37" s="26" customFormat="1" ht="78.75" hidden="1" customHeight="1" x14ac:dyDescent="0.25">
      <c r="A24" s="145"/>
      <c r="B24" s="145"/>
      <c r="C24" s="145"/>
      <c r="D24" s="242"/>
      <c r="E24" s="201"/>
      <c r="F24" s="172"/>
      <c r="G24" s="217"/>
      <c r="H24" s="217"/>
      <c r="I24" s="145"/>
      <c r="J24" s="145"/>
      <c r="K24" s="145"/>
      <c r="L24" s="145"/>
      <c r="M24" s="145"/>
      <c r="N24" s="148"/>
      <c r="O24" s="135" t="s">
        <v>20</v>
      </c>
      <c r="P24" s="8">
        <v>489</v>
      </c>
      <c r="Q24" s="8">
        <v>491</v>
      </c>
      <c r="R24" s="8">
        <v>493</v>
      </c>
      <c r="S24" s="8">
        <v>495</v>
      </c>
      <c r="T24" s="8">
        <v>497</v>
      </c>
      <c r="U24" s="8">
        <v>499</v>
      </c>
      <c r="V24" s="8">
        <v>501</v>
      </c>
      <c r="W24" s="8">
        <v>503</v>
      </c>
      <c r="X24" s="8">
        <v>505</v>
      </c>
      <c r="Y24" s="8">
        <v>507</v>
      </c>
      <c r="Z24" s="8">
        <v>509</v>
      </c>
      <c r="AA24" s="134">
        <f t="shared" si="9"/>
        <v>509</v>
      </c>
      <c r="AB24" s="1" t="s">
        <v>55</v>
      </c>
      <c r="AC24" s="1"/>
    </row>
    <row r="25" spans="1:37" s="26" customFormat="1" ht="89.25" hidden="1" customHeight="1" x14ac:dyDescent="0.25">
      <c r="A25" s="145"/>
      <c r="B25" s="145"/>
      <c r="C25" s="145"/>
      <c r="D25" s="242"/>
      <c r="E25" s="201"/>
      <c r="F25" s="172"/>
      <c r="G25" s="217"/>
      <c r="H25" s="217"/>
      <c r="I25" s="145"/>
      <c r="J25" s="145"/>
      <c r="K25" s="145"/>
      <c r="L25" s="145"/>
      <c r="M25" s="145"/>
      <c r="N25" s="148"/>
      <c r="O25" s="143" t="s">
        <v>54</v>
      </c>
      <c r="P25" s="133" t="e">
        <f>P43+P44+P48+P50+#REF!</f>
        <v>#REF!</v>
      </c>
      <c r="Q25" s="133" t="e">
        <f>Q43+Q44+Q48+Q50+#REF!</f>
        <v>#REF!</v>
      </c>
      <c r="R25" s="133" t="e">
        <f>R43+R44+R48+R50+#REF!</f>
        <v>#REF!</v>
      </c>
      <c r="S25" s="133" t="e">
        <f>S43+S44+S48+S50+#REF!</f>
        <v>#REF!</v>
      </c>
      <c r="T25" s="133" t="e">
        <f>T43+T44+T48+T50+#REF!</f>
        <v>#REF!</v>
      </c>
      <c r="U25" s="133" t="e">
        <f>U43+U44+U48+U50+#REF!</f>
        <v>#REF!</v>
      </c>
      <c r="V25" s="133" t="e">
        <f>V43+V44+V48+V50+#REF!</f>
        <v>#REF!</v>
      </c>
      <c r="W25" s="133" t="e">
        <f>W43+W44+W48+W50+#REF!</f>
        <v>#REF!</v>
      </c>
      <c r="X25" s="133" t="e">
        <f>X43+X44+X48+X50+#REF!</f>
        <v>#REF!</v>
      </c>
      <c r="Y25" s="133" t="e">
        <f>Y43+Y44+Y48+Y50+#REF!</f>
        <v>#REF!</v>
      </c>
      <c r="Z25" s="133" t="e">
        <f>Z43+Z44+Z48+Z50+#REF!</f>
        <v>#REF!</v>
      </c>
      <c r="AA25" s="133" t="e">
        <f>SUM(P25:Z25)</f>
        <v>#REF!</v>
      </c>
      <c r="AC25" s="1"/>
    </row>
    <row r="26" spans="1:37" s="26" customFormat="1" ht="73.5" hidden="1" customHeight="1" x14ac:dyDescent="0.25">
      <c r="A26" s="145"/>
      <c r="B26" s="145"/>
      <c r="C26" s="145"/>
      <c r="D26" s="242"/>
      <c r="E26" s="201"/>
      <c r="F26" s="172"/>
      <c r="G26" s="217"/>
      <c r="H26" s="217"/>
      <c r="I26" s="145"/>
      <c r="J26" s="145"/>
      <c r="K26" s="145"/>
      <c r="L26" s="145"/>
      <c r="M26" s="145"/>
      <c r="N26" s="148"/>
      <c r="O26" s="137" t="s">
        <v>25</v>
      </c>
      <c r="P26" s="134">
        <v>1</v>
      </c>
      <c r="Q26" s="134">
        <v>1</v>
      </c>
      <c r="R26" s="134">
        <v>1</v>
      </c>
      <c r="S26" s="134">
        <v>1</v>
      </c>
      <c r="T26" s="134">
        <v>1</v>
      </c>
      <c r="U26" s="134">
        <v>1</v>
      </c>
      <c r="V26" s="134">
        <v>1</v>
      </c>
      <c r="W26" s="134">
        <v>1</v>
      </c>
      <c r="X26" s="134">
        <v>1</v>
      </c>
      <c r="Y26" s="134">
        <v>1</v>
      </c>
      <c r="Z26" s="134">
        <v>1</v>
      </c>
      <c r="AA26" s="134">
        <f>SUM(P26:Z26)</f>
        <v>11</v>
      </c>
      <c r="AC26" s="1"/>
    </row>
    <row r="27" spans="1:37" s="26" customFormat="1" ht="30" customHeight="1" x14ac:dyDescent="0.25">
      <c r="A27" s="292" t="s">
        <v>72</v>
      </c>
      <c r="B27" s="145" t="s">
        <v>14</v>
      </c>
      <c r="C27" s="141">
        <f t="shared" ref="C27:C35" si="11">SUM(D27:M27)</f>
        <v>6887833.0499999998</v>
      </c>
      <c r="D27" s="245">
        <f>D29</f>
        <v>557833.26</v>
      </c>
      <c r="E27" s="239">
        <f t="shared" ref="E27:F27" si="12">E29</f>
        <v>703333.33</v>
      </c>
      <c r="F27" s="239">
        <f t="shared" si="12"/>
        <v>703333.33</v>
      </c>
      <c r="G27" s="219">
        <f t="shared" ref="G27:M27" si="13">G29</f>
        <v>703333.33</v>
      </c>
      <c r="H27" s="219">
        <f t="shared" si="13"/>
        <v>703333.3</v>
      </c>
      <c r="I27" s="141">
        <f t="shared" si="13"/>
        <v>703333.3</v>
      </c>
      <c r="J27" s="141">
        <f t="shared" si="13"/>
        <v>703333.3</v>
      </c>
      <c r="K27" s="141">
        <f t="shared" si="13"/>
        <v>703333.3</v>
      </c>
      <c r="L27" s="141">
        <f t="shared" si="13"/>
        <v>703333.3</v>
      </c>
      <c r="M27" s="141">
        <f t="shared" si="13"/>
        <v>703333.3</v>
      </c>
      <c r="N27" s="148"/>
      <c r="O27" s="284" t="s">
        <v>26</v>
      </c>
      <c r="P27" s="308">
        <v>1</v>
      </c>
      <c r="Q27" s="308">
        <v>1</v>
      </c>
      <c r="R27" s="308">
        <v>1</v>
      </c>
      <c r="S27" s="308">
        <v>1</v>
      </c>
      <c r="T27" s="308">
        <v>1</v>
      </c>
      <c r="U27" s="308">
        <v>1</v>
      </c>
      <c r="V27" s="308">
        <v>1</v>
      </c>
      <c r="W27" s="308">
        <v>1</v>
      </c>
      <c r="X27" s="308">
        <v>1</v>
      </c>
      <c r="Y27" s="308">
        <v>1</v>
      </c>
      <c r="Z27" s="308">
        <v>1</v>
      </c>
      <c r="AA27" s="308">
        <f>SUM(P27:Z28)</f>
        <v>11</v>
      </c>
      <c r="AC27" s="1"/>
    </row>
    <row r="28" spans="1:37" s="94" customFormat="1" ht="69.75" customHeight="1" x14ac:dyDescent="0.25">
      <c r="A28" s="288"/>
      <c r="B28" s="145" t="s">
        <v>47</v>
      </c>
      <c r="C28" s="141">
        <f t="shared" si="11"/>
        <v>0</v>
      </c>
      <c r="D28" s="245">
        <v>0</v>
      </c>
      <c r="E28" s="199">
        <v>0</v>
      </c>
      <c r="F28" s="174">
        <v>0</v>
      </c>
      <c r="G28" s="219">
        <v>0</v>
      </c>
      <c r="H28" s="219">
        <v>0</v>
      </c>
      <c r="I28" s="141">
        <v>0</v>
      </c>
      <c r="J28" s="141">
        <v>0</v>
      </c>
      <c r="K28" s="141">
        <v>0</v>
      </c>
      <c r="L28" s="141">
        <v>0</v>
      </c>
      <c r="M28" s="141">
        <v>0</v>
      </c>
      <c r="N28" s="148"/>
      <c r="O28" s="312"/>
      <c r="P28" s="304"/>
      <c r="Q28" s="304"/>
      <c r="R28" s="304"/>
      <c r="S28" s="304"/>
      <c r="T28" s="304"/>
      <c r="U28" s="304"/>
      <c r="V28" s="304"/>
      <c r="W28" s="304"/>
      <c r="X28" s="304"/>
      <c r="Y28" s="304"/>
      <c r="Z28" s="304"/>
      <c r="AA28" s="304"/>
      <c r="AC28" s="1"/>
    </row>
    <row r="29" spans="1:37" s="26" customFormat="1" ht="45.75" customHeight="1" x14ac:dyDescent="0.25">
      <c r="A29" s="300"/>
      <c r="B29" s="145" t="s">
        <v>15</v>
      </c>
      <c r="C29" s="141">
        <f t="shared" si="11"/>
        <v>6887833.0499999998</v>
      </c>
      <c r="D29" s="245">
        <v>557833.26</v>
      </c>
      <c r="E29" s="199">
        <v>703333.33</v>
      </c>
      <c r="F29" s="174">
        <v>703333.33</v>
      </c>
      <c r="G29" s="219">
        <v>703333.33</v>
      </c>
      <c r="H29" s="219">
        <v>703333.3</v>
      </c>
      <c r="I29" s="141">
        <v>703333.3</v>
      </c>
      <c r="J29" s="141">
        <v>703333.3</v>
      </c>
      <c r="K29" s="141">
        <v>703333.3</v>
      </c>
      <c r="L29" s="141">
        <v>703333.3</v>
      </c>
      <c r="M29" s="141">
        <v>703333.3</v>
      </c>
      <c r="N29" s="148"/>
      <c r="O29" s="135" t="s">
        <v>30</v>
      </c>
      <c r="P29" s="134">
        <v>20</v>
      </c>
      <c r="Q29" s="134">
        <v>20</v>
      </c>
      <c r="R29" s="134">
        <v>20</v>
      </c>
      <c r="S29" s="134">
        <v>20</v>
      </c>
      <c r="T29" s="134">
        <v>20</v>
      </c>
      <c r="U29" s="134">
        <v>20</v>
      </c>
      <c r="V29" s="134">
        <v>20</v>
      </c>
      <c r="W29" s="134">
        <v>20</v>
      </c>
      <c r="X29" s="134">
        <v>20</v>
      </c>
      <c r="Y29" s="134">
        <v>20</v>
      </c>
      <c r="Z29" s="134">
        <v>20</v>
      </c>
      <c r="AA29" s="134">
        <f>SUM(P29:Z29)</f>
        <v>220</v>
      </c>
      <c r="AC29" s="1"/>
    </row>
    <row r="30" spans="1:37" s="26" customFormat="1" ht="40.5" customHeight="1" x14ac:dyDescent="0.25">
      <c r="A30" s="283" t="s">
        <v>210</v>
      </c>
      <c r="B30" s="145" t="s">
        <v>14</v>
      </c>
      <c r="C30" s="141">
        <f t="shared" si="11"/>
        <v>6793846.1600000001</v>
      </c>
      <c r="D30" s="245">
        <f>D31+D32</f>
        <v>996461.54</v>
      </c>
      <c r="E30" s="199">
        <f t="shared" ref="E30:F30" si="14">E31+E32</f>
        <v>996461.54</v>
      </c>
      <c r="F30" s="199">
        <f t="shared" si="14"/>
        <v>996461.54</v>
      </c>
      <c r="G30" s="219">
        <f>G31+G32</f>
        <v>996461.54</v>
      </c>
      <c r="H30" s="219">
        <v>468000</v>
      </c>
      <c r="I30" s="141">
        <v>468000</v>
      </c>
      <c r="J30" s="141">
        <v>468000</v>
      </c>
      <c r="K30" s="141">
        <v>468000</v>
      </c>
      <c r="L30" s="141">
        <v>468000</v>
      </c>
      <c r="M30" s="141">
        <v>468000</v>
      </c>
      <c r="N30" s="313"/>
      <c r="O30" s="284" t="s">
        <v>63</v>
      </c>
      <c r="P30" s="308">
        <v>1</v>
      </c>
      <c r="Q30" s="308">
        <v>1</v>
      </c>
      <c r="R30" s="308">
        <v>1</v>
      </c>
      <c r="S30" s="308">
        <v>1</v>
      </c>
      <c r="T30" s="308">
        <v>1</v>
      </c>
      <c r="U30" s="308">
        <v>1</v>
      </c>
      <c r="V30" s="308">
        <v>1</v>
      </c>
      <c r="W30" s="308">
        <v>1</v>
      </c>
      <c r="X30" s="308">
        <v>1</v>
      </c>
      <c r="Y30" s="308">
        <v>1</v>
      </c>
      <c r="Z30" s="308">
        <v>1</v>
      </c>
      <c r="AA30" s="308">
        <f>SUM(P30:Z31)</f>
        <v>11</v>
      </c>
      <c r="AC30" s="1"/>
      <c r="AE30" s="319" t="s">
        <v>69</v>
      </c>
      <c r="AF30" s="320"/>
      <c r="AG30" s="141">
        <f>AG31+AG32</f>
        <v>528461.54</v>
      </c>
      <c r="AK30" s="94"/>
    </row>
    <row r="31" spans="1:37" s="26" customFormat="1" ht="65.25" customHeight="1" x14ac:dyDescent="0.25">
      <c r="A31" s="283"/>
      <c r="B31" s="145" t="s">
        <v>47</v>
      </c>
      <c r="C31" s="141">
        <f t="shared" si="11"/>
        <v>0</v>
      </c>
      <c r="D31" s="245">
        <v>0</v>
      </c>
      <c r="E31" s="199">
        <v>0</v>
      </c>
      <c r="F31" s="174">
        <v>0</v>
      </c>
      <c r="G31" s="219">
        <v>0</v>
      </c>
      <c r="H31" s="219">
        <v>0</v>
      </c>
      <c r="I31" s="141">
        <v>0</v>
      </c>
      <c r="J31" s="141">
        <v>0</v>
      </c>
      <c r="K31" s="141">
        <v>0</v>
      </c>
      <c r="L31" s="141">
        <v>0</v>
      </c>
      <c r="M31" s="141">
        <v>0</v>
      </c>
      <c r="N31" s="313"/>
      <c r="O31" s="293"/>
      <c r="P31" s="301"/>
      <c r="Q31" s="301"/>
      <c r="R31" s="301"/>
      <c r="S31" s="301"/>
      <c r="T31" s="301"/>
      <c r="U31" s="301"/>
      <c r="V31" s="301"/>
      <c r="W31" s="301"/>
      <c r="X31" s="301"/>
      <c r="Y31" s="301"/>
      <c r="Z31" s="301"/>
      <c r="AA31" s="301"/>
      <c r="AC31" s="1"/>
      <c r="AG31" s="141">
        <v>412200</v>
      </c>
    </row>
    <row r="32" spans="1:37" s="26" customFormat="1" ht="75.75" customHeight="1" x14ac:dyDescent="0.25">
      <c r="A32" s="283"/>
      <c r="B32" s="145" t="s">
        <v>15</v>
      </c>
      <c r="C32" s="141">
        <f t="shared" si="11"/>
        <v>6793846.1600000001</v>
      </c>
      <c r="D32" s="245">
        <v>996461.54</v>
      </c>
      <c r="E32" s="199">
        <v>996461.54</v>
      </c>
      <c r="F32" s="174">
        <v>996461.54</v>
      </c>
      <c r="G32" s="219">
        <v>996461.54</v>
      </c>
      <c r="H32" s="219">
        <v>468000</v>
      </c>
      <c r="I32" s="141">
        <v>468000</v>
      </c>
      <c r="J32" s="141">
        <v>468000</v>
      </c>
      <c r="K32" s="141">
        <v>468000</v>
      </c>
      <c r="L32" s="141">
        <v>468000</v>
      </c>
      <c r="M32" s="141">
        <v>468000</v>
      </c>
      <c r="N32" s="313"/>
      <c r="O32" s="135" t="s">
        <v>30</v>
      </c>
      <c r="P32" s="134">
        <v>25</v>
      </c>
      <c r="Q32" s="134">
        <v>25</v>
      </c>
      <c r="R32" s="134">
        <v>25</v>
      </c>
      <c r="S32" s="134">
        <v>25</v>
      </c>
      <c r="T32" s="134">
        <v>25</v>
      </c>
      <c r="U32" s="134">
        <v>25</v>
      </c>
      <c r="V32" s="134">
        <v>25</v>
      </c>
      <c r="W32" s="134">
        <v>25</v>
      </c>
      <c r="X32" s="134">
        <v>25</v>
      </c>
      <c r="Y32" s="134">
        <v>25</v>
      </c>
      <c r="Z32" s="134">
        <v>25</v>
      </c>
      <c r="AA32" s="134">
        <f>SUM(P32:Z32)</f>
        <v>275</v>
      </c>
      <c r="AC32" s="1"/>
      <c r="AE32" s="319" t="s">
        <v>70</v>
      </c>
      <c r="AF32" s="320"/>
      <c r="AG32" s="141">
        <v>116261.54</v>
      </c>
    </row>
    <row r="33" spans="1:37" s="26" customFormat="1" ht="30.75" customHeight="1" x14ac:dyDescent="0.25">
      <c r="A33" s="283" t="s">
        <v>188</v>
      </c>
      <c r="B33" s="145" t="s">
        <v>14</v>
      </c>
      <c r="C33" s="141">
        <f t="shared" si="11"/>
        <v>0</v>
      </c>
      <c r="D33" s="245">
        <f t="shared" ref="D33" si="15">D34+D35</f>
        <v>0</v>
      </c>
      <c r="E33" s="199">
        <v>0</v>
      </c>
      <c r="F33" s="174">
        <v>0</v>
      </c>
      <c r="G33" s="219">
        <f t="shared" ref="G33:M33" si="16">G35</f>
        <v>0</v>
      </c>
      <c r="H33" s="219">
        <f t="shared" si="16"/>
        <v>0</v>
      </c>
      <c r="I33" s="141">
        <f t="shared" si="16"/>
        <v>0</v>
      </c>
      <c r="J33" s="141">
        <f t="shared" si="16"/>
        <v>0</v>
      </c>
      <c r="K33" s="141">
        <f t="shared" si="16"/>
        <v>0</v>
      </c>
      <c r="L33" s="141">
        <f t="shared" si="16"/>
        <v>0</v>
      </c>
      <c r="M33" s="141">
        <f t="shared" si="16"/>
        <v>0</v>
      </c>
      <c r="N33" s="129"/>
      <c r="O33" s="284" t="s">
        <v>63</v>
      </c>
      <c r="P33" s="308">
        <v>1</v>
      </c>
      <c r="Q33" s="308">
        <v>1</v>
      </c>
      <c r="R33" s="308">
        <v>1</v>
      </c>
      <c r="S33" s="308">
        <v>1</v>
      </c>
      <c r="T33" s="308">
        <v>1</v>
      </c>
      <c r="U33" s="308">
        <v>1</v>
      </c>
      <c r="V33" s="308">
        <v>1</v>
      </c>
      <c r="W33" s="308">
        <v>1</v>
      </c>
      <c r="X33" s="308">
        <v>1</v>
      </c>
      <c r="Y33" s="308">
        <v>1</v>
      </c>
      <c r="Z33" s="308">
        <v>1</v>
      </c>
      <c r="AA33" s="308">
        <f>SUM(P33:Z34)</f>
        <v>11</v>
      </c>
      <c r="AC33" s="1"/>
      <c r="AE33" s="319" t="s">
        <v>69</v>
      </c>
      <c r="AF33" s="320"/>
      <c r="AG33" s="141">
        <f>AG34+AG35</f>
        <v>528461.54</v>
      </c>
      <c r="AK33" s="94"/>
    </row>
    <row r="34" spans="1:37" s="26" customFormat="1" ht="79.5" customHeight="1" x14ac:dyDescent="0.25">
      <c r="A34" s="283"/>
      <c r="B34" s="145" t="s">
        <v>47</v>
      </c>
      <c r="C34" s="141">
        <f t="shared" si="11"/>
        <v>0</v>
      </c>
      <c r="D34" s="245">
        <v>0</v>
      </c>
      <c r="E34" s="199">
        <v>0</v>
      </c>
      <c r="F34" s="174">
        <v>0</v>
      </c>
      <c r="G34" s="219">
        <v>0</v>
      </c>
      <c r="H34" s="219">
        <v>0</v>
      </c>
      <c r="I34" s="141">
        <v>0</v>
      </c>
      <c r="J34" s="141">
        <v>0</v>
      </c>
      <c r="K34" s="141">
        <v>0</v>
      </c>
      <c r="L34" s="141">
        <v>0</v>
      </c>
      <c r="M34" s="141">
        <v>0</v>
      </c>
      <c r="N34" s="129"/>
      <c r="O34" s="293"/>
      <c r="P34" s="301"/>
      <c r="Q34" s="301"/>
      <c r="R34" s="301"/>
      <c r="S34" s="301"/>
      <c r="T34" s="301"/>
      <c r="U34" s="301"/>
      <c r="V34" s="301"/>
      <c r="W34" s="301"/>
      <c r="X34" s="301"/>
      <c r="Y34" s="301"/>
      <c r="Z34" s="301"/>
      <c r="AA34" s="301"/>
      <c r="AC34" s="1"/>
      <c r="AG34" s="141">
        <v>412200</v>
      </c>
    </row>
    <row r="35" spans="1:37" s="26" customFormat="1" ht="57.75" customHeight="1" x14ac:dyDescent="0.25">
      <c r="A35" s="283"/>
      <c r="B35" s="145" t="s">
        <v>15</v>
      </c>
      <c r="C35" s="141">
        <f t="shared" si="11"/>
        <v>0</v>
      </c>
      <c r="D35" s="245">
        <v>0</v>
      </c>
      <c r="E35" s="199">
        <v>0</v>
      </c>
      <c r="F35" s="174">
        <v>0</v>
      </c>
      <c r="G35" s="219">
        <v>0</v>
      </c>
      <c r="H35" s="219">
        <v>0</v>
      </c>
      <c r="I35" s="141">
        <v>0</v>
      </c>
      <c r="J35" s="141">
        <v>0</v>
      </c>
      <c r="K35" s="141">
        <v>0</v>
      </c>
      <c r="L35" s="141">
        <v>0</v>
      </c>
      <c r="M35" s="141">
        <v>0</v>
      </c>
      <c r="N35" s="129"/>
      <c r="O35" s="135" t="s">
        <v>30</v>
      </c>
      <c r="P35" s="134">
        <v>25</v>
      </c>
      <c r="Q35" s="134">
        <v>25</v>
      </c>
      <c r="R35" s="134">
        <v>25</v>
      </c>
      <c r="S35" s="134">
        <v>25</v>
      </c>
      <c r="T35" s="134">
        <v>25</v>
      </c>
      <c r="U35" s="134">
        <v>25</v>
      </c>
      <c r="V35" s="134">
        <v>25</v>
      </c>
      <c r="W35" s="134">
        <v>25</v>
      </c>
      <c r="X35" s="134">
        <v>25</v>
      </c>
      <c r="Y35" s="134">
        <v>25</v>
      </c>
      <c r="Z35" s="134">
        <v>25</v>
      </c>
      <c r="AA35" s="134">
        <f>SUM(P35:Z35)</f>
        <v>275</v>
      </c>
      <c r="AC35" s="1"/>
      <c r="AE35" s="319" t="s">
        <v>70</v>
      </c>
      <c r="AF35" s="320"/>
      <c r="AG35" s="141">
        <v>116261.54</v>
      </c>
    </row>
    <row r="36" spans="1:37" s="26" customFormat="1" ht="25.5" customHeight="1" x14ac:dyDescent="0.25">
      <c r="A36" s="284" t="s">
        <v>74</v>
      </c>
      <c r="B36" s="285" t="s">
        <v>13</v>
      </c>
      <c r="C36" s="285" t="s">
        <v>13</v>
      </c>
      <c r="D36" s="285" t="s">
        <v>13</v>
      </c>
      <c r="E36" s="285" t="s">
        <v>13</v>
      </c>
      <c r="F36" s="285" t="s">
        <v>13</v>
      </c>
      <c r="G36" s="285" t="s">
        <v>13</v>
      </c>
      <c r="H36" s="285" t="s">
        <v>13</v>
      </c>
      <c r="I36" s="285" t="s">
        <v>13</v>
      </c>
      <c r="J36" s="285" t="s">
        <v>13</v>
      </c>
      <c r="K36" s="285" t="s">
        <v>13</v>
      </c>
      <c r="L36" s="285" t="s">
        <v>13</v>
      </c>
      <c r="M36" s="297" t="s">
        <v>13</v>
      </c>
      <c r="N36" s="189"/>
      <c r="O36" s="284" t="s">
        <v>56</v>
      </c>
      <c r="P36" s="308" t="s">
        <v>57</v>
      </c>
      <c r="Q36" s="308" t="s">
        <v>57</v>
      </c>
      <c r="R36" s="308" t="s">
        <v>57</v>
      </c>
      <c r="S36" s="308" t="s">
        <v>57</v>
      </c>
      <c r="T36" s="308" t="s">
        <v>57</v>
      </c>
      <c r="U36" s="308" t="s">
        <v>57</v>
      </c>
      <c r="V36" s="308" t="s">
        <v>57</v>
      </c>
      <c r="W36" s="308" t="s">
        <v>57</v>
      </c>
      <c r="X36" s="308" t="s">
        <v>57</v>
      </c>
      <c r="Y36" s="308" t="s">
        <v>57</v>
      </c>
      <c r="Z36" s="308" t="s">
        <v>57</v>
      </c>
      <c r="AA36" s="308" t="str">
        <f>Z36</f>
        <v>да</v>
      </c>
      <c r="AC36" s="1"/>
    </row>
    <row r="37" spans="1:37" s="26" customFormat="1" ht="25.5" customHeight="1" x14ac:dyDescent="0.25">
      <c r="A37" s="293"/>
      <c r="B37" s="296"/>
      <c r="C37" s="296"/>
      <c r="D37" s="296"/>
      <c r="E37" s="296"/>
      <c r="F37" s="296"/>
      <c r="G37" s="296"/>
      <c r="H37" s="296"/>
      <c r="I37" s="296"/>
      <c r="J37" s="296"/>
      <c r="K37" s="296"/>
      <c r="L37" s="296"/>
      <c r="M37" s="297"/>
      <c r="N37" s="146"/>
      <c r="O37" s="305"/>
      <c r="P37" s="304"/>
      <c r="Q37" s="304"/>
      <c r="R37" s="304"/>
      <c r="S37" s="304"/>
      <c r="T37" s="304"/>
      <c r="U37" s="304"/>
      <c r="V37" s="304"/>
      <c r="W37" s="304"/>
      <c r="X37" s="304"/>
      <c r="Y37" s="304"/>
      <c r="Z37" s="304"/>
      <c r="AA37" s="304"/>
      <c r="AC37" s="1"/>
    </row>
    <row r="38" spans="1:37" s="26" customFormat="1" ht="38.25" customHeight="1" x14ac:dyDescent="0.25">
      <c r="A38" s="295" t="s">
        <v>75</v>
      </c>
      <c r="B38" s="296" t="s">
        <v>13</v>
      </c>
      <c r="C38" s="296" t="s">
        <v>13</v>
      </c>
      <c r="D38" s="296" t="s">
        <v>13</v>
      </c>
      <c r="E38" s="296" t="s">
        <v>13</v>
      </c>
      <c r="F38" s="296" t="s">
        <v>13</v>
      </c>
      <c r="G38" s="296" t="s">
        <v>13</v>
      </c>
      <c r="H38" s="296" t="s">
        <v>13</v>
      </c>
      <c r="I38" s="296" t="s">
        <v>13</v>
      </c>
      <c r="J38" s="296" t="s">
        <v>13</v>
      </c>
      <c r="K38" s="296" t="s">
        <v>13</v>
      </c>
      <c r="L38" s="296" t="s">
        <v>13</v>
      </c>
      <c r="M38" s="296" t="s">
        <v>13</v>
      </c>
      <c r="N38" s="146"/>
      <c r="O38" s="136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C38" s="1"/>
    </row>
    <row r="39" spans="1:37" s="26" customFormat="1" ht="42.75" customHeight="1" x14ac:dyDescent="0.25">
      <c r="A39" s="282"/>
      <c r="B39" s="297"/>
      <c r="C39" s="297"/>
      <c r="D39" s="297"/>
      <c r="E39" s="297"/>
      <c r="F39" s="297"/>
      <c r="G39" s="297"/>
      <c r="H39" s="297"/>
      <c r="I39" s="297"/>
      <c r="J39" s="297"/>
      <c r="K39" s="297"/>
      <c r="L39" s="297"/>
      <c r="M39" s="297"/>
      <c r="N39" s="147"/>
      <c r="O39" s="136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C39" s="1"/>
    </row>
    <row r="40" spans="1:37" s="26" customFormat="1" ht="33" customHeight="1" x14ac:dyDescent="0.25">
      <c r="A40" s="277" t="s">
        <v>164</v>
      </c>
      <c r="B40" s="145" t="s">
        <v>14</v>
      </c>
      <c r="C40" s="141">
        <v>300000</v>
      </c>
      <c r="D40" s="245">
        <v>300000</v>
      </c>
      <c r="E40" s="199">
        <v>0</v>
      </c>
      <c r="F40" s="174">
        <v>0</v>
      </c>
      <c r="G40" s="219">
        <v>0</v>
      </c>
      <c r="H40" s="219">
        <v>0</v>
      </c>
      <c r="I40" s="141">
        <v>0</v>
      </c>
      <c r="J40" s="141">
        <v>0</v>
      </c>
      <c r="K40" s="141">
        <v>0</v>
      </c>
      <c r="L40" s="141">
        <v>0</v>
      </c>
      <c r="M40" s="141">
        <v>0</v>
      </c>
      <c r="N40" s="285" t="s">
        <v>45</v>
      </c>
      <c r="O40" s="138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C40" s="1"/>
    </row>
    <row r="41" spans="1:37" s="26" customFormat="1" ht="42.75" customHeight="1" x14ac:dyDescent="0.25">
      <c r="A41" s="294"/>
      <c r="B41" s="145" t="s">
        <v>47</v>
      </c>
      <c r="C41" s="141">
        <v>0</v>
      </c>
      <c r="D41" s="245">
        <v>0</v>
      </c>
      <c r="E41" s="199">
        <v>0</v>
      </c>
      <c r="F41" s="174">
        <v>0</v>
      </c>
      <c r="G41" s="219">
        <v>0</v>
      </c>
      <c r="H41" s="219">
        <v>0</v>
      </c>
      <c r="I41" s="141">
        <v>0</v>
      </c>
      <c r="J41" s="141">
        <v>0</v>
      </c>
      <c r="K41" s="141">
        <v>0</v>
      </c>
      <c r="L41" s="141">
        <v>0</v>
      </c>
      <c r="M41" s="141">
        <v>0</v>
      </c>
      <c r="N41" s="298"/>
      <c r="O41" s="138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C41" s="1"/>
    </row>
    <row r="42" spans="1:37" s="26" customFormat="1" ht="45" customHeight="1" x14ac:dyDescent="0.25">
      <c r="A42" s="315"/>
      <c r="B42" s="145" t="s">
        <v>15</v>
      </c>
      <c r="C42" s="141">
        <v>300000</v>
      </c>
      <c r="D42" s="245">
        <v>300000</v>
      </c>
      <c r="E42" s="199">
        <v>0</v>
      </c>
      <c r="F42" s="174">
        <v>0</v>
      </c>
      <c r="G42" s="219">
        <v>0</v>
      </c>
      <c r="H42" s="219">
        <v>0</v>
      </c>
      <c r="I42" s="141">
        <v>0</v>
      </c>
      <c r="J42" s="141">
        <v>0</v>
      </c>
      <c r="K42" s="141">
        <v>0</v>
      </c>
      <c r="L42" s="141">
        <v>0</v>
      </c>
      <c r="M42" s="141">
        <v>0</v>
      </c>
      <c r="N42" s="299"/>
      <c r="O42" s="138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C42" s="1"/>
    </row>
    <row r="43" spans="1:37" s="26" customFormat="1" ht="33" customHeight="1" x14ac:dyDescent="0.25">
      <c r="A43" s="277" t="s">
        <v>190</v>
      </c>
      <c r="B43" s="145" t="s">
        <v>14</v>
      </c>
      <c r="C43" s="141">
        <f>SUM(D43:M43)</f>
        <v>57624484.729999997</v>
      </c>
      <c r="D43" s="245">
        <f t="shared" ref="D43:M43" si="17">D44+D45</f>
        <v>26801579.390000001</v>
      </c>
      <c r="E43" s="199">
        <f t="shared" si="17"/>
        <v>0</v>
      </c>
      <c r="F43" s="174">
        <f t="shared" si="17"/>
        <v>0</v>
      </c>
      <c r="G43" s="219">
        <f t="shared" si="17"/>
        <v>400000</v>
      </c>
      <c r="H43" s="219">
        <f t="shared" si="17"/>
        <v>4892753.2</v>
      </c>
      <c r="I43" s="141">
        <f t="shared" si="17"/>
        <v>4971037.25</v>
      </c>
      <c r="J43" s="141">
        <f t="shared" si="17"/>
        <v>5040631.7699999996</v>
      </c>
      <c r="K43" s="141">
        <f t="shared" si="17"/>
        <v>5106159.9800000004</v>
      </c>
      <c r="L43" s="141">
        <f t="shared" si="17"/>
        <v>5172540.0599999996</v>
      </c>
      <c r="M43" s="141">
        <f t="shared" si="17"/>
        <v>5239783.08</v>
      </c>
      <c r="N43" s="285" t="s">
        <v>183</v>
      </c>
      <c r="O43" s="135" t="s">
        <v>33</v>
      </c>
      <c r="P43" s="134">
        <f>P51</f>
        <v>1</v>
      </c>
      <c r="Q43" s="134">
        <f t="shared" ref="Q43:Z43" si="18">Q51</f>
        <v>1</v>
      </c>
      <c r="R43" s="134">
        <f t="shared" si="18"/>
        <v>1</v>
      </c>
      <c r="S43" s="134">
        <f t="shared" si="18"/>
        <v>1</v>
      </c>
      <c r="T43" s="134">
        <f t="shared" si="18"/>
        <v>1</v>
      </c>
      <c r="U43" s="134">
        <f t="shared" si="18"/>
        <v>1</v>
      </c>
      <c r="V43" s="134">
        <f t="shared" si="18"/>
        <v>1</v>
      </c>
      <c r="W43" s="134">
        <f t="shared" si="18"/>
        <v>1</v>
      </c>
      <c r="X43" s="134">
        <f t="shared" si="18"/>
        <v>1</v>
      </c>
      <c r="Y43" s="134">
        <f t="shared" si="18"/>
        <v>1</v>
      </c>
      <c r="Z43" s="134">
        <f t="shared" si="18"/>
        <v>1</v>
      </c>
      <c r="AA43" s="134">
        <f t="shared" ref="AA43:AA51" si="19">SUM(P43:Z43)</f>
        <v>11</v>
      </c>
      <c r="AB43" s="94" t="e">
        <f>#REF!+#REF!+D43</f>
        <v>#REF!</v>
      </c>
      <c r="AC43" s="1"/>
    </row>
    <row r="44" spans="1:37" s="26" customFormat="1" ht="72.75" customHeight="1" x14ac:dyDescent="0.25">
      <c r="A44" s="294"/>
      <c r="B44" s="145" t="s">
        <v>47</v>
      </c>
      <c r="C44" s="141">
        <f>C52+C55+C58+C61+C64+C67+C70+C73+C76+C79+C82+C85+C88+C91+C94+C97+C100+C103+C106+C109</f>
        <v>12241300</v>
      </c>
      <c r="D44" s="245">
        <f>D52+D55+D58+D61+D64+D67+D70+D73+D76+D79+D82+D85+D88+D91+D94+D97+D100+D103+D106+D109+D112+D115+D118+D121+D124+D127</f>
        <v>12241300</v>
      </c>
      <c r="E44" s="199">
        <f t="shared" ref="E44:G44" si="20">E52+E55+E58+E61+E64+E67+E70+E73+E76+E79+E82+E85+E88+E91+E94+E97+E100+E103+E106+E109</f>
        <v>0</v>
      </c>
      <c r="F44" s="199">
        <f t="shared" si="20"/>
        <v>0</v>
      </c>
      <c r="G44" s="219">
        <f t="shared" si="20"/>
        <v>0</v>
      </c>
      <c r="H44" s="219">
        <v>0</v>
      </c>
      <c r="I44" s="199">
        <v>0</v>
      </c>
      <c r="J44" s="199">
        <v>0</v>
      </c>
      <c r="K44" s="199">
        <v>0</v>
      </c>
      <c r="L44" s="199">
        <v>0</v>
      </c>
      <c r="M44" s="199">
        <v>0</v>
      </c>
      <c r="N44" s="289"/>
      <c r="O44" s="145" t="s">
        <v>35</v>
      </c>
      <c r="P44" s="134" t="e">
        <f t="shared" ref="P44:Z44" si="21">P54+P57+P60+P63+P66+P69+P72</f>
        <v>#REF!</v>
      </c>
      <c r="Q44" s="134">
        <f t="shared" si="21"/>
        <v>35</v>
      </c>
      <c r="R44" s="134">
        <f t="shared" si="21"/>
        <v>5</v>
      </c>
      <c r="S44" s="134">
        <f t="shared" si="21"/>
        <v>5</v>
      </c>
      <c r="T44" s="134">
        <f t="shared" si="21"/>
        <v>5</v>
      </c>
      <c r="U44" s="134">
        <f t="shared" si="21"/>
        <v>5</v>
      </c>
      <c r="V44" s="134">
        <f t="shared" si="21"/>
        <v>5</v>
      </c>
      <c r="W44" s="134">
        <f t="shared" si="21"/>
        <v>5</v>
      </c>
      <c r="X44" s="134">
        <f t="shared" si="21"/>
        <v>5</v>
      </c>
      <c r="Y44" s="134">
        <f t="shared" si="21"/>
        <v>5</v>
      </c>
      <c r="Z44" s="134">
        <f t="shared" si="21"/>
        <v>5</v>
      </c>
      <c r="AA44" s="134" t="e">
        <f t="shared" si="19"/>
        <v>#REF!</v>
      </c>
      <c r="AB44" s="94" t="e">
        <f>#REF!+#REF!+D44</f>
        <v>#REF!</v>
      </c>
      <c r="AC44" s="1"/>
      <c r="AF44" s="141"/>
    </row>
    <row r="45" spans="1:37" s="26" customFormat="1" ht="42" customHeight="1" x14ac:dyDescent="0.25">
      <c r="A45" s="295"/>
      <c r="B45" s="145" t="s">
        <v>15</v>
      </c>
      <c r="C45" s="162">
        <f>C53+C56+C59+C62+C65+C68+C71+C74+C77+C80+C83+C86+C89+C92+C95+C98+C101+C104+C107+C110</f>
        <v>42852399.25</v>
      </c>
      <c r="D45" s="245">
        <f>D53+D56+D59+D62+D65+D68+D71+D74+D77+D80+D83+D86+D89+D92+D95+D98+D101+D104+D107+D110+D113+D116+D119+D122+D125+D128</f>
        <v>14560279.390000001</v>
      </c>
      <c r="E45" s="199">
        <f t="shared" ref="E45:H45" si="22">E53+E56+E59+E62+E65+E68+E71+E74+E77+E80+E83+E86+E89+E92+E95+E98+E101+E104+E107+E110</f>
        <v>0</v>
      </c>
      <c r="F45" s="199">
        <f t="shared" si="22"/>
        <v>0</v>
      </c>
      <c r="G45" s="219">
        <f t="shared" si="22"/>
        <v>400000</v>
      </c>
      <c r="H45" s="219">
        <f t="shared" si="22"/>
        <v>4892753.2</v>
      </c>
      <c r="I45" s="167">
        <f t="shared" ref="I45:M45" si="23">I53+I56+I59+I62+I65+I68+I71+I74+I77+I80+I83+I86+I89+I92+I95+I98+I101+I104+I107+I110</f>
        <v>4971037.25</v>
      </c>
      <c r="J45" s="167">
        <f t="shared" si="23"/>
        <v>5040631.7699999996</v>
      </c>
      <c r="K45" s="167">
        <f t="shared" si="23"/>
        <v>5106159.9800000004</v>
      </c>
      <c r="L45" s="167">
        <f t="shared" si="23"/>
        <v>5172540.0599999996</v>
      </c>
      <c r="M45" s="167">
        <f t="shared" si="23"/>
        <v>5239783.08</v>
      </c>
      <c r="N45" s="289"/>
      <c r="O45" s="143" t="s">
        <v>36</v>
      </c>
      <c r="P45" s="133">
        <v>5</v>
      </c>
      <c r="Q45" s="133">
        <v>5</v>
      </c>
      <c r="R45" s="133">
        <v>5</v>
      </c>
      <c r="S45" s="133">
        <v>5</v>
      </c>
      <c r="T45" s="133">
        <v>5</v>
      </c>
      <c r="U45" s="133">
        <v>5</v>
      </c>
      <c r="V45" s="133">
        <v>5</v>
      </c>
      <c r="W45" s="133">
        <v>5</v>
      </c>
      <c r="X45" s="133">
        <v>5</v>
      </c>
      <c r="Y45" s="133">
        <v>5</v>
      </c>
      <c r="Z45" s="133">
        <v>5</v>
      </c>
      <c r="AA45" s="133">
        <f t="shared" si="19"/>
        <v>55</v>
      </c>
      <c r="AB45" s="94" t="e">
        <f>#REF!+#REF!+D45</f>
        <v>#REF!</v>
      </c>
      <c r="AC45" s="1"/>
    </row>
    <row r="46" spans="1:37" s="26" customFormat="1" ht="158.25" hidden="1" customHeight="1" x14ac:dyDescent="0.25">
      <c r="A46" s="144"/>
      <c r="B46" s="130"/>
      <c r="C46" s="129"/>
      <c r="D46" s="248"/>
      <c r="E46" s="202"/>
      <c r="F46" s="173"/>
      <c r="G46" s="222"/>
      <c r="H46" s="222"/>
      <c r="I46" s="129"/>
      <c r="J46" s="129"/>
      <c r="K46" s="129"/>
      <c r="L46" s="129"/>
      <c r="M46" s="13"/>
      <c r="N46" s="289"/>
      <c r="O46" s="143" t="s">
        <v>58</v>
      </c>
      <c r="P46" s="133">
        <v>5</v>
      </c>
      <c r="Q46" s="133">
        <v>5</v>
      </c>
      <c r="R46" s="133">
        <v>5</v>
      </c>
      <c r="S46" s="133">
        <v>5</v>
      </c>
      <c r="T46" s="133">
        <v>5</v>
      </c>
      <c r="U46" s="133">
        <v>5</v>
      </c>
      <c r="V46" s="133">
        <v>5</v>
      </c>
      <c r="W46" s="133">
        <v>5</v>
      </c>
      <c r="X46" s="133">
        <v>5</v>
      </c>
      <c r="Y46" s="133">
        <v>5</v>
      </c>
      <c r="Z46" s="133">
        <v>5</v>
      </c>
      <c r="AA46" s="133">
        <f t="shared" si="19"/>
        <v>55</v>
      </c>
      <c r="AC46" s="1"/>
    </row>
    <row r="47" spans="1:37" s="26" customFormat="1" ht="96.75" hidden="1" customHeight="1" x14ac:dyDescent="0.25">
      <c r="A47" s="144"/>
      <c r="B47" s="130"/>
      <c r="C47" s="129"/>
      <c r="D47" s="248"/>
      <c r="E47" s="202"/>
      <c r="F47" s="173"/>
      <c r="G47" s="222"/>
      <c r="H47" s="222"/>
      <c r="I47" s="129"/>
      <c r="J47" s="129"/>
      <c r="K47" s="129"/>
      <c r="L47" s="129"/>
      <c r="M47" s="13"/>
      <c r="N47" s="289"/>
      <c r="O47" s="145" t="s">
        <v>37</v>
      </c>
      <c r="P47" s="7">
        <v>0.1</v>
      </c>
      <c r="Q47" s="7">
        <v>0.1</v>
      </c>
      <c r="R47" s="7">
        <v>0.1</v>
      </c>
      <c r="S47" s="7">
        <v>0.1</v>
      </c>
      <c r="T47" s="7">
        <v>0.1</v>
      </c>
      <c r="U47" s="7">
        <v>0.1</v>
      </c>
      <c r="V47" s="7">
        <v>0.1</v>
      </c>
      <c r="W47" s="7">
        <v>0.1</v>
      </c>
      <c r="X47" s="7">
        <v>0.1</v>
      </c>
      <c r="Y47" s="7">
        <v>0.1</v>
      </c>
      <c r="Z47" s="7">
        <v>0.1</v>
      </c>
      <c r="AA47" s="7">
        <f t="shared" si="19"/>
        <v>1.1000000000000001</v>
      </c>
      <c r="AC47" s="1"/>
    </row>
    <row r="48" spans="1:37" s="26" customFormat="1" ht="76.5" hidden="1" customHeight="1" x14ac:dyDescent="0.25">
      <c r="A48" s="144"/>
      <c r="B48" s="130"/>
      <c r="C48" s="129"/>
      <c r="D48" s="248"/>
      <c r="E48" s="202"/>
      <c r="F48" s="173"/>
      <c r="G48" s="222"/>
      <c r="H48" s="222"/>
      <c r="I48" s="129"/>
      <c r="J48" s="129"/>
      <c r="K48" s="129"/>
      <c r="L48" s="129"/>
      <c r="M48" s="13"/>
      <c r="N48" s="289"/>
      <c r="O48" s="135" t="s">
        <v>40</v>
      </c>
      <c r="P48" s="134" t="e">
        <f t="shared" ref="P48:Z48" si="24">P75+P78+P81+P84</f>
        <v>#REF!</v>
      </c>
      <c r="Q48" s="134">
        <f t="shared" si="24"/>
        <v>48</v>
      </c>
      <c r="R48" s="134">
        <f t="shared" si="24"/>
        <v>4</v>
      </c>
      <c r="S48" s="134">
        <f t="shared" si="24"/>
        <v>2</v>
      </c>
      <c r="T48" s="134">
        <f t="shared" si="24"/>
        <v>2</v>
      </c>
      <c r="U48" s="134">
        <f t="shared" si="24"/>
        <v>10</v>
      </c>
      <c r="V48" s="134">
        <f t="shared" si="24"/>
        <v>10</v>
      </c>
      <c r="W48" s="134">
        <f t="shared" si="24"/>
        <v>10</v>
      </c>
      <c r="X48" s="134">
        <f t="shared" si="24"/>
        <v>10</v>
      </c>
      <c r="Y48" s="134">
        <f t="shared" si="24"/>
        <v>10</v>
      </c>
      <c r="Z48" s="134">
        <f t="shared" si="24"/>
        <v>11</v>
      </c>
      <c r="AA48" s="134" t="e">
        <f t="shared" si="19"/>
        <v>#REF!</v>
      </c>
      <c r="AC48" s="1"/>
    </row>
    <row r="49" spans="1:29" s="26" customFormat="1" ht="106.5" hidden="1" customHeight="1" x14ac:dyDescent="0.25">
      <c r="A49" s="144"/>
      <c r="B49" s="130"/>
      <c r="C49" s="129"/>
      <c r="D49" s="248"/>
      <c r="E49" s="202"/>
      <c r="F49" s="173"/>
      <c r="G49" s="222"/>
      <c r="H49" s="222"/>
      <c r="I49" s="129"/>
      <c r="J49" s="129"/>
      <c r="K49" s="129"/>
      <c r="L49" s="129"/>
      <c r="M49" s="13"/>
      <c r="N49" s="289"/>
      <c r="O49" s="135" t="s">
        <v>41</v>
      </c>
      <c r="P49" s="134">
        <v>9</v>
      </c>
      <c r="Q49" s="134">
        <v>9</v>
      </c>
      <c r="R49" s="134">
        <v>9</v>
      </c>
      <c r="S49" s="134">
        <v>9</v>
      </c>
      <c r="T49" s="134">
        <v>9</v>
      </c>
      <c r="U49" s="134">
        <v>9</v>
      </c>
      <c r="V49" s="134">
        <v>9</v>
      </c>
      <c r="W49" s="134">
        <v>9</v>
      </c>
      <c r="X49" s="134">
        <v>9</v>
      </c>
      <c r="Y49" s="134">
        <v>9</v>
      </c>
      <c r="Z49" s="134">
        <v>9</v>
      </c>
      <c r="AA49" s="134">
        <f t="shared" si="19"/>
        <v>99</v>
      </c>
      <c r="AC49" s="1"/>
    </row>
    <row r="50" spans="1:29" s="26" customFormat="1" ht="63.75" hidden="1" customHeight="1" x14ac:dyDescent="0.25">
      <c r="A50" s="132"/>
      <c r="B50" s="143"/>
      <c r="C50" s="140"/>
      <c r="D50" s="244"/>
      <c r="E50" s="198"/>
      <c r="F50" s="170"/>
      <c r="G50" s="218"/>
      <c r="H50" s="218"/>
      <c r="I50" s="140"/>
      <c r="J50" s="140"/>
      <c r="K50" s="140"/>
      <c r="L50" s="140"/>
      <c r="M50" s="14"/>
      <c r="N50" s="289"/>
      <c r="O50" s="131" t="s">
        <v>42</v>
      </c>
      <c r="P50" s="142">
        <f t="shared" ref="P50:Z50" si="25">P87+P90</f>
        <v>2</v>
      </c>
      <c r="Q50" s="142">
        <f t="shared" si="25"/>
        <v>2</v>
      </c>
      <c r="R50" s="142">
        <f t="shared" si="25"/>
        <v>2</v>
      </c>
      <c r="S50" s="142">
        <f t="shared" si="25"/>
        <v>2</v>
      </c>
      <c r="T50" s="142">
        <f t="shared" si="25"/>
        <v>2</v>
      </c>
      <c r="U50" s="142">
        <f t="shared" si="25"/>
        <v>2</v>
      </c>
      <c r="V50" s="142">
        <f t="shared" si="25"/>
        <v>2</v>
      </c>
      <c r="W50" s="142">
        <f t="shared" si="25"/>
        <v>2</v>
      </c>
      <c r="X50" s="142">
        <f t="shared" si="25"/>
        <v>2</v>
      </c>
      <c r="Y50" s="142">
        <f t="shared" si="25"/>
        <v>2</v>
      </c>
      <c r="Z50" s="142">
        <f t="shared" si="25"/>
        <v>2</v>
      </c>
      <c r="AA50" s="142">
        <f t="shared" si="19"/>
        <v>22</v>
      </c>
      <c r="AC50" s="1"/>
    </row>
    <row r="51" spans="1:29" s="26" customFormat="1" ht="77.25" customHeight="1" x14ac:dyDescent="0.25">
      <c r="A51" s="282" t="s">
        <v>230</v>
      </c>
      <c r="B51" s="145" t="s">
        <v>14</v>
      </c>
      <c r="C51" s="141">
        <f t="shared" ref="C51:C82" si="26">SUM(D51:M51)</f>
        <v>0</v>
      </c>
      <c r="D51" s="245">
        <f t="shared" ref="D51:M51" si="27">D52+D53</f>
        <v>0</v>
      </c>
      <c r="E51" s="199">
        <f t="shared" si="27"/>
        <v>0</v>
      </c>
      <c r="F51" s="174">
        <f t="shared" si="27"/>
        <v>0</v>
      </c>
      <c r="G51" s="219">
        <f t="shared" si="27"/>
        <v>0</v>
      </c>
      <c r="H51" s="219">
        <f t="shared" si="27"/>
        <v>0</v>
      </c>
      <c r="I51" s="141">
        <f t="shared" si="27"/>
        <v>0</v>
      </c>
      <c r="J51" s="141">
        <f t="shared" si="27"/>
        <v>0</v>
      </c>
      <c r="K51" s="141">
        <f t="shared" si="27"/>
        <v>0</v>
      </c>
      <c r="L51" s="141">
        <f t="shared" si="27"/>
        <v>0</v>
      </c>
      <c r="M51" s="141">
        <f t="shared" si="27"/>
        <v>0</v>
      </c>
      <c r="N51" s="289"/>
      <c r="O51" s="135" t="s">
        <v>33</v>
      </c>
      <c r="P51" s="134">
        <v>1</v>
      </c>
      <c r="Q51" s="134">
        <v>1</v>
      </c>
      <c r="R51" s="134">
        <v>1</v>
      </c>
      <c r="S51" s="134">
        <v>1</v>
      </c>
      <c r="T51" s="134">
        <v>1</v>
      </c>
      <c r="U51" s="134">
        <v>1</v>
      </c>
      <c r="V51" s="134">
        <v>1</v>
      </c>
      <c r="W51" s="134">
        <v>1</v>
      </c>
      <c r="X51" s="134">
        <v>1</v>
      </c>
      <c r="Y51" s="134">
        <v>1</v>
      </c>
      <c r="Z51" s="134">
        <v>1</v>
      </c>
      <c r="AA51" s="134">
        <f t="shared" si="19"/>
        <v>11</v>
      </c>
      <c r="AC51" s="1"/>
    </row>
    <row r="52" spans="1:29" s="26" customFormat="1" ht="96" customHeight="1" x14ac:dyDescent="0.25">
      <c r="A52" s="262"/>
      <c r="B52" s="145" t="s">
        <v>47</v>
      </c>
      <c r="C52" s="141">
        <f t="shared" si="26"/>
        <v>0</v>
      </c>
      <c r="D52" s="245">
        <v>0</v>
      </c>
      <c r="E52" s="199">
        <v>0</v>
      </c>
      <c r="F52" s="174">
        <v>0</v>
      </c>
      <c r="G52" s="219">
        <v>0</v>
      </c>
      <c r="H52" s="219">
        <v>0</v>
      </c>
      <c r="I52" s="141">
        <v>0</v>
      </c>
      <c r="J52" s="141">
        <v>0</v>
      </c>
      <c r="K52" s="141">
        <v>0</v>
      </c>
      <c r="L52" s="141">
        <v>0</v>
      </c>
      <c r="M52" s="141">
        <v>0</v>
      </c>
      <c r="N52" s="149"/>
      <c r="O52" s="135" t="s">
        <v>28</v>
      </c>
      <c r="P52" s="134">
        <v>1</v>
      </c>
      <c r="Q52" s="134">
        <v>1</v>
      </c>
      <c r="R52" s="134">
        <v>1</v>
      </c>
      <c r="S52" s="134">
        <v>1</v>
      </c>
      <c r="T52" s="134">
        <v>1</v>
      </c>
      <c r="U52" s="134">
        <v>1</v>
      </c>
      <c r="V52" s="134">
        <v>1</v>
      </c>
      <c r="W52" s="134">
        <v>1</v>
      </c>
      <c r="X52" s="134">
        <v>1</v>
      </c>
      <c r="Y52" s="134">
        <v>1</v>
      </c>
      <c r="Z52" s="134">
        <v>1</v>
      </c>
      <c r="AA52" s="134">
        <f>Z52</f>
        <v>1</v>
      </c>
      <c r="AC52" s="1"/>
    </row>
    <row r="53" spans="1:29" s="26" customFormat="1" ht="75" customHeight="1" x14ac:dyDescent="0.25">
      <c r="A53" s="262"/>
      <c r="B53" s="145" t="s">
        <v>15</v>
      </c>
      <c r="C53" s="141">
        <f t="shared" si="26"/>
        <v>0</v>
      </c>
      <c r="D53" s="245">
        <v>0</v>
      </c>
      <c r="E53" s="199">
        <f t="shared" ref="E53:J53" si="28">(E52/78*100)-E52</f>
        <v>0</v>
      </c>
      <c r="F53" s="174">
        <f t="shared" si="28"/>
        <v>0</v>
      </c>
      <c r="G53" s="219">
        <f t="shared" si="28"/>
        <v>0</v>
      </c>
      <c r="H53" s="219">
        <f t="shared" si="28"/>
        <v>0</v>
      </c>
      <c r="I53" s="141">
        <f t="shared" si="28"/>
        <v>0</v>
      </c>
      <c r="J53" s="141">
        <f t="shared" si="28"/>
        <v>0</v>
      </c>
      <c r="K53" s="141">
        <v>0</v>
      </c>
      <c r="L53" s="141">
        <v>0</v>
      </c>
      <c r="M53" s="141">
        <v>0</v>
      </c>
      <c r="N53" s="148"/>
      <c r="O53" s="135" t="s">
        <v>34</v>
      </c>
      <c r="P53" s="134">
        <v>20</v>
      </c>
      <c r="Q53" s="134">
        <v>20</v>
      </c>
      <c r="R53" s="134">
        <v>20</v>
      </c>
      <c r="S53" s="134">
        <v>20</v>
      </c>
      <c r="T53" s="134">
        <v>20</v>
      </c>
      <c r="U53" s="134">
        <v>20</v>
      </c>
      <c r="V53" s="134">
        <v>20</v>
      </c>
      <c r="W53" s="134">
        <v>20</v>
      </c>
      <c r="X53" s="134">
        <v>20</v>
      </c>
      <c r="Y53" s="134">
        <v>20</v>
      </c>
      <c r="Z53" s="134">
        <v>20</v>
      </c>
      <c r="AA53" s="134">
        <f>Z53</f>
        <v>20</v>
      </c>
      <c r="AC53" s="1"/>
    </row>
    <row r="54" spans="1:29" s="26" customFormat="1" ht="31.5" customHeight="1" x14ac:dyDescent="0.25">
      <c r="A54" s="284" t="s">
        <v>205</v>
      </c>
      <c r="B54" s="145" t="s">
        <v>14</v>
      </c>
      <c r="C54" s="141">
        <f t="shared" si="26"/>
        <v>63500</v>
      </c>
      <c r="D54" s="245">
        <f t="shared" ref="D54:M54" si="29">D55+D56</f>
        <v>63500</v>
      </c>
      <c r="E54" s="199">
        <f t="shared" si="29"/>
        <v>0</v>
      </c>
      <c r="F54" s="174">
        <f t="shared" si="29"/>
        <v>0</v>
      </c>
      <c r="G54" s="219">
        <f t="shared" si="29"/>
        <v>0</v>
      </c>
      <c r="H54" s="219">
        <f t="shared" si="29"/>
        <v>0</v>
      </c>
      <c r="I54" s="141">
        <f t="shared" si="29"/>
        <v>0</v>
      </c>
      <c r="J54" s="141">
        <f t="shared" si="29"/>
        <v>0</v>
      </c>
      <c r="K54" s="141">
        <f t="shared" si="29"/>
        <v>0</v>
      </c>
      <c r="L54" s="141">
        <f t="shared" si="29"/>
        <v>0</v>
      </c>
      <c r="M54" s="141">
        <f t="shared" si="29"/>
        <v>0</v>
      </c>
      <c r="N54" s="148"/>
      <c r="O54" s="312" t="s">
        <v>39</v>
      </c>
      <c r="P54" s="310">
        <v>1</v>
      </c>
      <c r="Q54" s="310">
        <v>1</v>
      </c>
      <c r="R54" s="310">
        <v>1</v>
      </c>
      <c r="S54" s="310">
        <v>1</v>
      </c>
      <c r="T54" s="310">
        <v>1</v>
      </c>
      <c r="U54" s="310">
        <v>1</v>
      </c>
      <c r="V54" s="310">
        <v>1</v>
      </c>
      <c r="W54" s="310">
        <v>1</v>
      </c>
      <c r="X54" s="310">
        <v>1</v>
      </c>
      <c r="Y54" s="310">
        <v>1</v>
      </c>
      <c r="Z54" s="310">
        <v>1</v>
      </c>
      <c r="AA54" s="310">
        <f>SUM(P54:Z56)</f>
        <v>11</v>
      </c>
      <c r="AB54" s="95"/>
      <c r="AC54" s="1"/>
    </row>
    <row r="55" spans="1:29" s="26" customFormat="1" ht="96" customHeight="1" x14ac:dyDescent="0.25">
      <c r="A55" s="287"/>
      <c r="B55" s="145" t="s">
        <v>47</v>
      </c>
      <c r="C55" s="141">
        <f t="shared" si="26"/>
        <v>0</v>
      </c>
      <c r="D55" s="245">
        <v>0</v>
      </c>
      <c r="E55" s="199">
        <v>0</v>
      </c>
      <c r="F55" s="174">
        <v>0</v>
      </c>
      <c r="G55" s="219">
        <v>0</v>
      </c>
      <c r="H55" s="219">
        <v>0</v>
      </c>
      <c r="I55" s="141">
        <v>0</v>
      </c>
      <c r="J55" s="141">
        <v>0</v>
      </c>
      <c r="K55" s="141">
        <v>0</v>
      </c>
      <c r="L55" s="141">
        <v>0</v>
      </c>
      <c r="M55" s="141">
        <v>0</v>
      </c>
      <c r="N55" s="130"/>
      <c r="O55" s="305"/>
      <c r="P55" s="309"/>
      <c r="Q55" s="309"/>
      <c r="R55" s="309"/>
      <c r="S55" s="309"/>
      <c r="T55" s="309"/>
      <c r="U55" s="309"/>
      <c r="V55" s="309"/>
      <c r="W55" s="309"/>
      <c r="X55" s="309"/>
      <c r="Y55" s="309"/>
      <c r="Z55" s="309"/>
      <c r="AA55" s="309"/>
      <c r="AB55" s="95"/>
      <c r="AC55" s="1"/>
    </row>
    <row r="56" spans="1:29" s="26" customFormat="1" ht="98.25" customHeight="1" x14ac:dyDescent="0.25">
      <c r="A56" s="279"/>
      <c r="B56" s="145" t="s">
        <v>15</v>
      </c>
      <c r="C56" s="141">
        <f t="shared" si="26"/>
        <v>63500</v>
      </c>
      <c r="D56" s="245">
        <v>63500</v>
      </c>
      <c r="E56" s="199">
        <v>0</v>
      </c>
      <c r="F56" s="174">
        <v>0</v>
      </c>
      <c r="G56" s="219">
        <v>0</v>
      </c>
      <c r="H56" s="219">
        <v>0</v>
      </c>
      <c r="I56" s="141">
        <v>0</v>
      </c>
      <c r="J56" s="141">
        <v>0</v>
      </c>
      <c r="K56" s="141">
        <v>0</v>
      </c>
      <c r="L56" s="141">
        <v>0</v>
      </c>
      <c r="M56" s="141">
        <v>0</v>
      </c>
      <c r="N56" s="288"/>
      <c r="O56" s="293"/>
      <c r="P56" s="309"/>
      <c r="Q56" s="309"/>
      <c r="R56" s="309"/>
      <c r="S56" s="309"/>
      <c r="T56" s="309"/>
      <c r="U56" s="309"/>
      <c r="V56" s="309"/>
      <c r="W56" s="309"/>
      <c r="X56" s="309"/>
      <c r="Y56" s="309"/>
      <c r="Z56" s="309"/>
      <c r="AA56" s="309"/>
      <c r="AB56" s="95"/>
      <c r="AC56" s="1"/>
    </row>
    <row r="57" spans="1:29" s="26" customFormat="1" ht="35.25" customHeight="1" x14ac:dyDescent="0.25">
      <c r="A57" s="293" t="s">
        <v>206</v>
      </c>
      <c r="B57" s="156" t="s">
        <v>14</v>
      </c>
      <c r="C57" s="154">
        <f t="shared" si="26"/>
        <v>7469733.3399999999</v>
      </c>
      <c r="D57" s="244">
        <f t="shared" ref="D57:M57" si="30">D58+D59</f>
        <v>7469733.3399999999</v>
      </c>
      <c r="E57" s="198">
        <f t="shared" si="30"/>
        <v>0</v>
      </c>
      <c r="F57" s="170">
        <f t="shared" si="30"/>
        <v>0</v>
      </c>
      <c r="G57" s="218">
        <f t="shared" si="30"/>
        <v>0</v>
      </c>
      <c r="H57" s="218">
        <f t="shared" si="30"/>
        <v>0</v>
      </c>
      <c r="I57" s="154">
        <f t="shared" si="30"/>
        <v>0</v>
      </c>
      <c r="J57" s="154">
        <f t="shared" si="30"/>
        <v>0</v>
      </c>
      <c r="K57" s="154">
        <f t="shared" si="30"/>
        <v>0</v>
      </c>
      <c r="L57" s="154">
        <f t="shared" si="30"/>
        <v>0</v>
      </c>
      <c r="M57" s="154">
        <f t="shared" si="30"/>
        <v>0</v>
      </c>
      <c r="N57" s="314"/>
      <c r="O57" s="284" t="s">
        <v>39</v>
      </c>
      <c r="P57" s="309" t="e">
        <f>(#REF!/300000)+1</f>
        <v>#REF!</v>
      </c>
      <c r="Q57" s="309">
        <f t="shared" ref="Q57:Z57" si="31">(D57/300000)+1</f>
        <v>26</v>
      </c>
      <c r="R57" s="309">
        <f t="shared" si="31"/>
        <v>1</v>
      </c>
      <c r="S57" s="309">
        <f t="shared" si="31"/>
        <v>1</v>
      </c>
      <c r="T57" s="309">
        <f t="shared" si="31"/>
        <v>1</v>
      </c>
      <c r="U57" s="309">
        <f t="shared" si="31"/>
        <v>1</v>
      </c>
      <c r="V57" s="309">
        <f t="shared" si="31"/>
        <v>1</v>
      </c>
      <c r="W57" s="309">
        <f t="shared" si="31"/>
        <v>1</v>
      </c>
      <c r="X57" s="309">
        <f t="shared" si="31"/>
        <v>1</v>
      </c>
      <c r="Y57" s="309">
        <f t="shared" si="31"/>
        <v>1</v>
      </c>
      <c r="Z57" s="309">
        <f t="shared" si="31"/>
        <v>1</v>
      </c>
      <c r="AA57" s="309" t="e">
        <f>SUM(P57:Z59)</f>
        <v>#REF!</v>
      </c>
      <c r="AB57" s="95"/>
      <c r="AC57" s="1"/>
    </row>
    <row r="58" spans="1:29" s="26" customFormat="1" ht="90" customHeight="1" x14ac:dyDescent="0.25">
      <c r="A58" s="283"/>
      <c r="B58" s="152" t="s">
        <v>47</v>
      </c>
      <c r="C58" s="155">
        <f t="shared" si="26"/>
        <v>5000000</v>
      </c>
      <c r="D58" s="245">
        <v>5000000</v>
      </c>
      <c r="E58" s="199">
        <v>0</v>
      </c>
      <c r="F58" s="174">
        <v>0</v>
      </c>
      <c r="G58" s="219">
        <v>0</v>
      </c>
      <c r="H58" s="219">
        <v>0</v>
      </c>
      <c r="I58" s="155">
        <v>0</v>
      </c>
      <c r="J58" s="155">
        <v>0</v>
      </c>
      <c r="K58" s="155">
        <v>0</v>
      </c>
      <c r="L58" s="155">
        <v>0</v>
      </c>
      <c r="M58" s="155">
        <v>0</v>
      </c>
      <c r="N58" s="153"/>
      <c r="O58" s="312"/>
      <c r="P58" s="309"/>
      <c r="Q58" s="309"/>
      <c r="R58" s="309"/>
      <c r="S58" s="309"/>
      <c r="T58" s="309"/>
      <c r="U58" s="309"/>
      <c r="V58" s="309"/>
      <c r="W58" s="309"/>
      <c r="X58" s="309"/>
      <c r="Y58" s="309"/>
      <c r="Z58" s="309"/>
      <c r="AA58" s="309"/>
      <c r="AB58" s="95"/>
      <c r="AC58" s="1"/>
    </row>
    <row r="59" spans="1:29" s="26" customFormat="1" ht="45" customHeight="1" x14ac:dyDescent="0.25">
      <c r="A59" s="283"/>
      <c r="B59" s="152" t="s">
        <v>15</v>
      </c>
      <c r="C59" s="155">
        <f t="shared" si="26"/>
        <v>2469733.34</v>
      </c>
      <c r="D59" s="245">
        <v>2469733.34</v>
      </c>
      <c r="E59" s="199">
        <v>0</v>
      </c>
      <c r="F59" s="174">
        <v>0</v>
      </c>
      <c r="G59" s="219">
        <v>0</v>
      </c>
      <c r="H59" s="219">
        <f>G59*101.7/100</f>
        <v>0</v>
      </c>
      <c r="I59" s="155">
        <f>H59*101.6/100</f>
        <v>0</v>
      </c>
      <c r="J59" s="155">
        <f>I59*101.4/100</f>
        <v>0</v>
      </c>
      <c r="K59" s="155">
        <f>J59*101.3/100</f>
        <v>0</v>
      </c>
      <c r="L59" s="155">
        <f>K59*101.3/100</f>
        <v>0</v>
      </c>
      <c r="M59" s="155">
        <f>L59*101.3/100</f>
        <v>0</v>
      </c>
      <c r="N59" s="153"/>
      <c r="O59" s="293"/>
      <c r="P59" s="309"/>
      <c r="Q59" s="309"/>
      <c r="R59" s="309"/>
      <c r="S59" s="309"/>
      <c r="T59" s="309"/>
      <c r="U59" s="309"/>
      <c r="V59" s="309"/>
      <c r="W59" s="309"/>
      <c r="X59" s="309"/>
      <c r="Y59" s="309"/>
      <c r="Z59" s="309"/>
      <c r="AA59" s="309"/>
      <c r="AB59" s="95"/>
      <c r="AC59" s="1"/>
    </row>
    <row r="60" spans="1:29" s="26" customFormat="1" ht="25.5" customHeight="1" x14ac:dyDescent="0.25">
      <c r="A60" s="283" t="s">
        <v>231</v>
      </c>
      <c r="B60" s="145" t="s">
        <v>14</v>
      </c>
      <c r="C60" s="141">
        <f t="shared" si="26"/>
        <v>0</v>
      </c>
      <c r="D60" s="245">
        <f t="shared" ref="D60:M60" si="32">D61+D62</f>
        <v>0</v>
      </c>
      <c r="E60" s="199">
        <f t="shared" si="32"/>
        <v>0</v>
      </c>
      <c r="F60" s="174">
        <f t="shared" si="32"/>
        <v>0</v>
      </c>
      <c r="G60" s="219">
        <f t="shared" si="32"/>
        <v>0</v>
      </c>
      <c r="H60" s="219">
        <f t="shared" si="32"/>
        <v>0</v>
      </c>
      <c r="I60" s="141">
        <f t="shared" si="32"/>
        <v>0</v>
      </c>
      <c r="J60" s="141">
        <f t="shared" si="32"/>
        <v>0</v>
      </c>
      <c r="K60" s="141">
        <f t="shared" si="32"/>
        <v>0</v>
      </c>
      <c r="L60" s="141">
        <f t="shared" si="32"/>
        <v>0</v>
      </c>
      <c r="M60" s="141">
        <f t="shared" si="32"/>
        <v>0</v>
      </c>
      <c r="N60" s="143"/>
      <c r="O60" s="284" t="s">
        <v>39</v>
      </c>
      <c r="P60" s="309">
        <v>1</v>
      </c>
      <c r="Q60" s="309">
        <v>1</v>
      </c>
      <c r="R60" s="309">
        <v>1</v>
      </c>
      <c r="S60" s="309">
        <v>1</v>
      </c>
      <c r="T60" s="309">
        <v>1</v>
      </c>
      <c r="U60" s="309">
        <v>1</v>
      </c>
      <c r="V60" s="309">
        <v>1</v>
      </c>
      <c r="W60" s="309">
        <v>1</v>
      </c>
      <c r="X60" s="309">
        <v>1</v>
      </c>
      <c r="Y60" s="309">
        <v>1</v>
      </c>
      <c r="Z60" s="309">
        <v>1</v>
      </c>
      <c r="AA60" s="309">
        <f>SUM(P60:Z62)</f>
        <v>11</v>
      </c>
      <c r="AB60" s="95"/>
      <c r="AC60" s="1"/>
    </row>
    <row r="61" spans="1:29" s="26" customFormat="1" ht="152.25" customHeight="1" x14ac:dyDescent="0.25">
      <c r="A61" s="262"/>
      <c r="B61" s="145" t="s">
        <v>47</v>
      </c>
      <c r="C61" s="141">
        <f t="shared" si="26"/>
        <v>0</v>
      </c>
      <c r="D61" s="245">
        <v>0</v>
      </c>
      <c r="E61" s="199">
        <v>0</v>
      </c>
      <c r="F61" s="174">
        <v>0</v>
      </c>
      <c r="G61" s="219">
        <v>0</v>
      </c>
      <c r="H61" s="219">
        <v>0</v>
      </c>
      <c r="I61" s="141">
        <v>0</v>
      </c>
      <c r="J61" s="141">
        <v>0</v>
      </c>
      <c r="K61" s="141">
        <v>0</v>
      </c>
      <c r="L61" s="141">
        <v>0</v>
      </c>
      <c r="M61" s="141">
        <v>0</v>
      </c>
      <c r="N61" s="130"/>
      <c r="O61" s="312"/>
      <c r="P61" s="309"/>
      <c r="Q61" s="309"/>
      <c r="R61" s="309"/>
      <c r="S61" s="309"/>
      <c r="T61" s="309"/>
      <c r="U61" s="309"/>
      <c r="V61" s="309"/>
      <c r="W61" s="309"/>
      <c r="X61" s="309"/>
      <c r="Y61" s="309"/>
      <c r="Z61" s="309"/>
      <c r="AA61" s="309"/>
      <c r="AB61" s="95"/>
      <c r="AC61" s="1"/>
    </row>
    <row r="62" spans="1:29" s="26" customFormat="1" ht="116.25" customHeight="1" x14ac:dyDescent="0.25">
      <c r="A62" s="213" t="s">
        <v>232</v>
      </c>
      <c r="B62" s="145" t="s">
        <v>15</v>
      </c>
      <c r="C62" s="141">
        <f t="shared" si="26"/>
        <v>0</v>
      </c>
      <c r="D62" s="245">
        <v>0</v>
      </c>
      <c r="E62" s="199">
        <f t="shared" ref="E62" si="33">(E61/78*100)-E61</f>
        <v>0</v>
      </c>
      <c r="F62" s="174">
        <v>0</v>
      </c>
      <c r="G62" s="219">
        <v>0</v>
      </c>
      <c r="H62" s="219">
        <v>0</v>
      </c>
      <c r="I62" s="141">
        <f>H62*101.6/100</f>
        <v>0</v>
      </c>
      <c r="J62" s="141">
        <f>I62*101.4/100</f>
        <v>0</v>
      </c>
      <c r="K62" s="141">
        <f>J62*101.3/100</f>
        <v>0</v>
      </c>
      <c r="L62" s="141">
        <f>K62*101.3/100</f>
        <v>0</v>
      </c>
      <c r="M62" s="141">
        <f>L62*101.3/100</f>
        <v>0</v>
      </c>
      <c r="N62" s="288"/>
      <c r="O62" s="293"/>
      <c r="P62" s="309"/>
      <c r="Q62" s="309"/>
      <c r="R62" s="309"/>
      <c r="S62" s="309"/>
      <c r="T62" s="309"/>
      <c r="U62" s="309"/>
      <c r="V62" s="309"/>
      <c r="W62" s="309"/>
      <c r="X62" s="309"/>
      <c r="Y62" s="309"/>
      <c r="Z62" s="309"/>
      <c r="AA62" s="309"/>
      <c r="AB62" s="95"/>
      <c r="AC62" s="1"/>
    </row>
    <row r="63" spans="1:29" s="26" customFormat="1" ht="48.75" customHeight="1" x14ac:dyDescent="0.25">
      <c r="A63" s="284" t="s">
        <v>207</v>
      </c>
      <c r="B63" s="150" t="s">
        <v>17</v>
      </c>
      <c r="C63" s="140">
        <f t="shared" si="26"/>
        <v>6550</v>
      </c>
      <c r="D63" s="244">
        <f t="shared" ref="D63:M63" si="34">D64+D65</f>
        <v>6550</v>
      </c>
      <c r="E63" s="198">
        <f t="shared" si="34"/>
        <v>0</v>
      </c>
      <c r="F63" s="170">
        <f t="shared" si="34"/>
        <v>0</v>
      </c>
      <c r="G63" s="218">
        <f t="shared" si="34"/>
        <v>0</v>
      </c>
      <c r="H63" s="218">
        <f t="shared" si="34"/>
        <v>0</v>
      </c>
      <c r="I63" s="140">
        <f t="shared" si="34"/>
        <v>0</v>
      </c>
      <c r="J63" s="140">
        <f t="shared" si="34"/>
        <v>0</v>
      </c>
      <c r="K63" s="140">
        <f t="shared" si="34"/>
        <v>0</v>
      </c>
      <c r="L63" s="140">
        <f t="shared" si="34"/>
        <v>0</v>
      </c>
      <c r="M63" s="140">
        <f t="shared" si="34"/>
        <v>0</v>
      </c>
      <c r="N63" s="289"/>
      <c r="O63" s="284" t="s">
        <v>39</v>
      </c>
      <c r="P63" s="302">
        <v>1</v>
      </c>
      <c r="Q63" s="302">
        <v>1</v>
      </c>
      <c r="R63" s="302">
        <v>1</v>
      </c>
      <c r="S63" s="302">
        <v>1</v>
      </c>
      <c r="T63" s="302">
        <v>1</v>
      </c>
      <c r="U63" s="302">
        <v>1</v>
      </c>
      <c r="V63" s="302">
        <v>1</v>
      </c>
      <c r="W63" s="302">
        <v>1</v>
      </c>
      <c r="X63" s="302">
        <v>1</v>
      </c>
      <c r="Y63" s="302">
        <v>1</v>
      </c>
      <c r="Z63" s="302">
        <v>1</v>
      </c>
      <c r="AA63" s="302">
        <f>SUM(P63:Z65)</f>
        <v>11</v>
      </c>
      <c r="AC63" s="1"/>
    </row>
    <row r="64" spans="1:29" s="26" customFormat="1" ht="75.75" customHeight="1" x14ac:dyDescent="0.25">
      <c r="A64" s="278"/>
      <c r="B64" s="145" t="s">
        <v>47</v>
      </c>
      <c r="C64" s="141">
        <f t="shared" si="26"/>
        <v>0</v>
      </c>
      <c r="D64" s="245">
        <v>0</v>
      </c>
      <c r="E64" s="199">
        <v>0</v>
      </c>
      <c r="F64" s="174">
        <v>0</v>
      </c>
      <c r="G64" s="219">
        <v>0</v>
      </c>
      <c r="H64" s="219">
        <v>0</v>
      </c>
      <c r="I64" s="141">
        <v>0</v>
      </c>
      <c r="J64" s="141">
        <v>0</v>
      </c>
      <c r="K64" s="141">
        <v>0</v>
      </c>
      <c r="L64" s="141">
        <v>0</v>
      </c>
      <c r="M64" s="141">
        <v>0</v>
      </c>
      <c r="N64" s="289"/>
      <c r="O64" s="312"/>
      <c r="P64" s="302"/>
      <c r="Q64" s="302"/>
      <c r="R64" s="302"/>
      <c r="S64" s="302"/>
      <c r="T64" s="302"/>
      <c r="U64" s="302"/>
      <c r="V64" s="302"/>
      <c r="W64" s="302"/>
      <c r="X64" s="302"/>
      <c r="Y64" s="302"/>
      <c r="Z64" s="302"/>
      <c r="AA64" s="302"/>
      <c r="AC64" s="1"/>
    </row>
    <row r="65" spans="1:29" s="26" customFormat="1" ht="83.25" customHeight="1" x14ac:dyDescent="0.25">
      <c r="A65" s="279"/>
      <c r="B65" s="145" t="s">
        <v>15</v>
      </c>
      <c r="C65" s="141">
        <f t="shared" si="26"/>
        <v>6550</v>
      </c>
      <c r="D65" s="245">
        <v>6550</v>
      </c>
      <c r="E65" s="199">
        <v>0</v>
      </c>
      <c r="F65" s="174">
        <v>0</v>
      </c>
      <c r="G65" s="219">
        <v>0</v>
      </c>
      <c r="H65" s="219">
        <v>0</v>
      </c>
      <c r="I65" s="141">
        <v>0</v>
      </c>
      <c r="J65" s="141">
        <v>0</v>
      </c>
      <c r="K65" s="141">
        <f>J65*101.3/100</f>
        <v>0</v>
      </c>
      <c r="L65" s="141">
        <f>K65*101.3/100</f>
        <v>0</v>
      </c>
      <c r="M65" s="141">
        <f>L65*101.3/100</f>
        <v>0</v>
      </c>
      <c r="N65" s="130"/>
      <c r="O65" s="293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C65" s="1"/>
    </row>
    <row r="66" spans="1:29" s="26" customFormat="1" ht="25.5" customHeight="1" x14ac:dyDescent="0.25">
      <c r="A66" s="283" t="s">
        <v>233</v>
      </c>
      <c r="B66" s="145" t="s">
        <v>14</v>
      </c>
      <c r="C66" s="141">
        <f t="shared" si="26"/>
        <v>6617727.21</v>
      </c>
      <c r="D66" s="245">
        <f t="shared" ref="D66:M66" si="35">D67+D68</f>
        <v>1643365.47</v>
      </c>
      <c r="E66" s="199">
        <f t="shared" si="35"/>
        <v>0</v>
      </c>
      <c r="F66" s="174">
        <f t="shared" si="35"/>
        <v>0</v>
      </c>
      <c r="G66" s="219">
        <f t="shared" si="35"/>
        <v>0</v>
      </c>
      <c r="H66" s="219">
        <f t="shared" si="35"/>
        <v>800000</v>
      </c>
      <c r="I66" s="141">
        <f t="shared" si="35"/>
        <v>812800</v>
      </c>
      <c r="J66" s="141">
        <f t="shared" si="35"/>
        <v>824179.19999999995</v>
      </c>
      <c r="K66" s="141">
        <f t="shared" si="35"/>
        <v>834893.53</v>
      </c>
      <c r="L66" s="141">
        <f t="shared" si="35"/>
        <v>845747.15</v>
      </c>
      <c r="M66" s="141">
        <f t="shared" si="35"/>
        <v>856741.86</v>
      </c>
      <c r="N66" s="148"/>
      <c r="O66" s="283" t="s">
        <v>39</v>
      </c>
      <c r="P66" s="308">
        <v>1</v>
      </c>
      <c r="Q66" s="308">
        <v>1</v>
      </c>
      <c r="R66" s="308">
        <v>1</v>
      </c>
      <c r="S66" s="308">
        <v>1</v>
      </c>
      <c r="T66" s="308">
        <v>1</v>
      </c>
      <c r="U66" s="308">
        <v>1</v>
      </c>
      <c r="V66" s="308">
        <v>1</v>
      </c>
      <c r="W66" s="308">
        <v>1</v>
      </c>
      <c r="X66" s="308">
        <v>1</v>
      </c>
      <c r="Y66" s="308">
        <v>1</v>
      </c>
      <c r="Z66" s="308">
        <v>1</v>
      </c>
      <c r="AA66" s="301">
        <f>SUM(P66:Z67)</f>
        <v>11</v>
      </c>
      <c r="AC66" s="1"/>
    </row>
    <row r="67" spans="1:29" s="26" customFormat="1" ht="111.75" customHeight="1" x14ac:dyDescent="0.25">
      <c r="A67" s="262"/>
      <c r="B67" s="145" t="s">
        <v>47</v>
      </c>
      <c r="C67" s="141">
        <f t="shared" si="26"/>
        <v>0</v>
      </c>
      <c r="D67" s="245">
        <v>0</v>
      </c>
      <c r="E67" s="199">
        <v>0</v>
      </c>
      <c r="F67" s="174">
        <v>0</v>
      </c>
      <c r="G67" s="219">
        <v>0</v>
      </c>
      <c r="H67" s="219">
        <v>0</v>
      </c>
      <c r="I67" s="141">
        <v>0</v>
      </c>
      <c r="J67" s="141">
        <v>0</v>
      </c>
      <c r="K67" s="141">
        <v>0</v>
      </c>
      <c r="L67" s="141">
        <v>0</v>
      </c>
      <c r="M67" s="141">
        <v>0</v>
      </c>
      <c r="N67" s="149"/>
      <c r="O67" s="283"/>
      <c r="P67" s="301"/>
      <c r="Q67" s="301"/>
      <c r="R67" s="301"/>
      <c r="S67" s="301"/>
      <c r="T67" s="301"/>
      <c r="U67" s="301"/>
      <c r="V67" s="301"/>
      <c r="W67" s="301"/>
      <c r="X67" s="301"/>
      <c r="Y67" s="301"/>
      <c r="Z67" s="301"/>
      <c r="AA67" s="302"/>
      <c r="AC67" s="1"/>
    </row>
    <row r="68" spans="1:29" s="26" customFormat="1" ht="96" customHeight="1" x14ac:dyDescent="0.25">
      <c r="A68" s="262"/>
      <c r="B68" s="145" t="s">
        <v>15</v>
      </c>
      <c r="C68" s="141">
        <f t="shared" si="26"/>
        <v>6617727.21</v>
      </c>
      <c r="D68" s="245">
        <v>1643365.47</v>
      </c>
      <c r="E68" s="199">
        <v>0</v>
      </c>
      <c r="F68" s="174">
        <v>0</v>
      </c>
      <c r="G68" s="219">
        <v>0</v>
      </c>
      <c r="H68" s="219">
        <v>800000</v>
      </c>
      <c r="I68" s="199">
        <f>H68*101.6/100</f>
        <v>812800</v>
      </c>
      <c r="J68" s="199">
        <f>I68*101.4/100</f>
        <v>824179.19999999995</v>
      </c>
      <c r="K68" s="199">
        <f>J68*101.3/100</f>
        <v>834893.53</v>
      </c>
      <c r="L68" s="199">
        <f>K68*101.3/100</f>
        <v>845747.15</v>
      </c>
      <c r="M68" s="199">
        <f>L68*101.3/100</f>
        <v>856741.86</v>
      </c>
      <c r="N68" s="148"/>
      <c r="O68" s="145" t="s">
        <v>38</v>
      </c>
      <c r="P68" s="134">
        <v>60</v>
      </c>
      <c r="Q68" s="134">
        <v>60</v>
      </c>
      <c r="R68" s="134">
        <v>60</v>
      </c>
      <c r="S68" s="134">
        <v>60</v>
      </c>
      <c r="T68" s="134">
        <v>60</v>
      </c>
      <c r="U68" s="134">
        <v>60</v>
      </c>
      <c r="V68" s="134">
        <v>60</v>
      </c>
      <c r="W68" s="134">
        <v>60</v>
      </c>
      <c r="X68" s="134">
        <v>60</v>
      </c>
      <c r="Y68" s="134">
        <v>60</v>
      </c>
      <c r="Z68" s="134">
        <v>60</v>
      </c>
      <c r="AA68" s="134">
        <f>SUM(P68:Z68)</f>
        <v>660</v>
      </c>
      <c r="AC68" s="1"/>
    </row>
    <row r="69" spans="1:29" s="26" customFormat="1" ht="47.25" customHeight="1" x14ac:dyDescent="0.25">
      <c r="A69" s="283" t="s">
        <v>237</v>
      </c>
      <c r="B69" s="145" t="s">
        <v>14</v>
      </c>
      <c r="C69" s="141">
        <f t="shared" si="26"/>
        <v>794299.58</v>
      </c>
      <c r="D69" s="245">
        <f t="shared" ref="D69:M69" si="36">D70+D71</f>
        <v>794299.58</v>
      </c>
      <c r="E69" s="199">
        <f t="shared" si="36"/>
        <v>0</v>
      </c>
      <c r="F69" s="174">
        <f t="shared" si="36"/>
        <v>0</v>
      </c>
      <c r="G69" s="219">
        <f t="shared" si="36"/>
        <v>0</v>
      </c>
      <c r="H69" s="219">
        <f t="shared" si="36"/>
        <v>0</v>
      </c>
      <c r="I69" s="141">
        <f t="shared" si="36"/>
        <v>0</v>
      </c>
      <c r="J69" s="141">
        <f t="shared" si="36"/>
        <v>0</v>
      </c>
      <c r="K69" s="141">
        <f t="shared" si="36"/>
        <v>0</v>
      </c>
      <c r="L69" s="141">
        <f t="shared" si="36"/>
        <v>0</v>
      </c>
      <c r="M69" s="141">
        <f t="shared" si="36"/>
        <v>0</v>
      </c>
      <c r="N69" s="148"/>
      <c r="O69" s="312" t="s">
        <v>39</v>
      </c>
      <c r="P69" s="301" t="e">
        <f>(#REF!/100000)</f>
        <v>#REF!</v>
      </c>
      <c r="Q69" s="301">
        <f>(D69/200000)</f>
        <v>4</v>
      </c>
      <c r="R69" s="301">
        <f>(E69/200000)</f>
        <v>0</v>
      </c>
      <c r="S69" s="301">
        <f t="shared" ref="S69:Z69" si="37">F69/200000</f>
        <v>0</v>
      </c>
      <c r="T69" s="301">
        <f t="shared" si="37"/>
        <v>0</v>
      </c>
      <c r="U69" s="301">
        <f t="shared" si="37"/>
        <v>0</v>
      </c>
      <c r="V69" s="301">
        <f t="shared" si="37"/>
        <v>0</v>
      </c>
      <c r="W69" s="301">
        <f t="shared" si="37"/>
        <v>0</v>
      </c>
      <c r="X69" s="301">
        <f t="shared" si="37"/>
        <v>0</v>
      </c>
      <c r="Y69" s="301">
        <f t="shared" si="37"/>
        <v>0</v>
      </c>
      <c r="Z69" s="301">
        <f t="shared" si="37"/>
        <v>0</v>
      </c>
      <c r="AA69" s="301" t="e">
        <f>SUM(P69:Z71)</f>
        <v>#REF!</v>
      </c>
      <c r="AC69" s="1"/>
    </row>
    <row r="70" spans="1:29" s="26" customFormat="1" ht="73.5" customHeight="1" x14ac:dyDescent="0.25">
      <c r="A70" s="283"/>
      <c r="B70" s="145" t="s">
        <v>47</v>
      </c>
      <c r="C70" s="141">
        <f t="shared" si="26"/>
        <v>0</v>
      </c>
      <c r="D70" s="244">
        <v>0</v>
      </c>
      <c r="E70" s="198">
        <v>0</v>
      </c>
      <c r="F70" s="170">
        <v>0</v>
      </c>
      <c r="G70" s="218">
        <v>0</v>
      </c>
      <c r="H70" s="218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8"/>
      <c r="O70" s="312"/>
      <c r="P70" s="302"/>
      <c r="Q70" s="302"/>
      <c r="R70" s="302"/>
      <c r="S70" s="302"/>
      <c r="T70" s="302"/>
      <c r="U70" s="302"/>
      <c r="V70" s="302"/>
      <c r="W70" s="302"/>
      <c r="X70" s="302"/>
      <c r="Y70" s="302"/>
      <c r="Z70" s="302"/>
      <c r="AA70" s="302"/>
      <c r="AC70" s="1"/>
    </row>
    <row r="71" spans="1:29" s="26" customFormat="1" ht="40.5" customHeight="1" x14ac:dyDescent="0.25">
      <c r="A71" s="283"/>
      <c r="B71" s="145" t="s">
        <v>15</v>
      </c>
      <c r="C71" s="141">
        <f t="shared" si="26"/>
        <v>794299.58</v>
      </c>
      <c r="D71" s="244">
        <v>794299.58</v>
      </c>
      <c r="E71" s="198">
        <v>0</v>
      </c>
      <c r="F71" s="170">
        <v>0</v>
      </c>
      <c r="G71" s="218">
        <v>0</v>
      </c>
      <c r="H71" s="218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30"/>
      <c r="O71" s="293"/>
      <c r="P71" s="302"/>
      <c r="Q71" s="302"/>
      <c r="R71" s="302"/>
      <c r="S71" s="302"/>
      <c r="T71" s="302"/>
      <c r="U71" s="302"/>
      <c r="V71" s="302"/>
      <c r="W71" s="302"/>
      <c r="X71" s="302"/>
      <c r="Y71" s="302"/>
      <c r="Z71" s="302"/>
      <c r="AA71" s="302"/>
      <c r="AC71" s="1"/>
    </row>
    <row r="72" spans="1:29" s="26" customFormat="1" ht="41.25" customHeight="1" x14ac:dyDescent="0.25">
      <c r="A72" s="284" t="s">
        <v>239</v>
      </c>
      <c r="B72" s="145" t="s">
        <v>14</v>
      </c>
      <c r="C72" s="141">
        <f t="shared" si="26"/>
        <v>114950</v>
      </c>
      <c r="D72" s="245">
        <f t="shared" ref="D72:M72" si="38">D73+D74</f>
        <v>114950</v>
      </c>
      <c r="E72" s="199">
        <f t="shared" si="38"/>
        <v>0</v>
      </c>
      <c r="F72" s="174">
        <f t="shared" si="38"/>
        <v>0</v>
      </c>
      <c r="G72" s="219">
        <f t="shared" si="38"/>
        <v>0</v>
      </c>
      <c r="H72" s="219">
        <f t="shared" si="38"/>
        <v>0</v>
      </c>
      <c r="I72" s="141">
        <f t="shared" si="38"/>
        <v>0</v>
      </c>
      <c r="J72" s="141">
        <f t="shared" si="38"/>
        <v>0</v>
      </c>
      <c r="K72" s="141">
        <f t="shared" si="38"/>
        <v>0</v>
      </c>
      <c r="L72" s="141">
        <f t="shared" si="38"/>
        <v>0</v>
      </c>
      <c r="M72" s="141">
        <f t="shared" si="38"/>
        <v>0</v>
      </c>
      <c r="N72" s="288"/>
      <c r="O72" s="312" t="s">
        <v>39</v>
      </c>
      <c r="P72" s="301" t="e">
        <f>(#REF!/10000)</f>
        <v>#REF!</v>
      </c>
      <c r="Q72" s="301">
        <f>(D72/200000)</f>
        <v>1</v>
      </c>
      <c r="R72" s="301">
        <f>(E72/200000)</f>
        <v>0</v>
      </c>
      <c r="S72" s="301">
        <f t="shared" ref="S72:Z72" si="39">F72/200000</f>
        <v>0</v>
      </c>
      <c r="T72" s="301">
        <f t="shared" si="39"/>
        <v>0</v>
      </c>
      <c r="U72" s="301">
        <f t="shared" si="39"/>
        <v>0</v>
      </c>
      <c r="V72" s="301">
        <f t="shared" si="39"/>
        <v>0</v>
      </c>
      <c r="W72" s="301">
        <f t="shared" si="39"/>
        <v>0</v>
      </c>
      <c r="X72" s="301">
        <f t="shared" si="39"/>
        <v>0</v>
      </c>
      <c r="Y72" s="301">
        <f t="shared" si="39"/>
        <v>0</v>
      </c>
      <c r="Z72" s="301">
        <f t="shared" si="39"/>
        <v>0</v>
      </c>
      <c r="AA72" s="301" t="e">
        <f>SUM(P72:Z74)</f>
        <v>#REF!</v>
      </c>
      <c r="AC72" s="1"/>
    </row>
    <row r="73" spans="1:29" s="26" customFormat="1" ht="69.75" customHeight="1" x14ac:dyDescent="0.25">
      <c r="A73" s="278"/>
      <c r="B73" s="145" t="s">
        <v>47</v>
      </c>
      <c r="C73" s="141">
        <f t="shared" si="26"/>
        <v>0</v>
      </c>
      <c r="D73" s="244">
        <v>0</v>
      </c>
      <c r="E73" s="198">
        <v>0</v>
      </c>
      <c r="F73" s="170">
        <v>0</v>
      </c>
      <c r="G73" s="218">
        <v>0</v>
      </c>
      <c r="H73" s="218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289"/>
      <c r="O73" s="312"/>
      <c r="P73" s="302"/>
      <c r="Q73" s="302"/>
      <c r="R73" s="302"/>
      <c r="S73" s="302"/>
      <c r="T73" s="302"/>
      <c r="U73" s="302"/>
      <c r="V73" s="302"/>
      <c r="W73" s="302"/>
      <c r="X73" s="302"/>
      <c r="Y73" s="302"/>
      <c r="Z73" s="302"/>
      <c r="AA73" s="302"/>
      <c r="AC73" s="1"/>
    </row>
    <row r="74" spans="1:29" s="26" customFormat="1" ht="45.75" customHeight="1" x14ac:dyDescent="0.25">
      <c r="A74" s="279"/>
      <c r="B74" s="145" t="s">
        <v>15</v>
      </c>
      <c r="C74" s="141">
        <f t="shared" si="26"/>
        <v>114950</v>
      </c>
      <c r="D74" s="244">
        <v>114950</v>
      </c>
      <c r="E74" s="198">
        <v>0</v>
      </c>
      <c r="F74" s="170">
        <v>0</v>
      </c>
      <c r="G74" s="218">
        <v>0</v>
      </c>
      <c r="H74" s="218">
        <v>0</v>
      </c>
      <c r="I74" s="140">
        <v>0</v>
      </c>
      <c r="J74" s="140">
        <v>0</v>
      </c>
      <c r="K74" s="140">
        <v>0</v>
      </c>
      <c r="L74" s="140">
        <v>0</v>
      </c>
      <c r="M74" s="141">
        <v>0</v>
      </c>
      <c r="N74" s="130"/>
      <c r="O74" s="306"/>
      <c r="P74" s="302"/>
      <c r="Q74" s="302"/>
      <c r="R74" s="302"/>
      <c r="S74" s="302"/>
      <c r="T74" s="302"/>
      <c r="U74" s="302"/>
      <c r="V74" s="302"/>
      <c r="W74" s="302"/>
      <c r="X74" s="302"/>
      <c r="Y74" s="302"/>
      <c r="Z74" s="302"/>
      <c r="AA74" s="302"/>
      <c r="AC74" s="1"/>
    </row>
    <row r="75" spans="1:29" s="26" customFormat="1" ht="32.25" customHeight="1" x14ac:dyDescent="0.25">
      <c r="A75" s="284" t="s">
        <v>240</v>
      </c>
      <c r="B75" s="143" t="s">
        <v>14</v>
      </c>
      <c r="C75" s="140">
        <f t="shared" si="26"/>
        <v>14636959.390000001</v>
      </c>
      <c r="D75" s="244">
        <f t="shared" ref="D75:M75" si="40">D76+D77</f>
        <v>7451770.2000000002</v>
      </c>
      <c r="E75" s="198">
        <f t="shared" si="40"/>
        <v>0</v>
      </c>
      <c r="F75" s="170">
        <f t="shared" si="40"/>
        <v>0</v>
      </c>
      <c r="G75" s="218">
        <f t="shared" si="40"/>
        <v>0</v>
      </c>
      <c r="H75" s="218">
        <f t="shared" si="40"/>
        <v>1155555.56</v>
      </c>
      <c r="I75" s="140">
        <f t="shared" si="40"/>
        <v>1174044.45</v>
      </c>
      <c r="J75" s="140">
        <f t="shared" si="40"/>
        <v>1190481.07</v>
      </c>
      <c r="K75" s="140">
        <f t="shared" si="40"/>
        <v>1205957.32</v>
      </c>
      <c r="L75" s="140">
        <f t="shared" si="40"/>
        <v>1221634.77</v>
      </c>
      <c r="M75" s="140">
        <f t="shared" si="40"/>
        <v>1237516.02</v>
      </c>
      <c r="N75" s="130"/>
      <c r="O75" s="305" t="s">
        <v>39</v>
      </c>
      <c r="P75" s="301" t="e">
        <f>(#REF!/200000)</f>
        <v>#REF!</v>
      </c>
      <c r="Q75" s="301">
        <f>(D75/200000)+1</f>
        <v>38</v>
      </c>
      <c r="R75" s="301">
        <f>(E75/200000)+1</f>
        <v>1</v>
      </c>
      <c r="S75" s="301">
        <f t="shared" ref="S75:Z75" si="41">F75/200000</f>
        <v>0</v>
      </c>
      <c r="T75" s="301">
        <f t="shared" si="41"/>
        <v>0</v>
      </c>
      <c r="U75" s="301">
        <f t="shared" si="41"/>
        <v>6</v>
      </c>
      <c r="V75" s="301">
        <f t="shared" si="41"/>
        <v>6</v>
      </c>
      <c r="W75" s="301">
        <f t="shared" si="41"/>
        <v>6</v>
      </c>
      <c r="X75" s="301">
        <f t="shared" si="41"/>
        <v>6</v>
      </c>
      <c r="Y75" s="301">
        <f t="shared" si="41"/>
        <v>6</v>
      </c>
      <c r="Z75" s="301">
        <f t="shared" si="41"/>
        <v>6</v>
      </c>
      <c r="AA75" s="301" t="e">
        <f>SUM(P75:Z77)</f>
        <v>#REF!</v>
      </c>
      <c r="AC75" s="1"/>
    </row>
    <row r="76" spans="1:29" s="26" customFormat="1" ht="68.25" customHeight="1" x14ac:dyDescent="0.25">
      <c r="A76" s="278"/>
      <c r="B76" s="145" t="s">
        <v>47</v>
      </c>
      <c r="C76" s="141">
        <f t="shared" si="26"/>
        <v>5000000</v>
      </c>
      <c r="D76" s="245">
        <v>5000000</v>
      </c>
      <c r="E76" s="199">
        <v>0</v>
      </c>
      <c r="F76" s="174">
        <v>0</v>
      </c>
      <c r="G76" s="219">
        <v>0</v>
      </c>
      <c r="H76" s="219">
        <v>0</v>
      </c>
      <c r="I76" s="141">
        <v>0</v>
      </c>
      <c r="J76" s="141">
        <v>0</v>
      </c>
      <c r="K76" s="141">
        <v>0</v>
      </c>
      <c r="L76" s="141">
        <v>0</v>
      </c>
      <c r="M76" s="141">
        <v>0</v>
      </c>
      <c r="N76" s="143"/>
      <c r="O76" s="312"/>
      <c r="P76" s="302"/>
      <c r="Q76" s="302"/>
      <c r="R76" s="302"/>
      <c r="S76" s="302"/>
      <c r="T76" s="302"/>
      <c r="U76" s="302"/>
      <c r="V76" s="302"/>
      <c r="W76" s="302"/>
      <c r="X76" s="302"/>
      <c r="Y76" s="302"/>
      <c r="Z76" s="302"/>
      <c r="AA76" s="302"/>
      <c r="AC76" s="1"/>
    </row>
    <row r="77" spans="1:29" s="26" customFormat="1" ht="45" customHeight="1" x14ac:dyDescent="0.25">
      <c r="A77" s="279"/>
      <c r="B77" s="145" t="s">
        <v>15</v>
      </c>
      <c r="C77" s="141">
        <f t="shared" si="26"/>
        <v>9636959.3900000006</v>
      </c>
      <c r="D77" s="245">
        <v>2451770.2000000002</v>
      </c>
      <c r="E77" s="199">
        <v>0</v>
      </c>
      <c r="F77" s="240">
        <v>0</v>
      </c>
      <c r="G77" s="219">
        <v>0</v>
      </c>
      <c r="H77" s="219">
        <v>1155555.56</v>
      </c>
      <c r="I77" s="219">
        <f>H77*101.6/100</f>
        <v>1174044.45</v>
      </c>
      <c r="J77" s="219">
        <f>I77*101.4/100</f>
        <v>1190481.07</v>
      </c>
      <c r="K77" s="219">
        <f>J77*101.3/100</f>
        <v>1205957.32</v>
      </c>
      <c r="L77" s="219">
        <f>K77*101.3/100</f>
        <v>1221634.77</v>
      </c>
      <c r="M77" s="219">
        <f>L77*101.3/100</f>
        <v>1237516.02</v>
      </c>
      <c r="N77" s="130"/>
      <c r="O77" s="293"/>
      <c r="P77" s="302"/>
      <c r="Q77" s="302"/>
      <c r="R77" s="302"/>
      <c r="S77" s="302"/>
      <c r="T77" s="302"/>
      <c r="U77" s="302"/>
      <c r="V77" s="302"/>
      <c r="W77" s="302"/>
      <c r="X77" s="302"/>
      <c r="Y77" s="302"/>
      <c r="Z77" s="302"/>
      <c r="AA77" s="302"/>
      <c r="AC77" s="1"/>
    </row>
    <row r="78" spans="1:29" s="26" customFormat="1" ht="45" customHeight="1" x14ac:dyDescent="0.25">
      <c r="A78" s="283" t="s">
        <v>156</v>
      </c>
      <c r="B78" s="145" t="s">
        <v>14</v>
      </c>
      <c r="C78" s="141">
        <f t="shared" si="26"/>
        <v>6432642.4699999997</v>
      </c>
      <c r="D78" s="245">
        <f t="shared" ref="D78:M78" si="42">D79+D80</f>
        <v>2027223.38</v>
      </c>
      <c r="E78" s="199">
        <f t="shared" si="42"/>
        <v>0</v>
      </c>
      <c r="F78" s="174">
        <f t="shared" si="42"/>
        <v>0</v>
      </c>
      <c r="G78" s="219">
        <f t="shared" si="42"/>
        <v>0</v>
      </c>
      <c r="H78" s="219">
        <f t="shared" si="42"/>
        <v>708500</v>
      </c>
      <c r="I78" s="141">
        <f t="shared" si="42"/>
        <v>719836</v>
      </c>
      <c r="J78" s="141">
        <f t="shared" si="42"/>
        <v>729913.7</v>
      </c>
      <c r="K78" s="141">
        <f t="shared" si="42"/>
        <v>739402.58</v>
      </c>
      <c r="L78" s="141">
        <f t="shared" si="42"/>
        <v>749014.81</v>
      </c>
      <c r="M78" s="141">
        <f t="shared" si="42"/>
        <v>758752</v>
      </c>
      <c r="N78" s="130"/>
      <c r="O78" s="284" t="s">
        <v>39</v>
      </c>
      <c r="P78" s="302" t="e">
        <f>(#REF!/300000)+1</f>
        <v>#REF!</v>
      </c>
      <c r="Q78" s="302">
        <f>(D78/300000)+1</f>
        <v>8</v>
      </c>
      <c r="R78" s="302">
        <f>(E78/300000)+1</f>
        <v>1</v>
      </c>
      <c r="S78" s="302">
        <f t="shared" ref="S78:Z78" si="43">F78/300000</f>
        <v>0</v>
      </c>
      <c r="T78" s="302">
        <f t="shared" si="43"/>
        <v>0</v>
      </c>
      <c r="U78" s="302">
        <f t="shared" si="43"/>
        <v>2</v>
      </c>
      <c r="V78" s="302">
        <f t="shared" si="43"/>
        <v>2</v>
      </c>
      <c r="W78" s="302">
        <f t="shared" si="43"/>
        <v>2</v>
      </c>
      <c r="X78" s="302">
        <f t="shared" si="43"/>
        <v>2</v>
      </c>
      <c r="Y78" s="302">
        <f t="shared" si="43"/>
        <v>2</v>
      </c>
      <c r="Z78" s="302">
        <f t="shared" si="43"/>
        <v>3</v>
      </c>
      <c r="AA78" s="302" t="e">
        <f>SUM(P78:Z80)</f>
        <v>#REF!</v>
      </c>
      <c r="AC78" s="1"/>
    </row>
    <row r="79" spans="1:29" s="26" customFormat="1" ht="78.75" customHeight="1" x14ac:dyDescent="0.25">
      <c r="A79" s="283"/>
      <c r="B79" s="145" t="s">
        <v>47</v>
      </c>
      <c r="C79" s="141">
        <f t="shared" si="26"/>
        <v>0</v>
      </c>
      <c r="D79" s="245">
        <v>0</v>
      </c>
      <c r="E79" s="199">
        <v>0</v>
      </c>
      <c r="F79" s="174">
        <v>0</v>
      </c>
      <c r="G79" s="219">
        <v>0</v>
      </c>
      <c r="H79" s="219">
        <v>0</v>
      </c>
      <c r="I79" s="141">
        <v>0</v>
      </c>
      <c r="J79" s="141">
        <v>0</v>
      </c>
      <c r="K79" s="141">
        <v>0</v>
      </c>
      <c r="L79" s="141">
        <v>0</v>
      </c>
      <c r="M79" s="141">
        <v>0</v>
      </c>
      <c r="N79" s="130"/>
      <c r="O79" s="312"/>
      <c r="P79" s="302"/>
      <c r="Q79" s="302"/>
      <c r="R79" s="302"/>
      <c r="S79" s="302"/>
      <c r="T79" s="302"/>
      <c r="U79" s="302"/>
      <c r="V79" s="302"/>
      <c r="W79" s="302"/>
      <c r="X79" s="302"/>
      <c r="Y79" s="302"/>
      <c r="Z79" s="302"/>
      <c r="AA79" s="302"/>
      <c r="AC79" s="1"/>
    </row>
    <row r="80" spans="1:29" s="26" customFormat="1" ht="54.75" customHeight="1" x14ac:dyDescent="0.25">
      <c r="A80" s="283"/>
      <c r="B80" s="145" t="s">
        <v>15</v>
      </c>
      <c r="C80" s="141">
        <f t="shared" si="26"/>
        <v>6432642.4699999997</v>
      </c>
      <c r="D80" s="245">
        <v>2027223.38</v>
      </c>
      <c r="E80" s="199">
        <v>0</v>
      </c>
      <c r="F80" s="174">
        <v>0</v>
      </c>
      <c r="G80" s="219">
        <v>0</v>
      </c>
      <c r="H80" s="219">
        <v>708500</v>
      </c>
      <c r="I80" s="141">
        <f>H80*101.6/100</f>
        <v>719836</v>
      </c>
      <c r="J80" s="141">
        <f>I80*101.4/100</f>
        <v>729913.7</v>
      </c>
      <c r="K80" s="141">
        <f>J80*101.3/100</f>
        <v>739402.58</v>
      </c>
      <c r="L80" s="141">
        <f>K80*101.3/100</f>
        <v>749014.81</v>
      </c>
      <c r="M80" s="141">
        <f>L80*101.3/100</f>
        <v>758752</v>
      </c>
      <c r="N80" s="130"/>
      <c r="O80" s="293"/>
      <c r="P80" s="302"/>
      <c r="Q80" s="302"/>
      <c r="R80" s="302"/>
      <c r="S80" s="302"/>
      <c r="T80" s="302"/>
      <c r="U80" s="302"/>
      <c r="V80" s="302"/>
      <c r="W80" s="302"/>
      <c r="X80" s="302"/>
      <c r="Y80" s="302"/>
      <c r="Z80" s="302"/>
      <c r="AA80" s="302"/>
      <c r="AC80" s="1"/>
    </row>
    <row r="81" spans="1:29" s="26" customFormat="1" ht="55.5" customHeight="1" x14ac:dyDescent="0.25">
      <c r="A81" s="284" t="s">
        <v>166</v>
      </c>
      <c r="B81" s="145" t="s">
        <v>14</v>
      </c>
      <c r="C81" s="141">
        <f t="shared" si="26"/>
        <v>0</v>
      </c>
      <c r="D81" s="245">
        <f t="shared" ref="D81:M81" si="44">D82+D83</f>
        <v>0</v>
      </c>
      <c r="E81" s="199">
        <f t="shared" si="44"/>
        <v>0</v>
      </c>
      <c r="F81" s="174">
        <f t="shared" si="44"/>
        <v>0</v>
      </c>
      <c r="G81" s="219">
        <f t="shared" si="44"/>
        <v>0</v>
      </c>
      <c r="H81" s="219">
        <f t="shared" si="44"/>
        <v>0</v>
      </c>
      <c r="I81" s="141">
        <f t="shared" si="44"/>
        <v>0</v>
      </c>
      <c r="J81" s="141">
        <f t="shared" si="44"/>
        <v>0</v>
      </c>
      <c r="K81" s="141">
        <f t="shared" si="44"/>
        <v>0</v>
      </c>
      <c r="L81" s="141">
        <f t="shared" si="44"/>
        <v>0</v>
      </c>
      <c r="M81" s="141">
        <f t="shared" si="44"/>
        <v>0</v>
      </c>
      <c r="N81" s="130"/>
      <c r="O81" s="284" t="s">
        <v>39</v>
      </c>
      <c r="P81" s="302">
        <v>1</v>
      </c>
      <c r="Q81" s="302">
        <v>1</v>
      </c>
      <c r="R81" s="302">
        <v>1</v>
      </c>
      <c r="S81" s="302">
        <v>1</v>
      </c>
      <c r="T81" s="302">
        <v>1</v>
      </c>
      <c r="U81" s="302">
        <v>1</v>
      </c>
      <c r="V81" s="302">
        <v>1</v>
      </c>
      <c r="W81" s="302">
        <v>1</v>
      </c>
      <c r="X81" s="302">
        <v>1</v>
      </c>
      <c r="Y81" s="302">
        <v>1</v>
      </c>
      <c r="Z81" s="302">
        <v>1</v>
      </c>
      <c r="AA81" s="302">
        <f>SUM(P81:Z83)</f>
        <v>11</v>
      </c>
      <c r="AC81" s="1"/>
    </row>
    <row r="82" spans="1:29" s="26" customFormat="1" ht="95.25" customHeight="1" x14ac:dyDescent="0.25">
      <c r="A82" s="287"/>
      <c r="B82" s="145" t="s">
        <v>47</v>
      </c>
      <c r="C82" s="141">
        <f t="shared" si="26"/>
        <v>0</v>
      </c>
      <c r="D82" s="245">
        <v>0</v>
      </c>
      <c r="E82" s="199">
        <v>0</v>
      </c>
      <c r="F82" s="174">
        <v>0</v>
      </c>
      <c r="G82" s="219">
        <v>0</v>
      </c>
      <c r="H82" s="219">
        <v>0</v>
      </c>
      <c r="I82" s="141">
        <v>0</v>
      </c>
      <c r="J82" s="141">
        <v>0</v>
      </c>
      <c r="K82" s="141">
        <v>0</v>
      </c>
      <c r="L82" s="141">
        <v>0</v>
      </c>
      <c r="M82" s="141">
        <v>0</v>
      </c>
      <c r="N82" s="288"/>
      <c r="O82" s="312"/>
      <c r="P82" s="302"/>
      <c r="Q82" s="302"/>
      <c r="R82" s="302"/>
      <c r="S82" s="302"/>
      <c r="T82" s="302"/>
      <c r="U82" s="302"/>
      <c r="V82" s="302"/>
      <c r="W82" s="302"/>
      <c r="X82" s="302"/>
      <c r="Y82" s="302"/>
      <c r="Z82" s="302"/>
      <c r="AA82" s="302"/>
      <c r="AC82" s="1"/>
    </row>
    <row r="83" spans="1:29" s="26" customFormat="1" ht="84" customHeight="1" x14ac:dyDescent="0.25">
      <c r="A83" s="279"/>
      <c r="B83" s="145" t="s">
        <v>15</v>
      </c>
      <c r="C83" s="141">
        <f t="shared" ref="C83:C137" si="45">SUM(D83:M83)</f>
        <v>0</v>
      </c>
      <c r="D83" s="245">
        <v>0</v>
      </c>
      <c r="E83" s="199">
        <v>0</v>
      </c>
      <c r="F83" s="174">
        <v>0</v>
      </c>
      <c r="G83" s="219">
        <v>0</v>
      </c>
      <c r="H83" s="219">
        <v>0</v>
      </c>
      <c r="I83" s="141">
        <v>0</v>
      </c>
      <c r="J83" s="141">
        <v>0</v>
      </c>
      <c r="K83" s="141">
        <v>0</v>
      </c>
      <c r="L83" s="141">
        <f>K83*101.3/100</f>
        <v>0</v>
      </c>
      <c r="M83" s="141">
        <f>L83*101.3/100</f>
        <v>0</v>
      </c>
      <c r="N83" s="289"/>
      <c r="O83" s="293"/>
      <c r="P83" s="302"/>
      <c r="Q83" s="302"/>
      <c r="R83" s="302"/>
      <c r="S83" s="302"/>
      <c r="T83" s="302"/>
      <c r="U83" s="302"/>
      <c r="V83" s="302"/>
      <c r="W83" s="302"/>
      <c r="X83" s="302"/>
      <c r="Y83" s="302"/>
      <c r="Z83" s="302"/>
      <c r="AA83" s="302"/>
      <c r="AC83" s="1"/>
    </row>
    <row r="84" spans="1:29" s="26" customFormat="1" ht="31.5" customHeight="1" x14ac:dyDescent="0.25">
      <c r="A84" s="283" t="s">
        <v>234</v>
      </c>
      <c r="B84" s="145" t="s">
        <v>14</v>
      </c>
      <c r="C84" s="141">
        <f t="shared" si="45"/>
        <v>32956.449999999997</v>
      </c>
      <c r="D84" s="245">
        <f t="shared" ref="D84:M84" si="46">D85+D86</f>
        <v>4500</v>
      </c>
      <c r="E84" s="199">
        <f t="shared" si="46"/>
        <v>0</v>
      </c>
      <c r="F84" s="174">
        <f t="shared" si="46"/>
        <v>0</v>
      </c>
      <c r="G84" s="219">
        <f t="shared" si="46"/>
        <v>0</v>
      </c>
      <c r="H84" s="219">
        <f>H85+H86</f>
        <v>4576.5</v>
      </c>
      <c r="I84" s="141">
        <f t="shared" si="46"/>
        <v>4649.72</v>
      </c>
      <c r="J84" s="141">
        <f t="shared" si="46"/>
        <v>4714.82</v>
      </c>
      <c r="K84" s="141">
        <f t="shared" si="46"/>
        <v>4776.1099999999997</v>
      </c>
      <c r="L84" s="141">
        <f t="shared" si="46"/>
        <v>4838.2</v>
      </c>
      <c r="M84" s="141">
        <f t="shared" si="46"/>
        <v>4901.1000000000004</v>
      </c>
      <c r="N84" s="143"/>
      <c r="O84" s="307" t="s">
        <v>39</v>
      </c>
      <c r="P84" s="302">
        <v>1</v>
      </c>
      <c r="Q84" s="302">
        <v>1</v>
      </c>
      <c r="R84" s="302">
        <v>1</v>
      </c>
      <c r="S84" s="302">
        <v>1</v>
      </c>
      <c r="T84" s="302">
        <v>1</v>
      </c>
      <c r="U84" s="302">
        <v>1</v>
      </c>
      <c r="V84" s="302">
        <v>1</v>
      </c>
      <c r="W84" s="302">
        <v>1</v>
      </c>
      <c r="X84" s="302">
        <v>1</v>
      </c>
      <c r="Y84" s="302">
        <v>1</v>
      </c>
      <c r="Z84" s="302">
        <v>1</v>
      </c>
      <c r="AA84" s="302">
        <f>SUM(P84:Z86)</f>
        <v>11</v>
      </c>
      <c r="AC84" s="1"/>
    </row>
    <row r="85" spans="1:29" s="26" customFormat="1" ht="72" customHeight="1" x14ac:dyDescent="0.25">
      <c r="A85" s="262"/>
      <c r="B85" s="145" t="s">
        <v>47</v>
      </c>
      <c r="C85" s="141">
        <f t="shared" si="45"/>
        <v>0</v>
      </c>
      <c r="D85" s="245">
        <v>0</v>
      </c>
      <c r="E85" s="199">
        <v>0</v>
      </c>
      <c r="F85" s="174">
        <v>0</v>
      </c>
      <c r="G85" s="219">
        <v>0</v>
      </c>
      <c r="H85" s="219">
        <v>0</v>
      </c>
      <c r="I85" s="141">
        <v>0</v>
      </c>
      <c r="J85" s="141">
        <v>0</v>
      </c>
      <c r="K85" s="141">
        <v>0</v>
      </c>
      <c r="L85" s="141">
        <v>0</v>
      </c>
      <c r="M85" s="141">
        <v>0</v>
      </c>
      <c r="N85" s="130"/>
      <c r="O85" s="305"/>
      <c r="P85" s="302"/>
      <c r="Q85" s="302"/>
      <c r="R85" s="302"/>
      <c r="S85" s="302"/>
      <c r="T85" s="302"/>
      <c r="U85" s="302"/>
      <c r="V85" s="302"/>
      <c r="W85" s="302"/>
      <c r="X85" s="302"/>
      <c r="Y85" s="302"/>
      <c r="Z85" s="302"/>
      <c r="AA85" s="302"/>
      <c r="AC85" s="1"/>
    </row>
    <row r="86" spans="1:29" s="26" customFormat="1" ht="66.75" customHeight="1" x14ac:dyDescent="0.25">
      <c r="A86" s="262"/>
      <c r="B86" s="145" t="s">
        <v>15</v>
      </c>
      <c r="C86" s="141">
        <f t="shared" si="45"/>
        <v>32956.449999999997</v>
      </c>
      <c r="D86" s="245">
        <v>4500</v>
      </c>
      <c r="E86" s="199">
        <v>0</v>
      </c>
      <c r="F86" s="174">
        <v>0</v>
      </c>
      <c r="G86" s="219">
        <v>0</v>
      </c>
      <c r="H86" s="219">
        <f>D86*101.7/100</f>
        <v>4576.5</v>
      </c>
      <c r="I86" s="199">
        <f>H86*101.6/100</f>
        <v>4649.72</v>
      </c>
      <c r="J86" s="199">
        <f>I86*101.4/100</f>
        <v>4714.82</v>
      </c>
      <c r="K86" s="199">
        <f>J86*101.3/100</f>
        <v>4776.1099999999997</v>
      </c>
      <c r="L86" s="199">
        <f>K86*101.3/100</f>
        <v>4838.2</v>
      </c>
      <c r="M86" s="199">
        <f>L86*101.3/100</f>
        <v>4901.1000000000004</v>
      </c>
      <c r="N86" s="288"/>
      <c r="O86" s="293"/>
      <c r="P86" s="302"/>
      <c r="Q86" s="302"/>
      <c r="R86" s="302"/>
      <c r="S86" s="302"/>
      <c r="T86" s="302"/>
      <c r="U86" s="302"/>
      <c r="V86" s="302"/>
      <c r="W86" s="302"/>
      <c r="X86" s="302"/>
      <c r="Y86" s="302"/>
      <c r="Z86" s="302"/>
      <c r="AA86" s="302"/>
      <c r="AC86" s="1"/>
    </row>
    <row r="87" spans="1:29" s="26" customFormat="1" ht="25.5" customHeight="1" x14ac:dyDescent="0.25">
      <c r="A87" s="283" t="s">
        <v>130</v>
      </c>
      <c r="B87" s="145" t="s">
        <v>14</v>
      </c>
      <c r="C87" s="141">
        <f t="shared" si="45"/>
        <v>6591291.6200000001</v>
      </c>
      <c r="D87" s="245">
        <f t="shared" ref="D87:M87" si="47">D88+D89</f>
        <v>900000</v>
      </c>
      <c r="E87" s="199">
        <f t="shared" si="47"/>
        <v>0</v>
      </c>
      <c r="F87" s="174">
        <f t="shared" si="47"/>
        <v>0</v>
      </c>
      <c r="G87" s="219">
        <f t="shared" si="47"/>
        <v>0</v>
      </c>
      <c r="H87" s="219">
        <f t="shared" si="47"/>
        <v>915300</v>
      </c>
      <c r="I87" s="141">
        <f t="shared" si="47"/>
        <v>929944.8</v>
      </c>
      <c r="J87" s="141">
        <f t="shared" si="47"/>
        <v>942964.03</v>
      </c>
      <c r="K87" s="141">
        <f t="shared" si="47"/>
        <v>955222.56</v>
      </c>
      <c r="L87" s="141">
        <f t="shared" si="47"/>
        <v>967640.45</v>
      </c>
      <c r="M87" s="141">
        <f t="shared" si="47"/>
        <v>980219.78</v>
      </c>
      <c r="N87" s="314"/>
      <c r="O87" s="283" t="s">
        <v>43</v>
      </c>
      <c r="P87" s="301">
        <v>1</v>
      </c>
      <c r="Q87" s="301">
        <v>1</v>
      </c>
      <c r="R87" s="301">
        <v>1</v>
      </c>
      <c r="S87" s="301">
        <v>1</v>
      </c>
      <c r="T87" s="301">
        <v>1</v>
      </c>
      <c r="U87" s="301">
        <v>1</v>
      </c>
      <c r="V87" s="301">
        <v>1</v>
      </c>
      <c r="W87" s="301">
        <v>1</v>
      </c>
      <c r="X87" s="301">
        <v>1</v>
      </c>
      <c r="Y87" s="301">
        <v>1</v>
      </c>
      <c r="Z87" s="301">
        <v>1</v>
      </c>
      <c r="AA87" s="304">
        <f>SUM(P87:Z87)</f>
        <v>11</v>
      </c>
      <c r="AC87" s="1"/>
    </row>
    <row r="88" spans="1:29" s="26" customFormat="1" ht="63.75" x14ac:dyDescent="0.25">
      <c r="A88" s="283"/>
      <c r="B88" s="145" t="s">
        <v>47</v>
      </c>
      <c r="C88" s="141">
        <f t="shared" si="45"/>
        <v>0</v>
      </c>
      <c r="D88" s="245">
        <v>0</v>
      </c>
      <c r="E88" s="199">
        <v>0</v>
      </c>
      <c r="F88" s="174">
        <v>0</v>
      </c>
      <c r="G88" s="219">
        <v>0</v>
      </c>
      <c r="H88" s="219">
        <v>0</v>
      </c>
      <c r="I88" s="199">
        <v>0</v>
      </c>
      <c r="J88" s="199">
        <v>0</v>
      </c>
      <c r="K88" s="199">
        <v>0</v>
      </c>
      <c r="L88" s="199">
        <v>0</v>
      </c>
      <c r="M88" s="199">
        <v>0</v>
      </c>
      <c r="N88" s="314"/>
      <c r="O88" s="283"/>
      <c r="P88" s="302"/>
      <c r="Q88" s="302"/>
      <c r="R88" s="302"/>
      <c r="S88" s="302"/>
      <c r="T88" s="302"/>
      <c r="U88" s="302"/>
      <c r="V88" s="302"/>
      <c r="W88" s="302"/>
      <c r="X88" s="302"/>
      <c r="Y88" s="302"/>
      <c r="Z88" s="302"/>
      <c r="AA88" s="296"/>
      <c r="AC88" s="1"/>
    </row>
    <row r="89" spans="1:29" s="26" customFormat="1" ht="79.5" customHeight="1" x14ac:dyDescent="0.25">
      <c r="A89" s="283"/>
      <c r="B89" s="145" t="s">
        <v>15</v>
      </c>
      <c r="C89" s="141">
        <f t="shared" si="45"/>
        <v>6591291.6200000001</v>
      </c>
      <c r="D89" s="245">
        <v>900000</v>
      </c>
      <c r="E89" s="199">
        <v>0</v>
      </c>
      <c r="F89" s="174">
        <v>0</v>
      </c>
      <c r="G89" s="219">
        <v>0</v>
      </c>
      <c r="H89" s="219">
        <f>D89*101.7/100</f>
        <v>915300</v>
      </c>
      <c r="I89" s="199">
        <f>H89*101.6/100</f>
        <v>929944.8</v>
      </c>
      <c r="J89" s="199">
        <f>I89*101.4/100</f>
        <v>942964.03</v>
      </c>
      <c r="K89" s="199">
        <f>J89*101.3/100</f>
        <v>955222.56</v>
      </c>
      <c r="L89" s="199">
        <f>K89*101.3/100</f>
        <v>967640.45</v>
      </c>
      <c r="M89" s="199">
        <f>L89*101.3/100</f>
        <v>980219.78</v>
      </c>
      <c r="N89" s="314"/>
      <c r="O89" s="145" t="s">
        <v>44</v>
      </c>
      <c r="P89" s="134">
        <v>80</v>
      </c>
      <c r="Q89" s="134">
        <v>80</v>
      </c>
      <c r="R89" s="134">
        <v>80</v>
      </c>
      <c r="S89" s="134">
        <v>80</v>
      </c>
      <c r="T89" s="134">
        <v>80</v>
      </c>
      <c r="U89" s="134">
        <v>80</v>
      </c>
      <c r="V89" s="134">
        <v>80</v>
      </c>
      <c r="W89" s="134">
        <v>80</v>
      </c>
      <c r="X89" s="134">
        <v>80</v>
      </c>
      <c r="Y89" s="134">
        <v>80</v>
      </c>
      <c r="Z89" s="134">
        <v>80</v>
      </c>
      <c r="AA89" s="134">
        <f>SUM(P89:Z89)</f>
        <v>880</v>
      </c>
      <c r="AC89" s="1"/>
    </row>
    <row r="90" spans="1:29" s="26" customFormat="1" ht="47.25" customHeight="1" x14ac:dyDescent="0.25">
      <c r="A90" s="293" t="s">
        <v>132</v>
      </c>
      <c r="B90" s="143" t="s">
        <v>14</v>
      </c>
      <c r="C90" s="140">
        <f t="shared" si="45"/>
        <v>6495667.4299999997</v>
      </c>
      <c r="D90" s="244">
        <f t="shared" ref="D90:M90" si="48">D91+D92</f>
        <v>886943.11</v>
      </c>
      <c r="E90" s="198">
        <f t="shared" si="48"/>
        <v>0</v>
      </c>
      <c r="F90" s="170">
        <f t="shared" si="48"/>
        <v>0</v>
      </c>
      <c r="G90" s="218">
        <f t="shared" si="48"/>
        <v>0</v>
      </c>
      <c r="H90" s="218">
        <f t="shared" si="48"/>
        <v>902021.14</v>
      </c>
      <c r="I90" s="140">
        <f t="shared" si="48"/>
        <v>916453.48</v>
      </c>
      <c r="J90" s="140">
        <f t="shared" si="48"/>
        <v>929283.83</v>
      </c>
      <c r="K90" s="140">
        <f t="shared" si="48"/>
        <v>941364.52</v>
      </c>
      <c r="L90" s="140">
        <f t="shared" si="48"/>
        <v>953602.26</v>
      </c>
      <c r="M90" s="140">
        <f t="shared" si="48"/>
        <v>965999.09</v>
      </c>
      <c r="N90" s="314"/>
      <c r="O90" s="312" t="s">
        <v>42</v>
      </c>
      <c r="P90" s="304">
        <v>1</v>
      </c>
      <c r="Q90" s="304">
        <v>1</v>
      </c>
      <c r="R90" s="304">
        <v>1</v>
      </c>
      <c r="S90" s="304">
        <v>1</v>
      </c>
      <c r="T90" s="304">
        <v>1</v>
      </c>
      <c r="U90" s="304">
        <v>1</v>
      </c>
      <c r="V90" s="304">
        <v>1</v>
      </c>
      <c r="W90" s="304">
        <v>1</v>
      </c>
      <c r="X90" s="304">
        <v>1</v>
      </c>
      <c r="Y90" s="304">
        <v>1</v>
      </c>
      <c r="Z90" s="304">
        <v>1</v>
      </c>
      <c r="AA90" s="301">
        <f>SUM(P90:Z92)</f>
        <v>11</v>
      </c>
      <c r="AC90" s="1"/>
    </row>
    <row r="91" spans="1:29" s="26" customFormat="1" ht="76.5" customHeight="1" x14ac:dyDescent="0.25">
      <c r="A91" s="283"/>
      <c r="B91" s="145" t="s">
        <v>47</v>
      </c>
      <c r="C91" s="141">
        <f t="shared" si="45"/>
        <v>0</v>
      </c>
      <c r="D91" s="245">
        <v>0</v>
      </c>
      <c r="E91" s="199">
        <v>0</v>
      </c>
      <c r="F91" s="174">
        <v>0</v>
      </c>
      <c r="G91" s="219">
        <v>0</v>
      </c>
      <c r="H91" s="219">
        <v>0</v>
      </c>
      <c r="I91" s="141">
        <v>0</v>
      </c>
      <c r="J91" s="141">
        <v>0</v>
      </c>
      <c r="K91" s="141">
        <v>0</v>
      </c>
      <c r="L91" s="141">
        <v>0</v>
      </c>
      <c r="M91" s="141">
        <v>0</v>
      </c>
      <c r="N91" s="314"/>
      <c r="O91" s="312"/>
      <c r="P91" s="304"/>
      <c r="Q91" s="304"/>
      <c r="R91" s="304"/>
      <c r="S91" s="304"/>
      <c r="T91" s="304"/>
      <c r="U91" s="304"/>
      <c r="V91" s="304"/>
      <c r="W91" s="304"/>
      <c r="X91" s="304"/>
      <c r="Y91" s="304"/>
      <c r="Z91" s="304"/>
      <c r="AA91" s="297"/>
      <c r="AC91" s="1"/>
    </row>
    <row r="92" spans="1:29" s="26" customFormat="1" ht="86.25" customHeight="1" x14ac:dyDescent="0.25">
      <c r="A92" s="283"/>
      <c r="B92" s="145" t="s">
        <v>15</v>
      </c>
      <c r="C92" s="141">
        <f t="shared" si="45"/>
        <v>6495667.4299999997</v>
      </c>
      <c r="D92" s="245">
        <v>886943.11</v>
      </c>
      <c r="E92" s="199">
        <v>0</v>
      </c>
      <c r="F92" s="174">
        <v>0</v>
      </c>
      <c r="G92" s="219">
        <v>0</v>
      </c>
      <c r="H92" s="219">
        <f>D92*101.7/100</f>
        <v>902021.14</v>
      </c>
      <c r="I92" s="199">
        <f>H92*101.6/100</f>
        <v>916453.48</v>
      </c>
      <c r="J92" s="199">
        <f>I92*101.4/100</f>
        <v>929283.83</v>
      </c>
      <c r="K92" s="199">
        <f>J92*101.3/100</f>
        <v>941364.52</v>
      </c>
      <c r="L92" s="199">
        <f>K92*101.3/100</f>
        <v>953602.26</v>
      </c>
      <c r="M92" s="199">
        <f>L92*101.3/100</f>
        <v>965999.09</v>
      </c>
      <c r="N92" s="288"/>
      <c r="O92" s="306"/>
      <c r="P92" s="301"/>
      <c r="Q92" s="301"/>
      <c r="R92" s="301"/>
      <c r="S92" s="301"/>
      <c r="T92" s="301"/>
      <c r="U92" s="301"/>
      <c r="V92" s="301"/>
      <c r="W92" s="301"/>
      <c r="X92" s="301"/>
      <c r="Y92" s="301"/>
      <c r="Z92" s="301"/>
      <c r="AA92" s="297"/>
      <c r="AC92" s="1"/>
    </row>
    <row r="93" spans="1:29" s="26" customFormat="1" ht="45" customHeight="1" x14ac:dyDescent="0.25">
      <c r="A93" s="282" t="s">
        <v>241</v>
      </c>
      <c r="B93" s="83" t="s">
        <v>14</v>
      </c>
      <c r="C93" s="78">
        <f t="shared" ref="C93:C129" si="49">SUM(D93:M93)</f>
        <v>100000</v>
      </c>
      <c r="D93" s="244">
        <f t="shared" ref="D93:M93" si="50">D94+D95</f>
        <v>100000</v>
      </c>
      <c r="E93" s="198">
        <f t="shared" si="50"/>
        <v>0</v>
      </c>
      <c r="F93" s="170">
        <f t="shared" si="50"/>
        <v>0</v>
      </c>
      <c r="G93" s="218">
        <f t="shared" si="50"/>
        <v>0</v>
      </c>
      <c r="H93" s="218">
        <f t="shared" si="50"/>
        <v>0</v>
      </c>
      <c r="I93" s="78">
        <f t="shared" si="50"/>
        <v>0</v>
      </c>
      <c r="J93" s="78">
        <f t="shared" si="50"/>
        <v>0</v>
      </c>
      <c r="K93" s="78">
        <f t="shared" si="50"/>
        <v>0</v>
      </c>
      <c r="L93" s="78">
        <f t="shared" si="50"/>
        <v>0</v>
      </c>
      <c r="M93" s="109">
        <f t="shared" si="50"/>
        <v>0</v>
      </c>
      <c r="N93" s="288"/>
      <c r="O93" s="163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1"/>
      <c r="AC93" s="1"/>
    </row>
    <row r="94" spans="1:29" s="26" customFormat="1" ht="76.5" customHeight="1" x14ac:dyDescent="0.25">
      <c r="A94" s="262"/>
      <c r="B94" s="84" t="s">
        <v>47</v>
      </c>
      <c r="C94" s="79">
        <f t="shared" si="49"/>
        <v>0</v>
      </c>
      <c r="D94" s="245">
        <v>0</v>
      </c>
      <c r="E94" s="199">
        <v>0</v>
      </c>
      <c r="F94" s="174">
        <v>0</v>
      </c>
      <c r="G94" s="219">
        <v>0</v>
      </c>
      <c r="H94" s="219">
        <v>0</v>
      </c>
      <c r="I94" s="79">
        <v>0</v>
      </c>
      <c r="J94" s="79">
        <v>0</v>
      </c>
      <c r="K94" s="79">
        <v>0</v>
      </c>
      <c r="L94" s="79">
        <v>0</v>
      </c>
      <c r="M94" s="110">
        <v>0</v>
      </c>
      <c r="N94" s="288"/>
      <c r="O94" s="163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61"/>
      <c r="AC94" s="1"/>
    </row>
    <row r="95" spans="1:29" s="26" customFormat="1" ht="54.75" customHeight="1" x14ac:dyDescent="0.25">
      <c r="A95" s="262"/>
      <c r="B95" s="84" t="s">
        <v>15</v>
      </c>
      <c r="C95" s="79">
        <f t="shared" si="49"/>
        <v>100000</v>
      </c>
      <c r="D95" s="245">
        <v>100000</v>
      </c>
      <c r="E95" s="199">
        <f t="shared" ref="E95:G95" si="51">SUM(F95:O95)</f>
        <v>0</v>
      </c>
      <c r="F95" s="174">
        <f t="shared" si="51"/>
        <v>0</v>
      </c>
      <c r="G95" s="219">
        <f t="shared" si="51"/>
        <v>0</v>
      </c>
      <c r="H95" s="219">
        <v>0</v>
      </c>
      <c r="I95" s="79">
        <v>0</v>
      </c>
      <c r="J95" s="79">
        <v>0</v>
      </c>
      <c r="K95" s="79">
        <v>0</v>
      </c>
      <c r="L95" s="79">
        <v>0</v>
      </c>
      <c r="M95" s="110">
        <v>0</v>
      </c>
      <c r="N95" s="288"/>
      <c r="O95" s="163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1"/>
      <c r="AC95" s="1"/>
    </row>
    <row r="96" spans="1:29" s="26" customFormat="1" ht="31.5" customHeight="1" x14ac:dyDescent="0.25">
      <c r="A96" s="277" t="s">
        <v>242</v>
      </c>
      <c r="B96" s="145" t="s">
        <v>14</v>
      </c>
      <c r="C96" s="141">
        <f t="shared" si="49"/>
        <v>187800</v>
      </c>
      <c r="D96" s="245">
        <f t="shared" ref="D96:M96" si="52">D97+D98</f>
        <v>187800</v>
      </c>
      <c r="E96" s="199">
        <f t="shared" si="52"/>
        <v>0</v>
      </c>
      <c r="F96" s="174">
        <f t="shared" si="52"/>
        <v>0</v>
      </c>
      <c r="G96" s="219">
        <f t="shared" si="52"/>
        <v>0</v>
      </c>
      <c r="H96" s="219">
        <f t="shared" si="52"/>
        <v>0</v>
      </c>
      <c r="I96" s="141">
        <f t="shared" si="52"/>
        <v>0</v>
      </c>
      <c r="J96" s="141">
        <f t="shared" si="52"/>
        <v>0</v>
      </c>
      <c r="K96" s="141">
        <f t="shared" si="52"/>
        <v>0</v>
      </c>
      <c r="L96" s="141">
        <f t="shared" si="52"/>
        <v>0</v>
      </c>
      <c r="M96" s="141">
        <f t="shared" si="52"/>
        <v>0</v>
      </c>
      <c r="N96" s="288"/>
      <c r="O96" s="163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1"/>
      <c r="AC96" s="1"/>
    </row>
    <row r="97" spans="1:29" s="26" customFormat="1" ht="69.75" customHeight="1" x14ac:dyDescent="0.25">
      <c r="A97" s="278"/>
      <c r="B97" s="145" t="s">
        <v>47</v>
      </c>
      <c r="C97" s="141">
        <f t="shared" si="49"/>
        <v>0</v>
      </c>
      <c r="D97" s="245">
        <v>0</v>
      </c>
      <c r="E97" s="199">
        <v>0</v>
      </c>
      <c r="F97" s="174">
        <v>0</v>
      </c>
      <c r="G97" s="219">
        <v>0</v>
      </c>
      <c r="H97" s="219">
        <v>0</v>
      </c>
      <c r="I97" s="141">
        <v>0</v>
      </c>
      <c r="J97" s="141">
        <v>0</v>
      </c>
      <c r="K97" s="141">
        <v>0</v>
      </c>
      <c r="L97" s="141">
        <v>0</v>
      </c>
      <c r="M97" s="141">
        <v>0</v>
      </c>
      <c r="N97" s="288"/>
      <c r="O97" s="163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1"/>
      <c r="AC97" s="1"/>
    </row>
    <row r="98" spans="1:29" s="26" customFormat="1" ht="57.75" customHeight="1" x14ac:dyDescent="0.25">
      <c r="A98" s="279"/>
      <c r="B98" s="84" t="s">
        <v>15</v>
      </c>
      <c r="C98" s="79">
        <f t="shared" si="49"/>
        <v>187800</v>
      </c>
      <c r="D98" s="245">
        <v>187800</v>
      </c>
      <c r="E98" s="199">
        <v>0</v>
      </c>
      <c r="F98" s="174">
        <v>0</v>
      </c>
      <c r="G98" s="219">
        <v>0</v>
      </c>
      <c r="H98" s="219">
        <v>0</v>
      </c>
      <c r="I98" s="79">
        <v>0</v>
      </c>
      <c r="J98" s="79">
        <v>0</v>
      </c>
      <c r="K98" s="79">
        <v>0</v>
      </c>
      <c r="L98" s="79">
        <v>0</v>
      </c>
      <c r="M98" s="79">
        <v>0</v>
      </c>
      <c r="N98" s="288"/>
      <c r="O98" s="163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61"/>
      <c r="AC98" s="1"/>
    </row>
    <row r="99" spans="1:29" s="26" customFormat="1" ht="33" customHeight="1" x14ac:dyDescent="0.25">
      <c r="A99" s="277" t="s">
        <v>243</v>
      </c>
      <c r="B99" s="160" t="s">
        <v>14</v>
      </c>
      <c r="C99" s="162">
        <f t="shared" si="49"/>
        <v>5549621.7599999998</v>
      </c>
      <c r="D99" s="245">
        <f t="shared" ref="D99:M99" si="53">D100+D101</f>
        <v>2620158.83</v>
      </c>
      <c r="E99" s="199">
        <f t="shared" si="53"/>
        <v>0</v>
      </c>
      <c r="F99" s="174">
        <f t="shared" si="53"/>
        <v>0</v>
      </c>
      <c r="G99" s="240">
        <f t="shared" si="53"/>
        <v>400000</v>
      </c>
      <c r="H99" s="219">
        <f t="shared" si="53"/>
        <v>406800</v>
      </c>
      <c r="I99" s="162">
        <f t="shared" si="53"/>
        <v>413308.8</v>
      </c>
      <c r="J99" s="162">
        <f t="shared" si="53"/>
        <v>419095.12</v>
      </c>
      <c r="K99" s="162">
        <f t="shared" si="53"/>
        <v>424543.36</v>
      </c>
      <c r="L99" s="162">
        <f t="shared" si="53"/>
        <v>430062.42</v>
      </c>
      <c r="M99" s="162">
        <f t="shared" si="53"/>
        <v>435653.23</v>
      </c>
      <c r="N99" s="288"/>
      <c r="O99" s="163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1"/>
      <c r="AC99" s="1"/>
    </row>
    <row r="100" spans="1:29" s="26" customFormat="1" ht="69.75" customHeight="1" x14ac:dyDescent="0.25">
      <c r="A100" s="278"/>
      <c r="B100" s="160" t="s">
        <v>47</v>
      </c>
      <c r="C100" s="162">
        <f t="shared" si="49"/>
        <v>2241300</v>
      </c>
      <c r="D100" s="245">
        <v>2241300</v>
      </c>
      <c r="E100" s="199">
        <v>0</v>
      </c>
      <c r="F100" s="174">
        <v>0</v>
      </c>
      <c r="G100" s="219">
        <v>0</v>
      </c>
      <c r="H100" s="219">
        <v>0</v>
      </c>
      <c r="I100" s="215">
        <v>0</v>
      </c>
      <c r="J100" s="215">
        <v>0</v>
      </c>
      <c r="K100" s="215">
        <v>0</v>
      </c>
      <c r="L100" s="215">
        <v>0</v>
      </c>
      <c r="M100" s="215">
        <v>0</v>
      </c>
      <c r="N100" s="288"/>
      <c r="O100" s="163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61"/>
      <c r="AC100" s="1"/>
    </row>
    <row r="101" spans="1:29" s="26" customFormat="1" ht="55.5" customHeight="1" x14ac:dyDescent="0.25">
      <c r="A101" s="279"/>
      <c r="B101" s="160" t="s">
        <v>15</v>
      </c>
      <c r="C101" s="162">
        <f t="shared" si="49"/>
        <v>3308321.76</v>
      </c>
      <c r="D101" s="245">
        <v>378858.83</v>
      </c>
      <c r="E101" s="199">
        <v>0</v>
      </c>
      <c r="F101" s="174">
        <v>0</v>
      </c>
      <c r="G101" s="219">
        <v>400000</v>
      </c>
      <c r="H101" s="219">
        <f>G101*101.7/100</f>
        <v>406800</v>
      </c>
      <c r="I101" s="162">
        <f>H101*101.6/100</f>
        <v>413308.8</v>
      </c>
      <c r="J101" s="162">
        <f>I101*101.4/100</f>
        <v>419095.12</v>
      </c>
      <c r="K101" s="162">
        <f>J101*101.3/100</f>
        <v>424543.36</v>
      </c>
      <c r="L101" s="199">
        <f>K101*101.3/100</f>
        <v>430062.42</v>
      </c>
      <c r="M101" s="199">
        <f>L101*101.3/100</f>
        <v>435653.23</v>
      </c>
      <c r="N101" s="288"/>
      <c r="O101" s="163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1"/>
      <c r="AC101" s="1"/>
    </row>
    <row r="102" spans="1:29" s="26" customFormat="1" ht="70.5" customHeight="1" x14ac:dyDescent="0.25">
      <c r="A102" s="277" t="s">
        <v>254</v>
      </c>
      <c r="B102" s="160" t="s">
        <v>14</v>
      </c>
      <c r="C102" s="162">
        <f t="shared" si="49"/>
        <v>0</v>
      </c>
      <c r="D102" s="245">
        <f t="shared" ref="D102:M102" si="54">D103+D104</f>
        <v>0</v>
      </c>
      <c r="E102" s="199">
        <f t="shared" si="54"/>
        <v>0</v>
      </c>
      <c r="F102" s="174">
        <f t="shared" si="54"/>
        <v>0</v>
      </c>
      <c r="G102" s="219">
        <f t="shared" si="54"/>
        <v>0</v>
      </c>
      <c r="H102" s="219">
        <f t="shared" si="54"/>
        <v>0</v>
      </c>
      <c r="I102" s="162">
        <f t="shared" si="54"/>
        <v>0</v>
      </c>
      <c r="J102" s="162">
        <f t="shared" si="54"/>
        <v>0</v>
      </c>
      <c r="K102" s="162">
        <f t="shared" si="54"/>
        <v>0</v>
      </c>
      <c r="L102" s="162">
        <f t="shared" si="54"/>
        <v>0</v>
      </c>
      <c r="M102" s="162">
        <f t="shared" si="54"/>
        <v>0</v>
      </c>
      <c r="N102" s="288"/>
      <c r="O102" s="163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61"/>
      <c r="AC102" s="1"/>
    </row>
    <row r="103" spans="1:29" s="26" customFormat="1" ht="81.75" customHeight="1" x14ac:dyDescent="0.25">
      <c r="A103" s="278"/>
      <c r="B103" s="160" t="s">
        <v>47</v>
      </c>
      <c r="C103" s="162">
        <f t="shared" si="49"/>
        <v>0</v>
      </c>
      <c r="D103" s="245">
        <v>0</v>
      </c>
      <c r="E103" s="199">
        <v>0</v>
      </c>
      <c r="F103" s="174">
        <v>0</v>
      </c>
      <c r="G103" s="219">
        <v>0</v>
      </c>
      <c r="H103" s="219">
        <v>0</v>
      </c>
      <c r="I103" s="162">
        <v>0</v>
      </c>
      <c r="J103" s="162">
        <v>0</v>
      </c>
      <c r="K103" s="162">
        <v>0</v>
      </c>
      <c r="L103" s="162">
        <v>0</v>
      </c>
      <c r="M103" s="162">
        <v>0</v>
      </c>
      <c r="N103" s="288"/>
      <c r="O103" s="163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61"/>
      <c r="AC103" s="1"/>
    </row>
    <row r="104" spans="1:29" s="26" customFormat="1" ht="91.5" customHeight="1" x14ac:dyDescent="0.25">
      <c r="A104" s="279"/>
      <c r="B104" s="160" t="s">
        <v>15</v>
      </c>
      <c r="C104" s="162">
        <f t="shared" si="49"/>
        <v>0</v>
      </c>
      <c r="D104" s="245">
        <v>0</v>
      </c>
      <c r="E104" s="199">
        <v>0</v>
      </c>
      <c r="F104" s="174">
        <v>0</v>
      </c>
      <c r="G104" s="219">
        <v>0</v>
      </c>
      <c r="H104" s="219">
        <v>0</v>
      </c>
      <c r="I104" s="162">
        <v>0</v>
      </c>
      <c r="J104" s="162">
        <v>0</v>
      </c>
      <c r="K104" s="162">
        <v>0</v>
      </c>
      <c r="L104" s="162">
        <v>0</v>
      </c>
      <c r="M104" s="162">
        <v>0</v>
      </c>
      <c r="N104" s="288"/>
      <c r="O104" s="163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61"/>
      <c r="AC104" s="1"/>
    </row>
    <row r="105" spans="1:29" s="26" customFormat="1" ht="48" customHeight="1" x14ac:dyDescent="0.25">
      <c r="A105" s="277" t="s">
        <v>244</v>
      </c>
      <c r="B105" s="160" t="s">
        <v>14</v>
      </c>
      <c r="C105" s="162">
        <f t="shared" si="49"/>
        <v>0</v>
      </c>
      <c r="D105" s="245">
        <f t="shared" ref="D105:M105" si="55">D106+D107</f>
        <v>0</v>
      </c>
      <c r="E105" s="199">
        <f t="shared" si="55"/>
        <v>0</v>
      </c>
      <c r="F105" s="174">
        <f t="shared" si="55"/>
        <v>0</v>
      </c>
      <c r="G105" s="219">
        <f t="shared" si="55"/>
        <v>0</v>
      </c>
      <c r="H105" s="219">
        <f t="shared" si="55"/>
        <v>0</v>
      </c>
      <c r="I105" s="162">
        <f t="shared" si="55"/>
        <v>0</v>
      </c>
      <c r="J105" s="162">
        <f t="shared" si="55"/>
        <v>0</v>
      </c>
      <c r="K105" s="162">
        <f t="shared" si="55"/>
        <v>0</v>
      </c>
      <c r="L105" s="162">
        <f t="shared" si="55"/>
        <v>0</v>
      </c>
      <c r="M105" s="162">
        <f t="shared" si="55"/>
        <v>0</v>
      </c>
      <c r="N105" s="288"/>
      <c r="O105" s="163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61"/>
      <c r="AC105" s="1"/>
    </row>
    <row r="106" spans="1:29" s="26" customFormat="1" ht="76.5" customHeight="1" x14ac:dyDescent="0.25">
      <c r="A106" s="278"/>
      <c r="B106" s="160" t="s">
        <v>47</v>
      </c>
      <c r="C106" s="162">
        <f t="shared" si="49"/>
        <v>0</v>
      </c>
      <c r="D106" s="245">
        <v>0</v>
      </c>
      <c r="E106" s="199">
        <v>0</v>
      </c>
      <c r="F106" s="174">
        <v>0</v>
      </c>
      <c r="G106" s="219">
        <v>0</v>
      </c>
      <c r="H106" s="219">
        <v>0</v>
      </c>
      <c r="I106" s="162">
        <v>0</v>
      </c>
      <c r="J106" s="162">
        <v>0</v>
      </c>
      <c r="K106" s="162">
        <v>0</v>
      </c>
      <c r="L106" s="162">
        <v>0</v>
      </c>
      <c r="M106" s="162">
        <v>0</v>
      </c>
      <c r="N106" s="288"/>
      <c r="O106" s="163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1"/>
      <c r="AC106" s="1"/>
    </row>
    <row r="107" spans="1:29" s="26" customFormat="1" ht="69.75" customHeight="1" x14ac:dyDescent="0.25">
      <c r="A107" s="279"/>
      <c r="B107" s="160" t="s">
        <v>15</v>
      </c>
      <c r="C107" s="162">
        <f t="shared" si="49"/>
        <v>0</v>
      </c>
      <c r="D107" s="245">
        <v>0</v>
      </c>
      <c r="E107" s="199">
        <v>0</v>
      </c>
      <c r="F107" s="174">
        <v>0</v>
      </c>
      <c r="G107" s="219">
        <v>0</v>
      </c>
      <c r="H107" s="219">
        <v>0</v>
      </c>
      <c r="I107" s="162">
        <v>0</v>
      </c>
      <c r="J107" s="162">
        <v>0</v>
      </c>
      <c r="K107" s="162">
        <v>0</v>
      </c>
      <c r="L107" s="162">
        <v>0</v>
      </c>
      <c r="M107" s="162">
        <v>0</v>
      </c>
      <c r="N107" s="288"/>
      <c r="O107" s="163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1"/>
      <c r="AC107" s="1"/>
    </row>
    <row r="108" spans="1:29" s="26" customFormat="1" ht="35.25" customHeight="1" x14ac:dyDescent="0.25">
      <c r="A108" s="277" t="s">
        <v>245</v>
      </c>
      <c r="B108" s="160" t="s">
        <v>14</v>
      </c>
      <c r="C108" s="162">
        <f t="shared" si="49"/>
        <v>0</v>
      </c>
      <c r="D108" s="245">
        <f t="shared" ref="D108:M108" si="56">D109+D110</f>
        <v>0</v>
      </c>
      <c r="E108" s="199">
        <f t="shared" si="56"/>
        <v>0</v>
      </c>
      <c r="F108" s="174">
        <f t="shared" si="56"/>
        <v>0</v>
      </c>
      <c r="G108" s="219">
        <f t="shared" si="56"/>
        <v>0</v>
      </c>
      <c r="H108" s="219">
        <f t="shared" si="56"/>
        <v>0</v>
      </c>
      <c r="I108" s="162">
        <f t="shared" si="56"/>
        <v>0</v>
      </c>
      <c r="J108" s="162">
        <f t="shared" si="56"/>
        <v>0</v>
      </c>
      <c r="K108" s="162">
        <f t="shared" si="56"/>
        <v>0</v>
      </c>
      <c r="L108" s="162">
        <f t="shared" si="56"/>
        <v>0</v>
      </c>
      <c r="M108" s="162">
        <f t="shared" si="56"/>
        <v>0</v>
      </c>
      <c r="N108" s="288"/>
      <c r="O108" s="163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61"/>
      <c r="AC108" s="1"/>
    </row>
    <row r="109" spans="1:29" s="26" customFormat="1" ht="66.75" customHeight="1" x14ac:dyDescent="0.25">
      <c r="A109" s="278"/>
      <c r="B109" s="160" t="s">
        <v>47</v>
      </c>
      <c r="C109" s="162">
        <f t="shared" si="49"/>
        <v>0</v>
      </c>
      <c r="D109" s="245">
        <v>0</v>
      </c>
      <c r="E109" s="199">
        <v>0</v>
      </c>
      <c r="F109" s="174">
        <v>0</v>
      </c>
      <c r="G109" s="219">
        <v>0</v>
      </c>
      <c r="H109" s="219">
        <v>0</v>
      </c>
      <c r="I109" s="162">
        <v>0</v>
      </c>
      <c r="J109" s="162">
        <v>0</v>
      </c>
      <c r="K109" s="162">
        <v>0</v>
      </c>
      <c r="L109" s="162">
        <v>0</v>
      </c>
      <c r="M109" s="162">
        <v>0</v>
      </c>
      <c r="N109" s="288"/>
      <c r="O109" s="163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61"/>
      <c r="AC109" s="1"/>
    </row>
    <row r="110" spans="1:29" s="26" customFormat="1" ht="40.5" customHeight="1" x14ac:dyDescent="0.25">
      <c r="A110" s="279"/>
      <c r="B110" s="160" t="s">
        <v>15</v>
      </c>
      <c r="C110" s="162">
        <f t="shared" si="49"/>
        <v>0</v>
      </c>
      <c r="D110" s="245">
        <v>0</v>
      </c>
      <c r="E110" s="199">
        <v>0</v>
      </c>
      <c r="F110" s="174">
        <v>0</v>
      </c>
      <c r="G110" s="219">
        <v>0</v>
      </c>
      <c r="H110" s="219">
        <v>0</v>
      </c>
      <c r="I110" s="162">
        <v>0</v>
      </c>
      <c r="J110" s="162">
        <v>0</v>
      </c>
      <c r="K110" s="162">
        <v>0</v>
      </c>
      <c r="L110" s="162">
        <v>0</v>
      </c>
      <c r="M110" s="162">
        <v>0</v>
      </c>
      <c r="N110" s="288"/>
      <c r="O110" s="163"/>
      <c r="P110" s="164"/>
      <c r="Q110" s="164"/>
      <c r="R110" s="164"/>
      <c r="S110" s="164"/>
      <c r="T110" s="164"/>
      <c r="U110" s="164"/>
      <c r="V110" s="164"/>
      <c r="W110" s="164"/>
      <c r="X110" s="164"/>
      <c r="Y110" s="164"/>
      <c r="Z110" s="164"/>
      <c r="AA110" s="161"/>
      <c r="AC110" s="1"/>
    </row>
    <row r="111" spans="1:29" s="26" customFormat="1" ht="45.75" customHeight="1" x14ac:dyDescent="0.25">
      <c r="A111" s="283" t="s">
        <v>238</v>
      </c>
      <c r="B111" s="231" t="s">
        <v>14</v>
      </c>
      <c r="C111" s="233">
        <f t="shared" ref="C111:C119" si="57">SUM(D111:M111)</f>
        <v>544307.5</v>
      </c>
      <c r="D111" s="245">
        <f t="shared" ref="D111:M111" si="58">D112+D113</f>
        <v>544307.5</v>
      </c>
      <c r="E111" s="233">
        <f t="shared" si="58"/>
        <v>0</v>
      </c>
      <c r="F111" s="233">
        <f t="shared" si="58"/>
        <v>0</v>
      </c>
      <c r="G111" s="233">
        <f t="shared" si="58"/>
        <v>0</v>
      </c>
      <c r="H111" s="233">
        <f t="shared" si="58"/>
        <v>0</v>
      </c>
      <c r="I111" s="233">
        <f t="shared" si="58"/>
        <v>0</v>
      </c>
      <c r="J111" s="233">
        <f t="shared" si="58"/>
        <v>0</v>
      </c>
      <c r="K111" s="233">
        <f t="shared" si="58"/>
        <v>0</v>
      </c>
      <c r="L111" s="233">
        <f t="shared" si="58"/>
        <v>0</v>
      </c>
      <c r="M111" s="233">
        <f t="shared" si="58"/>
        <v>0</v>
      </c>
      <c r="N111" s="288"/>
      <c r="O111" s="236"/>
      <c r="P111" s="235"/>
      <c r="Q111" s="235"/>
      <c r="R111" s="235"/>
      <c r="S111" s="235"/>
      <c r="T111" s="235"/>
      <c r="U111" s="235"/>
      <c r="V111" s="235"/>
      <c r="W111" s="235"/>
      <c r="X111" s="235"/>
      <c r="Y111" s="235"/>
      <c r="Z111" s="235"/>
      <c r="AA111" s="232"/>
      <c r="AC111" s="1"/>
    </row>
    <row r="112" spans="1:29" s="26" customFormat="1" ht="55.5" customHeight="1" x14ac:dyDescent="0.25">
      <c r="A112" s="283"/>
      <c r="B112" s="231" t="s">
        <v>47</v>
      </c>
      <c r="C112" s="233">
        <f t="shared" si="57"/>
        <v>0</v>
      </c>
      <c r="D112" s="244">
        <v>0</v>
      </c>
      <c r="E112" s="232">
        <v>0</v>
      </c>
      <c r="F112" s="232">
        <v>0</v>
      </c>
      <c r="G112" s="232">
        <v>0</v>
      </c>
      <c r="H112" s="232">
        <v>0</v>
      </c>
      <c r="I112" s="232">
        <v>0</v>
      </c>
      <c r="J112" s="232">
        <v>0</v>
      </c>
      <c r="K112" s="232">
        <v>0</v>
      </c>
      <c r="L112" s="232">
        <v>0</v>
      </c>
      <c r="M112" s="232">
        <v>0</v>
      </c>
      <c r="N112" s="288"/>
      <c r="O112" s="236"/>
      <c r="P112" s="235"/>
      <c r="Q112" s="235"/>
      <c r="R112" s="235"/>
      <c r="S112" s="235"/>
      <c r="T112" s="235"/>
      <c r="U112" s="235"/>
      <c r="V112" s="235"/>
      <c r="W112" s="235"/>
      <c r="X112" s="235"/>
      <c r="Y112" s="235"/>
      <c r="Z112" s="235"/>
      <c r="AA112" s="232"/>
      <c r="AC112" s="1"/>
    </row>
    <row r="113" spans="1:29" s="26" customFormat="1" ht="55.5" customHeight="1" x14ac:dyDescent="0.25">
      <c r="A113" s="283"/>
      <c r="B113" s="231" t="s">
        <v>15</v>
      </c>
      <c r="C113" s="233">
        <f t="shared" si="57"/>
        <v>544307.5</v>
      </c>
      <c r="D113" s="244">
        <v>544307.5</v>
      </c>
      <c r="E113" s="232">
        <v>0</v>
      </c>
      <c r="F113" s="232">
        <v>0</v>
      </c>
      <c r="G113" s="232">
        <v>0</v>
      </c>
      <c r="H113" s="232">
        <v>0</v>
      </c>
      <c r="I113" s="232">
        <v>0</v>
      </c>
      <c r="J113" s="232">
        <v>0</v>
      </c>
      <c r="K113" s="232">
        <v>0</v>
      </c>
      <c r="L113" s="232">
        <v>0</v>
      </c>
      <c r="M113" s="232">
        <v>0</v>
      </c>
      <c r="N113" s="288"/>
      <c r="O113" s="236"/>
      <c r="P113" s="235"/>
      <c r="Q113" s="235"/>
      <c r="R113" s="235"/>
      <c r="S113" s="235"/>
      <c r="T113" s="235"/>
      <c r="U113" s="235"/>
      <c r="V113" s="235"/>
      <c r="W113" s="235"/>
      <c r="X113" s="235"/>
      <c r="Y113" s="235"/>
      <c r="Z113" s="235"/>
      <c r="AA113" s="232"/>
      <c r="AC113" s="1"/>
    </row>
    <row r="114" spans="1:29" s="26" customFormat="1" ht="55.5" customHeight="1" x14ac:dyDescent="0.25">
      <c r="A114" s="283" t="s">
        <v>278</v>
      </c>
      <c r="B114" s="231" t="s">
        <v>14</v>
      </c>
      <c r="C114" s="233">
        <f t="shared" si="57"/>
        <v>33150</v>
      </c>
      <c r="D114" s="245">
        <f t="shared" ref="D114:M114" si="59">D115+D116</f>
        <v>33150</v>
      </c>
      <c r="E114" s="233">
        <f t="shared" si="59"/>
        <v>0</v>
      </c>
      <c r="F114" s="233">
        <f t="shared" si="59"/>
        <v>0</v>
      </c>
      <c r="G114" s="233">
        <f t="shared" si="59"/>
        <v>0</v>
      </c>
      <c r="H114" s="233">
        <f t="shared" si="59"/>
        <v>0</v>
      </c>
      <c r="I114" s="233">
        <f t="shared" si="59"/>
        <v>0</v>
      </c>
      <c r="J114" s="233">
        <f t="shared" si="59"/>
        <v>0</v>
      </c>
      <c r="K114" s="233">
        <f t="shared" si="59"/>
        <v>0</v>
      </c>
      <c r="L114" s="233">
        <f t="shared" si="59"/>
        <v>0</v>
      </c>
      <c r="M114" s="233">
        <f t="shared" si="59"/>
        <v>0</v>
      </c>
      <c r="N114" s="288"/>
      <c r="O114" s="236"/>
      <c r="P114" s="235"/>
      <c r="Q114" s="235"/>
      <c r="R114" s="235"/>
      <c r="S114" s="235"/>
      <c r="T114" s="235"/>
      <c r="U114" s="235"/>
      <c r="V114" s="235"/>
      <c r="W114" s="235"/>
      <c r="X114" s="235"/>
      <c r="Y114" s="235"/>
      <c r="Z114" s="235"/>
      <c r="AA114" s="232"/>
      <c r="AC114" s="1"/>
    </row>
    <row r="115" spans="1:29" s="26" customFormat="1" ht="92.25" customHeight="1" x14ac:dyDescent="0.25">
      <c r="A115" s="262"/>
      <c r="B115" s="231" t="s">
        <v>47</v>
      </c>
      <c r="C115" s="233">
        <f t="shared" si="57"/>
        <v>0</v>
      </c>
      <c r="D115" s="244">
        <v>0</v>
      </c>
      <c r="E115" s="232">
        <v>0</v>
      </c>
      <c r="F115" s="232">
        <v>0</v>
      </c>
      <c r="G115" s="232">
        <v>0</v>
      </c>
      <c r="H115" s="232">
        <v>0</v>
      </c>
      <c r="I115" s="232">
        <v>0</v>
      </c>
      <c r="J115" s="232">
        <v>0</v>
      </c>
      <c r="K115" s="232">
        <v>0</v>
      </c>
      <c r="L115" s="232">
        <v>0</v>
      </c>
      <c r="M115" s="232">
        <v>0</v>
      </c>
      <c r="N115" s="288"/>
      <c r="O115" s="236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2"/>
      <c r="AC115" s="1"/>
    </row>
    <row r="116" spans="1:29" s="26" customFormat="1" ht="55.5" customHeight="1" x14ac:dyDescent="0.25">
      <c r="A116" s="64" t="s">
        <v>279</v>
      </c>
      <c r="B116" s="231" t="s">
        <v>15</v>
      </c>
      <c r="C116" s="233">
        <f t="shared" si="57"/>
        <v>33150</v>
      </c>
      <c r="D116" s="244">
        <v>33150</v>
      </c>
      <c r="E116" s="232">
        <v>0</v>
      </c>
      <c r="F116" s="232">
        <v>0</v>
      </c>
      <c r="G116" s="232">
        <v>0</v>
      </c>
      <c r="H116" s="232">
        <v>0</v>
      </c>
      <c r="I116" s="232">
        <v>0</v>
      </c>
      <c r="J116" s="232">
        <v>0</v>
      </c>
      <c r="K116" s="232">
        <v>0</v>
      </c>
      <c r="L116" s="232">
        <v>0</v>
      </c>
      <c r="M116" s="233">
        <v>0</v>
      </c>
      <c r="N116" s="288"/>
      <c r="O116" s="236"/>
      <c r="P116" s="235"/>
      <c r="Q116" s="235"/>
      <c r="R116" s="235"/>
      <c r="S116" s="235"/>
      <c r="T116" s="235"/>
      <c r="U116" s="235"/>
      <c r="V116" s="235"/>
      <c r="W116" s="235"/>
      <c r="X116" s="235"/>
      <c r="Y116" s="235"/>
      <c r="Z116" s="235"/>
      <c r="AA116" s="232"/>
      <c r="AC116" s="1"/>
    </row>
    <row r="117" spans="1:29" s="26" customFormat="1" ht="55.5" customHeight="1" x14ac:dyDescent="0.25">
      <c r="A117" s="284" t="s">
        <v>246</v>
      </c>
      <c r="B117" s="234" t="s">
        <v>14</v>
      </c>
      <c r="C117" s="232">
        <f t="shared" si="57"/>
        <v>1626930.6</v>
      </c>
      <c r="D117" s="244">
        <f t="shared" ref="D117:M117" si="60">D118+D119</f>
        <v>1626930.6</v>
      </c>
      <c r="E117" s="232">
        <f t="shared" si="60"/>
        <v>0</v>
      </c>
      <c r="F117" s="232">
        <f t="shared" si="60"/>
        <v>0</v>
      </c>
      <c r="G117" s="232">
        <f t="shared" si="60"/>
        <v>0</v>
      </c>
      <c r="H117" s="232">
        <f t="shared" si="60"/>
        <v>0</v>
      </c>
      <c r="I117" s="232">
        <f t="shared" si="60"/>
        <v>0</v>
      </c>
      <c r="J117" s="232">
        <f t="shared" si="60"/>
        <v>0</v>
      </c>
      <c r="K117" s="232">
        <f t="shared" si="60"/>
        <v>0</v>
      </c>
      <c r="L117" s="232">
        <f t="shared" si="60"/>
        <v>0</v>
      </c>
      <c r="M117" s="232">
        <f t="shared" si="60"/>
        <v>0</v>
      </c>
      <c r="N117" s="288"/>
      <c r="O117" s="236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2"/>
      <c r="AC117" s="1"/>
    </row>
    <row r="118" spans="1:29" s="26" customFormat="1" ht="55.5" customHeight="1" x14ac:dyDescent="0.25">
      <c r="A118" s="278"/>
      <c r="B118" s="231" t="s">
        <v>47</v>
      </c>
      <c r="C118" s="233">
        <f t="shared" si="57"/>
        <v>0</v>
      </c>
      <c r="D118" s="245">
        <v>0</v>
      </c>
      <c r="E118" s="233">
        <v>0</v>
      </c>
      <c r="F118" s="233">
        <v>0</v>
      </c>
      <c r="G118" s="233">
        <v>0</v>
      </c>
      <c r="H118" s="233">
        <v>0</v>
      </c>
      <c r="I118" s="233">
        <v>0</v>
      </c>
      <c r="J118" s="233">
        <v>0</v>
      </c>
      <c r="K118" s="233">
        <v>0</v>
      </c>
      <c r="L118" s="233">
        <v>0</v>
      </c>
      <c r="M118" s="233">
        <v>0</v>
      </c>
      <c r="N118" s="288"/>
      <c r="O118" s="236"/>
      <c r="P118" s="235"/>
      <c r="Q118" s="235"/>
      <c r="R118" s="235"/>
      <c r="S118" s="235"/>
      <c r="T118" s="235"/>
      <c r="U118" s="235"/>
      <c r="V118" s="235"/>
      <c r="W118" s="235"/>
      <c r="X118" s="235"/>
      <c r="Y118" s="235"/>
      <c r="Z118" s="235"/>
      <c r="AA118" s="232"/>
      <c r="AC118" s="1"/>
    </row>
    <row r="119" spans="1:29" s="26" customFormat="1" ht="55.5" customHeight="1" x14ac:dyDescent="0.25">
      <c r="A119" s="279"/>
      <c r="B119" s="231" t="s">
        <v>15</v>
      </c>
      <c r="C119" s="233">
        <f t="shared" si="57"/>
        <v>1626930.6</v>
      </c>
      <c r="D119" s="245">
        <v>1626930.6</v>
      </c>
      <c r="E119" s="233">
        <v>0</v>
      </c>
      <c r="F119" s="233">
        <v>0</v>
      </c>
      <c r="G119" s="233">
        <v>0</v>
      </c>
      <c r="H119" s="233">
        <v>0</v>
      </c>
      <c r="I119" s="233">
        <v>0</v>
      </c>
      <c r="J119" s="233">
        <v>0</v>
      </c>
      <c r="K119" s="233">
        <f>J119*101.3/100</f>
        <v>0</v>
      </c>
      <c r="L119" s="233">
        <f>K119*101.3/100</f>
        <v>0</v>
      </c>
      <c r="M119" s="233">
        <f>L119*101.3/100</f>
        <v>0</v>
      </c>
      <c r="N119" s="288"/>
      <c r="O119" s="236"/>
      <c r="P119" s="235"/>
      <c r="Q119" s="235"/>
      <c r="R119" s="235"/>
      <c r="S119" s="235"/>
      <c r="T119" s="235"/>
      <c r="U119" s="235"/>
      <c r="V119" s="235"/>
      <c r="W119" s="235"/>
      <c r="X119" s="235"/>
      <c r="Y119" s="235"/>
      <c r="Z119" s="235"/>
      <c r="AA119" s="232"/>
      <c r="AC119" s="1"/>
    </row>
    <row r="120" spans="1:29" s="26" customFormat="1" ht="55.5" customHeight="1" x14ac:dyDescent="0.25">
      <c r="A120" s="282" t="s">
        <v>247</v>
      </c>
      <c r="B120" s="234" t="s">
        <v>14</v>
      </c>
      <c r="C120" s="232">
        <f t="shared" ref="C120:C128" si="61">SUM(D120:M120)</f>
        <v>26051.200000000001</v>
      </c>
      <c r="D120" s="244">
        <f t="shared" ref="D120:M120" si="62">D121+D122</f>
        <v>26051.200000000001</v>
      </c>
      <c r="E120" s="232">
        <f t="shared" si="62"/>
        <v>0</v>
      </c>
      <c r="F120" s="232">
        <f t="shared" si="62"/>
        <v>0</v>
      </c>
      <c r="G120" s="232">
        <f t="shared" si="62"/>
        <v>0</v>
      </c>
      <c r="H120" s="232">
        <f t="shared" si="62"/>
        <v>0</v>
      </c>
      <c r="I120" s="232">
        <f t="shared" si="62"/>
        <v>0</v>
      </c>
      <c r="J120" s="232">
        <f t="shared" si="62"/>
        <v>0</v>
      </c>
      <c r="K120" s="232">
        <f t="shared" si="62"/>
        <v>0</v>
      </c>
      <c r="L120" s="232">
        <f t="shared" si="62"/>
        <v>0</v>
      </c>
      <c r="M120" s="232">
        <f t="shared" si="62"/>
        <v>0</v>
      </c>
      <c r="N120" s="288"/>
      <c r="O120" s="236"/>
      <c r="P120" s="235"/>
      <c r="Q120" s="235"/>
      <c r="R120" s="235"/>
      <c r="S120" s="235"/>
      <c r="T120" s="235"/>
      <c r="U120" s="235"/>
      <c r="V120" s="235"/>
      <c r="W120" s="235"/>
      <c r="X120" s="235"/>
      <c r="Y120" s="235"/>
      <c r="Z120" s="235"/>
      <c r="AA120" s="232"/>
      <c r="AC120" s="1"/>
    </row>
    <row r="121" spans="1:29" s="26" customFormat="1" ht="55.5" customHeight="1" x14ac:dyDescent="0.25">
      <c r="A121" s="262"/>
      <c r="B121" s="231" t="s">
        <v>47</v>
      </c>
      <c r="C121" s="233">
        <f t="shared" si="61"/>
        <v>0</v>
      </c>
      <c r="D121" s="245">
        <v>0</v>
      </c>
      <c r="E121" s="233">
        <v>0</v>
      </c>
      <c r="F121" s="233">
        <v>0</v>
      </c>
      <c r="G121" s="233">
        <v>0</v>
      </c>
      <c r="H121" s="233">
        <v>0</v>
      </c>
      <c r="I121" s="233">
        <v>0</v>
      </c>
      <c r="J121" s="233">
        <v>0</v>
      </c>
      <c r="K121" s="233">
        <v>0</v>
      </c>
      <c r="L121" s="233">
        <v>0</v>
      </c>
      <c r="M121" s="233">
        <v>0</v>
      </c>
      <c r="N121" s="288"/>
      <c r="O121" s="236"/>
      <c r="P121" s="235"/>
      <c r="Q121" s="235"/>
      <c r="R121" s="235"/>
      <c r="S121" s="235"/>
      <c r="T121" s="235"/>
      <c r="U121" s="235"/>
      <c r="V121" s="235"/>
      <c r="W121" s="235"/>
      <c r="X121" s="235"/>
      <c r="Y121" s="235"/>
      <c r="Z121" s="235"/>
      <c r="AA121" s="232"/>
      <c r="AC121" s="1"/>
    </row>
    <row r="122" spans="1:29" s="26" customFormat="1" ht="55.5" customHeight="1" x14ac:dyDescent="0.25">
      <c r="A122" s="262"/>
      <c r="B122" s="231" t="s">
        <v>15</v>
      </c>
      <c r="C122" s="233">
        <f t="shared" si="61"/>
        <v>26051.200000000001</v>
      </c>
      <c r="D122" s="245">
        <v>26051.200000000001</v>
      </c>
      <c r="E122" s="233">
        <f t="shared" ref="E122" si="63">SUM(F122:O122)</f>
        <v>0</v>
      </c>
      <c r="F122" s="233">
        <f t="shared" ref="F122" si="64">SUM(G122:P122)</f>
        <v>0</v>
      </c>
      <c r="G122" s="233">
        <f t="shared" ref="G122" si="65">SUM(H122:Q122)</f>
        <v>0</v>
      </c>
      <c r="H122" s="233">
        <v>0</v>
      </c>
      <c r="I122" s="233">
        <v>0</v>
      </c>
      <c r="J122" s="233">
        <v>0</v>
      </c>
      <c r="K122" s="233">
        <v>0</v>
      </c>
      <c r="L122" s="233">
        <v>0</v>
      </c>
      <c r="M122" s="233">
        <v>0</v>
      </c>
      <c r="N122" s="288"/>
      <c r="O122" s="236"/>
      <c r="P122" s="235"/>
      <c r="Q122" s="235"/>
      <c r="R122" s="235"/>
      <c r="S122" s="235"/>
      <c r="T122" s="235"/>
      <c r="U122" s="235"/>
      <c r="V122" s="235"/>
      <c r="W122" s="235"/>
      <c r="X122" s="235"/>
      <c r="Y122" s="235"/>
      <c r="Z122" s="235"/>
      <c r="AA122" s="232"/>
      <c r="AC122" s="1"/>
    </row>
    <row r="123" spans="1:29" s="26" customFormat="1" ht="55.5" customHeight="1" x14ac:dyDescent="0.25">
      <c r="A123" s="277" t="s">
        <v>248</v>
      </c>
      <c r="B123" s="231" t="s">
        <v>14</v>
      </c>
      <c r="C123" s="233">
        <f t="shared" si="61"/>
        <v>54000</v>
      </c>
      <c r="D123" s="245">
        <f t="shared" ref="D123:M123" si="66">D124+D125</f>
        <v>54000</v>
      </c>
      <c r="E123" s="233">
        <f t="shared" si="66"/>
        <v>0</v>
      </c>
      <c r="F123" s="233">
        <f t="shared" si="66"/>
        <v>0</v>
      </c>
      <c r="G123" s="233">
        <f t="shared" si="66"/>
        <v>0</v>
      </c>
      <c r="H123" s="233">
        <f t="shared" si="66"/>
        <v>0</v>
      </c>
      <c r="I123" s="233">
        <f t="shared" si="66"/>
        <v>0</v>
      </c>
      <c r="J123" s="233">
        <f t="shared" si="66"/>
        <v>0</v>
      </c>
      <c r="K123" s="233">
        <f t="shared" si="66"/>
        <v>0</v>
      </c>
      <c r="L123" s="233">
        <f t="shared" si="66"/>
        <v>0</v>
      </c>
      <c r="M123" s="233">
        <f t="shared" si="66"/>
        <v>0</v>
      </c>
      <c r="N123" s="288"/>
      <c r="O123" s="236"/>
      <c r="P123" s="235"/>
      <c r="Q123" s="235"/>
      <c r="R123" s="235"/>
      <c r="S123" s="235"/>
      <c r="T123" s="235"/>
      <c r="U123" s="235"/>
      <c r="V123" s="235"/>
      <c r="W123" s="235"/>
      <c r="X123" s="235"/>
      <c r="Y123" s="235"/>
      <c r="Z123" s="235"/>
      <c r="AA123" s="232"/>
      <c r="AC123" s="1"/>
    </row>
    <row r="124" spans="1:29" s="26" customFormat="1" ht="55.5" customHeight="1" x14ac:dyDescent="0.25">
      <c r="A124" s="278"/>
      <c r="B124" s="231" t="s">
        <v>47</v>
      </c>
      <c r="C124" s="233">
        <f t="shared" si="61"/>
        <v>0</v>
      </c>
      <c r="D124" s="245">
        <v>0</v>
      </c>
      <c r="E124" s="233">
        <v>0</v>
      </c>
      <c r="F124" s="233">
        <v>0</v>
      </c>
      <c r="G124" s="233">
        <v>0</v>
      </c>
      <c r="H124" s="233">
        <v>0</v>
      </c>
      <c r="I124" s="233">
        <v>0</v>
      </c>
      <c r="J124" s="233">
        <v>0</v>
      </c>
      <c r="K124" s="233">
        <v>0</v>
      </c>
      <c r="L124" s="233">
        <v>0</v>
      </c>
      <c r="M124" s="233">
        <v>0</v>
      </c>
      <c r="N124" s="288"/>
      <c r="O124" s="236"/>
      <c r="P124" s="235"/>
      <c r="Q124" s="235"/>
      <c r="R124" s="235"/>
      <c r="S124" s="235"/>
      <c r="T124" s="235"/>
      <c r="U124" s="235"/>
      <c r="V124" s="235"/>
      <c r="W124" s="235"/>
      <c r="X124" s="235"/>
      <c r="Y124" s="235"/>
      <c r="Z124" s="235"/>
      <c r="AA124" s="232"/>
      <c r="AC124" s="1"/>
    </row>
    <row r="125" spans="1:29" s="26" customFormat="1" ht="55.5" customHeight="1" x14ac:dyDescent="0.25">
      <c r="A125" s="279"/>
      <c r="B125" s="231" t="s">
        <v>15</v>
      </c>
      <c r="C125" s="233">
        <f t="shared" si="61"/>
        <v>54000</v>
      </c>
      <c r="D125" s="245">
        <v>54000</v>
      </c>
      <c r="E125" s="233">
        <v>0</v>
      </c>
      <c r="F125" s="233">
        <v>0</v>
      </c>
      <c r="G125" s="233">
        <v>0</v>
      </c>
      <c r="H125" s="233">
        <v>0</v>
      </c>
      <c r="I125" s="233">
        <v>0</v>
      </c>
      <c r="J125" s="233">
        <v>0</v>
      </c>
      <c r="K125" s="233">
        <v>0</v>
      </c>
      <c r="L125" s="233">
        <v>0</v>
      </c>
      <c r="M125" s="233">
        <v>0</v>
      </c>
      <c r="N125" s="288"/>
      <c r="O125" s="236"/>
      <c r="P125" s="235"/>
      <c r="Q125" s="235"/>
      <c r="R125" s="235"/>
      <c r="S125" s="235"/>
      <c r="T125" s="235"/>
      <c r="U125" s="235"/>
      <c r="V125" s="235"/>
      <c r="W125" s="235"/>
      <c r="X125" s="235"/>
      <c r="Y125" s="235"/>
      <c r="Z125" s="235"/>
      <c r="AA125" s="232"/>
      <c r="AC125" s="1"/>
    </row>
    <row r="126" spans="1:29" s="26" customFormat="1" ht="55.5" customHeight="1" x14ac:dyDescent="0.25">
      <c r="A126" s="243" t="s">
        <v>280</v>
      </c>
      <c r="B126" s="231" t="s">
        <v>14</v>
      </c>
      <c r="C126" s="233">
        <f t="shared" si="61"/>
        <v>246346.18</v>
      </c>
      <c r="D126" s="245">
        <f t="shared" ref="D126:M126" si="67">D127+D128</f>
        <v>246346.18</v>
      </c>
      <c r="E126" s="233">
        <f t="shared" si="67"/>
        <v>0</v>
      </c>
      <c r="F126" s="233">
        <f t="shared" si="67"/>
        <v>0</v>
      </c>
      <c r="G126" s="233">
        <f t="shared" si="67"/>
        <v>0</v>
      </c>
      <c r="H126" s="233">
        <f t="shared" si="67"/>
        <v>0</v>
      </c>
      <c r="I126" s="233">
        <f t="shared" si="67"/>
        <v>0</v>
      </c>
      <c r="J126" s="233">
        <f t="shared" si="67"/>
        <v>0</v>
      </c>
      <c r="K126" s="233">
        <f t="shared" si="67"/>
        <v>0</v>
      </c>
      <c r="L126" s="233">
        <f t="shared" si="67"/>
        <v>0</v>
      </c>
      <c r="M126" s="233">
        <f t="shared" si="67"/>
        <v>0</v>
      </c>
      <c r="N126" s="288"/>
      <c r="O126" s="236"/>
      <c r="P126" s="235"/>
      <c r="Q126" s="235"/>
      <c r="R126" s="235"/>
      <c r="S126" s="235"/>
      <c r="T126" s="235"/>
      <c r="U126" s="235"/>
      <c r="V126" s="235"/>
      <c r="W126" s="235"/>
      <c r="X126" s="235"/>
      <c r="Y126" s="235"/>
      <c r="Z126" s="235"/>
      <c r="AA126" s="232"/>
      <c r="AC126" s="1"/>
    </row>
    <row r="127" spans="1:29" s="26" customFormat="1" ht="62.25" customHeight="1" x14ac:dyDescent="0.25">
      <c r="A127" s="303" t="s">
        <v>281</v>
      </c>
      <c r="B127" s="231" t="s">
        <v>47</v>
      </c>
      <c r="C127" s="233">
        <f t="shared" si="61"/>
        <v>0</v>
      </c>
      <c r="D127" s="245">
        <v>0</v>
      </c>
      <c r="E127" s="233">
        <v>0</v>
      </c>
      <c r="F127" s="233">
        <v>0</v>
      </c>
      <c r="G127" s="233">
        <v>0</v>
      </c>
      <c r="H127" s="233">
        <v>0</v>
      </c>
      <c r="I127" s="233">
        <v>0</v>
      </c>
      <c r="J127" s="233">
        <v>0</v>
      </c>
      <c r="K127" s="233">
        <v>0</v>
      </c>
      <c r="L127" s="233">
        <v>0</v>
      </c>
      <c r="M127" s="233">
        <v>0</v>
      </c>
      <c r="N127" s="288"/>
      <c r="O127" s="236"/>
      <c r="P127" s="235"/>
      <c r="Q127" s="235"/>
      <c r="R127" s="235"/>
      <c r="S127" s="235"/>
      <c r="T127" s="235"/>
      <c r="U127" s="235"/>
      <c r="V127" s="235"/>
      <c r="W127" s="235"/>
      <c r="X127" s="235"/>
      <c r="Y127" s="235"/>
      <c r="Z127" s="235"/>
      <c r="AA127" s="232"/>
      <c r="AC127" s="1"/>
    </row>
    <row r="128" spans="1:29" s="26" customFormat="1" ht="55.5" customHeight="1" x14ac:dyDescent="0.25">
      <c r="A128" s="303"/>
      <c r="B128" s="231" t="s">
        <v>15</v>
      </c>
      <c r="C128" s="233">
        <f t="shared" si="61"/>
        <v>246346.18</v>
      </c>
      <c r="D128" s="245">
        <v>246346.18</v>
      </c>
      <c r="E128" s="233">
        <v>0</v>
      </c>
      <c r="F128" s="233">
        <v>0</v>
      </c>
      <c r="G128" s="233">
        <v>0</v>
      </c>
      <c r="H128" s="233">
        <v>0</v>
      </c>
      <c r="I128" s="233">
        <f>H128*101.6/100</f>
        <v>0</v>
      </c>
      <c r="J128" s="233">
        <f>I128*101.4/100</f>
        <v>0</v>
      </c>
      <c r="K128" s="233">
        <f>J128*101.3/100</f>
        <v>0</v>
      </c>
      <c r="L128" s="233">
        <f>K128*101.3/100</f>
        <v>0</v>
      </c>
      <c r="M128" s="233">
        <f>L128*101.3/100</f>
        <v>0</v>
      </c>
      <c r="N128" s="288"/>
      <c r="O128" s="236"/>
      <c r="P128" s="235"/>
      <c r="Q128" s="235"/>
      <c r="R128" s="235"/>
      <c r="S128" s="235"/>
      <c r="T128" s="235"/>
      <c r="U128" s="235"/>
      <c r="V128" s="235"/>
      <c r="W128" s="235"/>
      <c r="X128" s="235"/>
      <c r="Y128" s="235"/>
      <c r="Z128" s="235"/>
      <c r="AA128" s="232"/>
      <c r="AC128" s="1"/>
    </row>
    <row r="129" spans="1:33" s="26" customFormat="1" ht="33.75" customHeight="1" x14ac:dyDescent="0.25">
      <c r="A129" s="277" t="s">
        <v>191</v>
      </c>
      <c r="B129" s="160" t="s">
        <v>14</v>
      </c>
      <c r="C129" s="162">
        <f t="shared" si="49"/>
        <v>37135045.359999999</v>
      </c>
      <c r="D129" s="245">
        <f t="shared" ref="D129:M129" si="68">D130+D131</f>
        <v>1915275.74</v>
      </c>
      <c r="E129" s="199">
        <f t="shared" si="68"/>
        <v>16016855.130000001</v>
      </c>
      <c r="F129" s="174">
        <f t="shared" si="68"/>
        <v>16016855.130000001</v>
      </c>
      <c r="G129" s="219">
        <f t="shared" si="68"/>
        <v>1471255.55</v>
      </c>
      <c r="H129" s="219">
        <f t="shared" si="68"/>
        <v>275555.13</v>
      </c>
      <c r="I129" s="162">
        <f t="shared" si="68"/>
        <v>280239.57</v>
      </c>
      <c r="J129" s="162">
        <f t="shared" si="68"/>
        <v>284162.92</v>
      </c>
      <c r="K129" s="162">
        <f t="shared" si="68"/>
        <v>287857.03999999998</v>
      </c>
      <c r="L129" s="162">
        <f t="shared" si="68"/>
        <v>291599.18</v>
      </c>
      <c r="M129" s="162">
        <f t="shared" si="68"/>
        <v>295389.96999999997</v>
      </c>
      <c r="N129" s="288"/>
      <c r="O129" s="163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61"/>
      <c r="AC129" s="1"/>
    </row>
    <row r="130" spans="1:33" s="26" customFormat="1" ht="69" customHeight="1" x14ac:dyDescent="0.25">
      <c r="A130" s="294"/>
      <c r="B130" s="160" t="s">
        <v>47</v>
      </c>
      <c r="C130" s="162">
        <f>C133+C136</f>
        <v>27482600</v>
      </c>
      <c r="D130" s="245">
        <f t="shared" ref="D130:M130" si="69">D133+D136</f>
        <v>1000000</v>
      </c>
      <c r="E130" s="199">
        <f t="shared" si="69"/>
        <v>13241300</v>
      </c>
      <c r="F130" s="174">
        <f t="shared" si="69"/>
        <v>13241300</v>
      </c>
      <c r="G130" s="219">
        <f t="shared" si="69"/>
        <v>0</v>
      </c>
      <c r="H130" s="219">
        <f t="shared" si="69"/>
        <v>0</v>
      </c>
      <c r="I130" s="162">
        <f t="shared" si="69"/>
        <v>0</v>
      </c>
      <c r="J130" s="162">
        <f t="shared" si="69"/>
        <v>0</v>
      </c>
      <c r="K130" s="162">
        <f t="shared" si="69"/>
        <v>0</v>
      </c>
      <c r="L130" s="162">
        <f t="shared" si="69"/>
        <v>0</v>
      </c>
      <c r="M130" s="162">
        <f t="shared" si="69"/>
        <v>0</v>
      </c>
      <c r="N130" s="288"/>
      <c r="O130" s="163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61"/>
      <c r="AC130" s="1"/>
    </row>
    <row r="131" spans="1:33" s="26" customFormat="1" ht="45" customHeight="1" x14ac:dyDescent="0.25">
      <c r="A131" s="295"/>
      <c r="B131" s="160" t="s">
        <v>15</v>
      </c>
      <c r="C131" s="162">
        <f>C134+C137</f>
        <v>9652445.3599999994</v>
      </c>
      <c r="D131" s="245">
        <f t="shared" ref="D131:M131" si="70">D134+D137</f>
        <v>915275.74</v>
      </c>
      <c r="E131" s="199">
        <f t="shared" si="70"/>
        <v>2775555.13</v>
      </c>
      <c r="F131" s="174">
        <f t="shared" si="70"/>
        <v>2775555.13</v>
      </c>
      <c r="G131" s="219">
        <f t="shared" si="70"/>
        <v>1471255.55</v>
      </c>
      <c r="H131" s="219">
        <f t="shared" si="70"/>
        <v>275555.13</v>
      </c>
      <c r="I131" s="162">
        <f t="shared" si="70"/>
        <v>280239.57</v>
      </c>
      <c r="J131" s="162">
        <f t="shared" si="70"/>
        <v>284162.92</v>
      </c>
      <c r="K131" s="162">
        <f t="shared" si="70"/>
        <v>287857.03999999998</v>
      </c>
      <c r="L131" s="162">
        <f t="shared" si="70"/>
        <v>291599.18</v>
      </c>
      <c r="M131" s="162">
        <f t="shared" si="70"/>
        <v>295389.96999999997</v>
      </c>
      <c r="N131" s="288"/>
      <c r="O131" s="163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61"/>
      <c r="AC131" s="1"/>
    </row>
    <row r="132" spans="1:33" s="26" customFormat="1" ht="54.75" customHeight="1" x14ac:dyDescent="0.25">
      <c r="A132" s="284" t="s">
        <v>208</v>
      </c>
      <c r="B132" s="84" t="s">
        <v>14</v>
      </c>
      <c r="C132" s="79">
        <f t="shared" si="45"/>
        <v>34260107.200000003</v>
      </c>
      <c r="D132" s="245">
        <f t="shared" ref="D132:M132" si="71">D133+D134</f>
        <v>1648936.74</v>
      </c>
      <c r="E132" s="199">
        <f t="shared" si="71"/>
        <v>14712555.550000001</v>
      </c>
      <c r="F132" s="174">
        <f t="shared" si="71"/>
        <v>14712555.550000001</v>
      </c>
      <c r="G132" s="219">
        <f t="shared" si="71"/>
        <v>1471255.55</v>
      </c>
      <c r="H132" s="219">
        <f t="shared" si="71"/>
        <v>275555.13</v>
      </c>
      <c r="I132" s="79">
        <f t="shared" si="71"/>
        <v>280239.57</v>
      </c>
      <c r="J132" s="79">
        <f t="shared" si="71"/>
        <v>284162.92</v>
      </c>
      <c r="K132" s="79">
        <f t="shared" si="71"/>
        <v>287857.03999999998</v>
      </c>
      <c r="L132" s="79">
        <f t="shared" si="71"/>
        <v>291599.18</v>
      </c>
      <c r="M132" s="110">
        <f t="shared" si="71"/>
        <v>295389.96999999997</v>
      </c>
      <c r="N132" s="290"/>
      <c r="O132" s="305" t="s">
        <v>39</v>
      </c>
      <c r="P132" s="301" t="e">
        <f>(#REF!/300000)</f>
        <v>#REF!</v>
      </c>
      <c r="Q132" s="301">
        <f>(D132/200000)</f>
        <v>8</v>
      </c>
      <c r="R132" s="301">
        <f>(E132/200000)</f>
        <v>74</v>
      </c>
      <c r="S132" s="301">
        <f t="shared" ref="S132:Z132" si="72">F132/200000</f>
        <v>74</v>
      </c>
      <c r="T132" s="301">
        <f t="shared" si="72"/>
        <v>7</v>
      </c>
      <c r="U132" s="301">
        <f t="shared" si="72"/>
        <v>1</v>
      </c>
      <c r="V132" s="301">
        <f t="shared" si="72"/>
        <v>1</v>
      </c>
      <c r="W132" s="301">
        <f t="shared" si="72"/>
        <v>1</v>
      </c>
      <c r="X132" s="301">
        <f t="shared" si="72"/>
        <v>1</v>
      </c>
      <c r="Y132" s="301">
        <f t="shared" si="72"/>
        <v>1</v>
      </c>
      <c r="Z132" s="301">
        <f t="shared" si="72"/>
        <v>1</v>
      </c>
      <c r="AA132" s="301" t="e">
        <f>SUM(P132:Z134)</f>
        <v>#REF!</v>
      </c>
      <c r="AC132" s="1"/>
    </row>
    <row r="133" spans="1:33" s="26" customFormat="1" ht="76.5" customHeight="1" x14ac:dyDescent="0.25">
      <c r="A133" s="278"/>
      <c r="B133" s="84" t="s">
        <v>47</v>
      </c>
      <c r="C133" s="79">
        <f t="shared" si="45"/>
        <v>27482600</v>
      </c>
      <c r="D133" s="244">
        <v>1000000</v>
      </c>
      <c r="E133" s="198">
        <v>13241300</v>
      </c>
      <c r="F133" s="170">
        <v>13241300</v>
      </c>
      <c r="G133" s="218">
        <v>0</v>
      </c>
      <c r="H133" s="218">
        <v>0</v>
      </c>
      <c r="I133" s="214">
        <v>0</v>
      </c>
      <c r="J133" s="214">
        <v>0</v>
      </c>
      <c r="K133" s="214">
        <v>0</v>
      </c>
      <c r="L133" s="214">
        <v>0</v>
      </c>
      <c r="M133" s="214">
        <v>0</v>
      </c>
      <c r="N133" s="120"/>
      <c r="O133" s="305"/>
      <c r="P133" s="302"/>
      <c r="Q133" s="302"/>
      <c r="R133" s="302"/>
      <c r="S133" s="302"/>
      <c r="T133" s="302"/>
      <c r="U133" s="302"/>
      <c r="V133" s="302"/>
      <c r="W133" s="302"/>
      <c r="X133" s="302"/>
      <c r="Y133" s="302"/>
      <c r="Z133" s="302"/>
      <c r="AA133" s="302"/>
      <c r="AC133" s="1"/>
    </row>
    <row r="134" spans="1:33" s="26" customFormat="1" ht="80.25" customHeight="1" x14ac:dyDescent="0.25">
      <c r="A134" s="279"/>
      <c r="B134" s="84" t="s">
        <v>15</v>
      </c>
      <c r="C134" s="79">
        <f t="shared" si="45"/>
        <v>6777507.2000000002</v>
      </c>
      <c r="D134" s="244">
        <v>648936.74</v>
      </c>
      <c r="E134" s="198">
        <v>1471255.55</v>
      </c>
      <c r="F134" s="170">
        <v>1471255.55</v>
      </c>
      <c r="G134" s="218">
        <v>1471255.55</v>
      </c>
      <c r="H134" s="218">
        <v>275555.13</v>
      </c>
      <c r="I134" s="78">
        <v>280239.57</v>
      </c>
      <c r="J134" s="78">
        <f>I134*101.4/100</f>
        <v>284162.92</v>
      </c>
      <c r="K134" s="78">
        <f>J134*101.3/100</f>
        <v>287857.03999999998</v>
      </c>
      <c r="L134" s="78">
        <f>K134*101.3/100</f>
        <v>291599.18</v>
      </c>
      <c r="M134" s="109">
        <f>L134*101.3/100</f>
        <v>295389.96999999997</v>
      </c>
      <c r="N134" s="111"/>
      <c r="O134" s="306"/>
      <c r="P134" s="302"/>
      <c r="Q134" s="302"/>
      <c r="R134" s="302"/>
      <c r="S134" s="302"/>
      <c r="T134" s="302"/>
      <c r="U134" s="302"/>
      <c r="V134" s="302"/>
      <c r="W134" s="302"/>
      <c r="X134" s="302"/>
      <c r="Y134" s="302"/>
      <c r="Z134" s="302"/>
      <c r="AA134" s="302"/>
      <c r="AC134" s="1"/>
    </row>
    <row r="135" spans="1:33" s="96" customFormat="1" ht="25.5" customHeight="1" x14ac:dyDescent="0.25">
      <c r="A135" s="282" t="s">
        <v>192</v>
      </c>
      <c r="B135" s="84" t="s">
        <v>14</v>
      </c>
      <c r="C135" s="79">
        <f t="shared" si="45"/>
        <v>2874938.16</v>
      </c>
      <c r="D135" s="245">
        <f t="shared" ref="D135:M135" si="73">D136+D137</f>
        <v>266339</v>
      </c>
      <c r="E135" s="199">
        <f t="shared" si="73"/>
        <v>1304299.58</v>
      </c>
      <c r="F135" s="174">
        <f t="shared" si="73"/>
        <v>1304299.58</v>
      </c>
      <c r="G135" s="219">
        <f t="shared" si="73"/>
        <v>0</v>
      </c>
      <c r="H135" s="219">
        <f t="shared" si="73"/>
        <v>0</v>
      </c>
      <c r="I135" s="79">
        <f t="shared" si="73"/>
        <v>0</v>
      </c>
      <c r="J135" s="79">
        <f t="shared" si="73"/>
        <v>0</v>
      </c>
      <c r="K135" s="79">
        <f t="shared" si="73"/>
        <v>0</v>
      </c>
      <c r="L135" s="79">
        <f t="shared" si="73"/>
        <v>0</v>
      </c>
      <c r="M135" s="110">
        <f t="shared" si="73"/>
        <v>0</v>
      </c>
      <c r="N135" s="111"/>
      <c r="O135" s="113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103"/>
      <c r="AC135" s="104"/>
      <c r="AD135" s="103"/>
      <c r="AE135" s="103"/>
      <c r="AF135" s="103"/>
      <c r="AG135" s="103"/>
    </row>
    <row r="136" spans="1:33" s="96" customFormat="1" ht="72" customHeight="1" x14ac:dyDescent="0.25">
      <c r="A136" s="282"/>
      <c r="B136" s="84" t="s">
        <v>47</v>
      </c>
      <c r="C136" s="79">
        <f t="shared" si="45"/>
        <v>0</v>
      </c>
      <c r="D136" s="245">
        <v>0</v>
      </c>
      <c r="E136" s="199">
        <v>0</v>
      </c>
      <c r="F136" s="174">
        <v>0</v>
      </c>
      <c r="G136" s="219">
        <v>0</v>
      </c>
      <c r="H136" s="219">
        <v>0</v>
      </c>
      <c r="I136" s="79">
        <v>0</v>
      </c>
      <c r="J136" s="79">
        <v>0</v>
      </c>
      <c r="K136" s="79">
        <v>0</v>
      </c>
      <c r="L136" s="79">
        <v>0</v>
      </c>
      <c r="M136" s="110">
        <v>0</v>
      </c>
      <c r="N136" s="111"/>
      <c r="O136" s="114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103"/>
      <c r="AC136" s="104"/>
      <c r="AD136" s="103"/>
      <c r="AE136" s="103"/>
      <c r="AF136" s="103"/>
      <c r="AG136" s="103"/>
    </row>
    <row r="137" spans="1:33" s="96" customFormat="1" ht="46.5" customHeight="1" x14ac:dyDescent="0.25">
      <c r="A137" s="282"/>
      <c r="B137" s="84" t="s">
        <v>15</v>
      </c>
      <c r="C137" s="79">
        <f t="shared" si="45"/>
        <v>2874938.16</v>
      </c>
      <c r="D137" s="245">
        <v>266339</v>
      </c>
      <c r="E137" s="199">
        <v>1304299.58</v>
      </c>
      <c r="F137" s="174">
        <v>1304299.58</v>
      </c>
      <c r="G137" s="219">
        <v>0</v>
      </c>
      <c r="H137" s="219">
        <v>0</v>
      </c>
      <c r="I137" s="79">
        <v>0</v>
      </c>
      <c r="J137" s="79">
        <v>0</v>
      </c>
      <c r="K137" s="79">
        <v>0</v>
      </c>
      <c r="L137" s="79">
        <v>0</v>
      </c>
      <c r="M137" s="110">
        <v>0</v>
      </c>
      <c r="N137" s="119"/>
      <c r="O137" s="115" t="s">
        <v>68</v>
      </c>
      <c r="P137" s="74" t="e">
        <f>#REF!/1000000</f>
        <v>#REF!</v>
      </c>
      <c r="Q137" s="74">
        <f>D137/1000000</f>
        <v>0</v>
      </c>
      <c r="R137" s="74">
        <f>E137/1000000</f>
        <v>1</v>
      </c>
      <c r="S137" s="74">
        <f t="shared" ref="S137:Z137" si="74">F137/18000</f>
        <v>72</v>
      </c>
      <c r="T137" s="74">
        <f t="shared" si="74"/>
        <v>0</v>
      </c>
      <c r="U137" s="74">
        <f t="shared" si="74"/>
        <v>0</v>
      </c>
      <c r="V137" s="74">
        <f t="shared" si="74"/>
        <v>0</v>
      </c>
      <c r="W137" s="74">
        <f t="shared" si="74"/>
        <v>0</v>
      </c>
      <c r="X137" s="74">
        <f t="shared" si="74"/>
        <v>0</v>
      </c>
      <c r="Y137" s="74">
        <f t="shared" si="74"/>
        <v>0</v>
      </c>
      <c r="Z137" s="74">
        <f t="shared" si="74"/>
        <v>0</v>
      </c>
      <c r="AA137" s="74" t="e">
        <f>SUM(P137:Z137)</f>
        <v>#REF!</v>
      </c>
      <c r="AB137" s="105"/>
      <c r="AC137" s="106"/>
      <c r="AD137" s="105"/>
      <c r="AE137" s="105"/>
      <c r="AF137" s="105"/>
      <c r="AG137" s="105"/>
    </row>
    <row r="138" spans="1:33" s="96" customFormat="1" ht="38.25" customHeight="1" x14ac:dyDescent="0.25">
      <c r="A138" s="277" t="s">
        <v>193</v>
      </c>
      <c r="B138" s="160" t="s">
        <v>14</v>
      </c>
      <c r="C138" s="162">
        <f>SUM(D138:M138)</f>
        <v>0</v>
      </c>
      <c r="D138" s="245">
        <f t="shared" ref="D138:M138" si="75">D139+D140</f>
        <v>0</v>
      </c>
      <c r="E138" s="199">
        <f t="shared" si="75"/>
        <v>0</v>
      </c>
      <c r="F138" s="174">
        <f t="shared" si="75"/>
        <v>0</v>
      </c>
      <c r="G138" s="219">
        <f t="shared" si="75"/>
        <v>0</v>
      </c>
      <c r="H138" s="219">
        <f t="shared" si="75"/>
        <v>0</v>
      </c>
      <c r="I138" s="162">
        <f t="shared" si="75"/>
        <v>0</v>
      </c>
      <c r="J138" s="162">
        <f t="shared" si="75"/>
        <v>0</v>
      </c>
      <c r="K138" s="162">
        <f t="shared" si="75"/>
        <v>0</v>
      </c>
      <c r="L138" s="162">
        <f t="shared" si="75"/>
        <v>0</v>
      </c>
      <c r="M138" s="162">
        <f t="shared" si="75"/>
        <v>0</v>
      </c>
      <c r="N138" s="117"/>
      <c r="O138" s="116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C138" s="97"/>
    </row>
    <row r="139" spans="1:33" s="96" customFormat="1" ht="69" customHeight="1" x14ac:dyDescent="0.25">
      <c r="A139" s="294"/>
      <c r="B139" s="160" t="s">
        <v>47</v>
      </c>
      <c r="C139" s="176">
        <f t="shared" ref="C139:C140" si="76">SUM(D139:M139)</f>
        <v>0</v>
      </c>
      <c r="D139" s="245">
        <f>D142+D145+D148+D151+D154+D157</f>
        <v>0</v>
      </c>
      <c r="E139" s="199">
        <f t="shared" ref="E139:M139" si="77">E142+E145+E148+E154</f>
        <v>0</v>
      </c>
      <c r="F139" s="174">
        <f t="shared" si="77"/>
        <v>0</v>
      </c>
      <c r="G139" s="219">
        <f t="shared" si="77"/>
        <v>0</v>
      </c>
      <c r="H139" s="219">
        <f t="shared" si="77"/>
        <v>0</v>
      </c>
      <c r="I139" s="162">
        <f t="shared" si="77"/>
        <v>0</v>
      </c>
      <c r="J139" s="162">
        <f t="shared" si="77"/>
        <v>0</v>
      </c>
      <c r="K139" s="162">
        <f t="shared" si="77"/>
        <v>0</v>
      </c>
      <c r="L139" s="162">
        <f t="shared" si="77"/>
        <v>0</v>
      </c>
      <c r="M139" s="162">
        <f t="shared" si="77"/>
        <v>0</v>
      </c>
      <c r="N139" s="117"/>
      <c r="O139" s="115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C139" s="97"/>
    </row>
    <row r="140" spans="1:33" s="96" customFormat="1" ht="40.5" customHeight="1" x14ac:dyDescent="0.25">
      <c r="A140" s="295"/>
      <c r="B140" s="160" t="s">
        <v>15</v>
      </c>
      <c r="C140" s="176">
        <f t="shared" si="76"/>
        <v>0</v>
      </c>
      <c r="D140" s="245">
        <f>D143+D146+D149+D152+D155+D158</f>
        <v>0</v>
      </c>
      <c r="E140" s="199">
        <f t="shared" ref="E140:M140" si="78">E143+E146+E149+E155</f>
        <v>0</v>
      </c>
      <c r="F140" s="174">
        <f t="shared" si="78"/>
        <v>0</v>
      </c>
      <c r="G140" s="219">
        <f t="shared" si="78"/>
        <v>0</v>
      </c>
      <c r="H140" s="219">
        <f t="shared" si="78"/>
        <v>0</v>
      </c>
      <c r="I140" s="162">
        <f t="shared" si="78"/>
        <v>0</v>
      </c>
      <c r="J140" s="162">
        <f t="shared" si="78"/>
        <v>0</v>
      </c>
      <c r="K140" s="162">
        <f t="shared" si="78"/>
        <v>0</v>
      </c>
      <c r="L140" s="162">
        <f t="shared" si="78"/>
        <v>0</v>
      </c>
      <c r="M140" s="162">
        <f t="shared" si="78"/>
        <v>0</v>
      </c>
      <c r="N140" s="117"/>
      <c r="O140" s="118" t="s">
        <v>68</v>
      </c>
      <c r="P140" s="77" t="e">
        <f>#REF!/100000</f>
        <v>#REF!</v>
      </c>
      <c r="Q140" s="77">
        <f>D95/100000</f>
        <v>1</v>
      </c>
      <c r="R140" s="77">
        <f>E95/100000</f>
        <v>0</v>
      </c>
      <c r="S140" s="77">
        <f t="shared" ref="S140:Z140" si="79">F95/18000</f>
        <v>0</v>
      </c>
      <c r="T140" s="77">
        <f t="shared" si="79"/>
        <v>0</v>
      </c>
      <c r="U140" s="77">
        <f t="shared" si="79"/>
        <v>0</v>
      </c>
      <c r="V140" s="77">
        <f t="shared" si="79"/>
        <v>0</v>
      </c>
      <c r="W140" s="77">
        <f t="shared" si="79"/>
        <v>0</v>
      </c>
      <c r="X140" s="77">
        <f t="shared" si="79"/>
        <v>0</v>
      </c>
      <c r="Y140" s="77">
        <f t="shared" si="79"/>
        <v>0</v>
      </c>
      <c r="Z140" s="77">
        <f t="shared" si="79"/>
        <v>0</v>
      </c>
      <c r="AA140" s="77" t="e">
        <f>SUM(P140:Z140)</f>
        <v>#REF!</v>
      </c>
      <c r="AC140" s="97"/>
    </row>
    <row r="141" spans="1:33" s="96" customFormat="1" ht="29.25" customHeight="1" x14ac:dyDescent="0.25">
      <c r="A141" s="282" t="s">
        <v>194</v>
      </c>
      <c r="B141" s="160" t="s">
        <v>14</v>
      </c>
      <c r="C141" s="162">
        <f t="shared" ref="C141:C143" si="80">SUM(D141:M141)</f>
        <v>0</v>
      </c>
      <c r="D141" s="245">
        <f t="shared" ref="D141:M141" si="81">D142+D143</f>
        <v>0</v>
      </c>
      <c r="E141" s="199">
        <f t="shared" si="81"/>
        <v>0</v>
      </c>
      <c r="F141" s="174">
        <f t="shared" si="81"/>
        <v>0</v>
      </c>
      <c r="G141" s="219">
        <f t="shared" si="81"/>
        <v>0</v>
      </c>
      <c r="H141" s="219">
        <f t="shared" si="81"/>
        <v>0</v>
      </c>
      <c r="I141" s="162">
        <f t="shared" si="81"/>
        <v>0</v>
      </c>
      <c r="J141" s="162">
        <f t="shared" si="81"/>
        <v>0</v>
      </c>
      <c r="K141" s="162">
        <f t="shared" si="81"/>
        <v>0</v>
      </c>
      <c r="L141" s="162">
        <f t="shared" si="81"/>
        <v>0</v>
      </c>
      <c r="M141" s="162">
        <f t="shared" si="81"/>
        <v>0</v>
      </c>
      <c r="N141" s="117"/>
      <c r="O141" s="166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C141" s="97"/>
    </row>
    <row r="142" spans="1:33" s="96" customFormat="1" ht="63.75" customHeight="1" x14ac:dyDescent="0.25">
      <c r="A142" s="282"/>
      <c r="B142" s="160" t="s">
        <v>47</v>
      </c>
      <c r="C142" s="162">
        <f t="shared" si="80"/>
        <v>0</v>
      </c>
      <c r="D142" s="245">
        <v>0</v>
      </c>
      <c r="E142" s="199">
        <v>0</v>
      </c>
      <c r="F142" s="174">
        <v>0</v>
      </c>
      <c r="G142" s="219">
        <v>0</v>
      </c>
      <c r="H142" s="219">
        <v>0</v>
      </c>
      <c r="I142" s="162">
        <v>0</v>
      </c>
      <c r="J142" s="162">
        <v>0</v>
      </c>
      <c r="K142" s="162">
        <v>0</v>
      </c>
      <c r="L142" s="162">
        <v>0</v>
      </c>
      <c r="M142" s="162">
        <v>0</v>
      </c>
      <c r="N142" s="117"/>
      <c r="O142" s="166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C142" s="97"/>
    </row>
    <row r="143" spans="1:33" s="96" customFormat="1" ht="48" customHeight="1" x14ac:dyDescent="0.25">
      <c r="A143" s="282"/>
      <c r="B143" s="160" t="s">
        <v>15</v>
      </c>
      <c r="C143" s="162">
        <f t="shared" si="80"/>
        <v>0</v>
      </c>
      <c r="D143" s="245">
        <v>0</v>
      </c>
      <c r="E143" s="199">
        <v>0</v>
      </c>
      <c r="F143" s="174">
        <v>0</v>
      </c>
      <c r="G143" s="219">
        <v>0</v>
      </c>
      <c r="H143" s="219">
        <v>0</v>
      </c>
      <c r="I143" s="162">
        <v>0</v>
      </c>
      <c r="J143" s="162">
        <v>0</v>
      </c>
      <c r="K143" s="162">
        <v>0</v>
      </c>
      <c r="L143" s="162">
        <v>0</v>
      </c>
      <c r="M143" s="162">
        <v>0</v>
      </c>
      <c r="N143" s="117"/>
      <c r="O143" s="166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C143" s="97"/>
    </row>
    <row r="144" spans="1:33" s="96" customFormat="1" ht="47.25" customHeight="1" x14ac:dyDescent="0.25">
      <c r="A144" s="282" t="s">
        <v>195</v>
      </c>
      <c r="B144" s="160" t="s">
        <v>14</v>
      </c>
      <c r="C144" s="162">
        <f t="shared" ref="C144:C146" si="82">SUM(D144:M144)</f>
        <v>0</v>
      </c>
      <c r="D144" s="245">
        <f t="shared" ref="D144:M144" si="83">D145+D146</f>
        <v>0</v>
      </c>
      <c r="E144" s="199">
        <f t="shared" si="83"/>
        <v>0</v>
      </c>
      <c r="F144" s="174">
        <f t="shared" si="83"/>
        <v>0</v>
      </c>
      <c r="G144" s="219">
        <f t="shared" si="83"/>
        <v>0</v>
      </c>
      <c r="H144" s="219">
        <f t="shared" si="83"/>
        <v>0</v>
      </c>
      <c r="I144" s="162">
        <f t="shared" si="83"/>
        <v>0</v>
      </c>
      <c r="J144" s="162">
        <f t="shared" si="83"/>
        <v>0</v>
      </c>
      <c r="K144" s="162">
        <f t="shared" si="83"/>
        <v>0</v>
      </c>
      <c r="L144" s="162">
        <f t="shared" si="83"/>
        <v>0</v>
      </c>
      <c r="M144" s="162">
        <f t="shared" si="83"/>
        <v>0</v>
      </c>
      <c r="N144" s="117"/>
      <c r="O144" s="166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C144" s="97"/>
    </row>
    <row r="145" spans="1:29" s="96" customFormat="1" ht="69.75" customHeight="1" x14ac:dyDescent="0.25">
      <c r="A145" s="282"/>
      <c r="B145" s="160" t="s">
        <v>47</v>
      </c>
      <c r="C145" s="162">
        <f t="shared" si="82"/>
        <v>0</v>
      </c>
      <c r="D145" s="245">
        <v>0</v>
      </c>
      <c r="E145" s="199">
        <v>0</v>
      </c>
      <c r="F145" s="174">
        <v>0</v>
      </c>
      <c r="G145" s="219">
        <v>0</v>
      </c>
      <c r="H145" s="219">
        <v>0</v>
      </c>
      <c r="I145" s="162">
        <v>0</v>
      </c>
      <c r="J145" s="162">
        <v>0</v>
      </c>
      <c r="K145" s="162">
        <v>0</v>
      </c>
      <c r="L145" s="162">
        <v>0</v>
      </c>
      <c r="M145" s="162">
        <v>0</v>
      </c>
      <c r="N145" s="117"/>
      <c r="O145" s="166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C145" s="97"/>
    </row>
    <row r="146" spans="1:29" s="96" customFormat="1" ht="54" customHeight="1" x14ac:dyDescent="0.25">
      <c r="A146" s="282"/>
      <c r="B146" s="160" t="s">
        <v>15</v>
      </c>
      <c r="C146" s="162">
        <f t="shared" si="82"/>
        <v>0</v>
      </c>
      <c r="D146" s="245">
        <v>0</v>
      </c>
      <c r="E146" s="199">
        <v>0</v>
      </c>
      <c r="F146" s="174">
        <v>0</v>
      </c>
      <c r="G146" s="219">
        <v>0</v>
      </c>
      <c r="H146" s="219">
        <v>0</v>
      </c>
      <c r="I146" s="162">
        <v>0</v>
      </c>
      <c r="J146" s="162">
        <v>0</v>
      </c>
      <c r="K146" s="162">
        <v>0</v>
      </c>
      <c r="L146" s="162">
        <v>0</v>
      </c>
      <c r="M146" s="162">
        <v>0</v>
      </c>
      <c r="N146" s="117"/>
      <c r="O146" s="166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C146" s="97"/>
    </row>
    <row r="147" spans="1:29" s="96" customFormat="1" ht="39.75" customHeight="1" x14ac:dyDescent="0.25">
      <c r="A147" s="277" t="s">
        <v>196</v>
      </c>
      <c r="B147" s="160" t="s">
        <v>14</v>
      </c>
      <c r="C147" s="162">
        <f t="shared" ref="C147:C155" si="84">SUM(D147:M147)</f>
        <v>0</v>
      </c>
      <c r="D147" s="245">
        <f t="shared" ref="D147:M147" si="85">D148+D149</f>
        <v>0</v>
      </c>
      <c r="E147" s="199">
        <f t="shared" si="85"/>
        <v>0</v>
      </c>
      <c r="F147" s="174">
        <f t="shared" si="85"/>
        <v>0</v>
      </c>
      <c r="G147" s="219">
        <f t="shared" si="85"/>
        <v>0</v>
      </c>
      <c r="H147" s="219">
        <f t="shared" si="85"/>
        <v>0</v>
      </c>
      <c r="I147" s="162">
        <f t="shared" si="85"/>
        <v>0</v>
      </c>
      <c r="J147" s="162">
        <f t="shared" si="85"/>
        <v>0</v>
      </c>
      <c r="K147" s="162">
        <f t="shared" si="85"/>
        <v>0</v>
      </c>
      <c r="L147" s="162">
        <f t="shared" si="85"/>
        <v>0</v>
      </c>
      <c r="M147" s="162">
        <f t="shared" si="85"/>
        <v>0</v>
      </c>
      <c r="N147" s="117"/>
      <c r="O147" s="166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C147" s="97"/>
    </row>
    <row r="148" spans="1:29" s="96" customFormat="1" ht="65.25" customHeight="1" x14ac:dyDescent="0.25">
      <c r="A148" s="278"/>
      <c r="B148" s="160" t="s">
        <v>47</v>
      </c>
      <c r="C148" s="162">
        <f t="shared" si="84"/>
        <v>0</v>
      </c>
      <c r="D148" s="245">
        <v>0</v>
      </c>
      <c r="E148" s="199">
        <v>0</v>
      </c>
      <c r="F148" s="174">
        <v>0</v>
      </c>
      <c r="G148" s="219">
        <v>0</v>
      </c>
      <c r="H148" s="219">
        <v>0</v>
      </c>
      <c r="I148" s="162">
        <v>0</v>
      </c>
      <c r="J148" s="162">
        <v>0</v>
      </c>
      <c r="K148" s="162">
        <v>0</v>
      </c>
      <c r="L148" s="162">
        <v>0</v>
      </c>
      <c r="M148" s="162">
        <v>0</v>
      </c>
      <c r="N148" s="117"/>
      <c r="O148" s="166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C148" s="97"/>
    </row>
    <row r="149" spans="1:29" s="96" customFormat="1" ht="54" customHeight="1" x14ac:dyDescent="0.25">
      <c r="A149" s="279"/>
      <c r="B149" s="160" t="s">
        <v>15</v>
      </c>
      <c r="C149" s="162">
        <f t="shared" si="84"/>
        <v>0</v>
      </c>
      <c r="D149" s="245">
        <v>0</v>
      </c>
      <c r="E149" s="199">
        <v>0</v>
      </c>
      <c r="F149" s="174">
        <v>0</v>
      </c>
      <c r="G149" s="219">
        <v>0</v>
      </c>
      <c r="H149" s="219">
        <v>0</v>
      </c>
      <c r="I149" s="162">
        <v>0</v>
      </c>
      <c r="J149" s="162">
        <v>0</v>
      </c>
      <c r="K149" s="162">
        <v>0</v>
      </c>
      <c r="L149" s="162">
        <v>0</v>
      </c>
      <c r="M149" s="162">
        <v>0</v>
      </c>
      <c r="N149" s="117"/>
      <c r="O149" s="166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C149" s="97"/>
    </row>
    <row r="150" spans="1:29" s="96" customFormat="1" ht="43.5" customHeight="1" x14ac:dyDescent="0.25">
      <c r="A150" s="277" t="s">
        <v>197</v>
      </c>
      <c r="B150" s="175" t="s">
        <v>14</v>
      </c>
      <c r="C150" s="176">
        <f t="shared" ref="C150:C152" si="86">SUM(D150:M150)</f>
        <v>0</v>
      </c>
      <c r="D150" s="245">
        <f>D151+D152</f>
        <v>0</v>
      </c>
      <c r="E150" s="199">
        <f t="shared" ref="E150:M150" si="87">E151+E152</f>
        <v>0</v>
      </c>
      <c r="F150" s="176">
        <f t="shared" si="87"/>
        <v>0</v>
      </c>
      <c r="G150" s="219">
        <f t="shared" si="87"/>
        <v>0</v>
      </c>
      <c r="H150" s="219">
        <f t="shared" si="87"/>
        <v>0</v>
      </c>
      <c r="I150" s="176">
        <f t="shared" si="87"/>
        <v>0</v>
      </c>
      <c r="J150" s="176">
        <f t="shared" si="87"/>
        <v>0</v>
      </c>
      <c r="K150" s="176">
        <f t="shared" si="87"/>
        <v>0</v>
      </c>
      <c r="L150" s="176">
        <f t="shared" si="87"/>
        <v>0</v>
      </c>
      <c r="M150" s="176">
        <f t="shared" si="87"/>
        <v>0</v>
      </c>
      <c r="N150" s="117"/>
      <c r="O150" s="178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C150" s="97"/>
    </row>
    <row r="151" spans="1:29" s="96" customFormat="1" ht="43.5" customHeight="1" x14ac:dyDescent="0.25">
      <c r="A151" s="278"/>
      <c r="B151" s="175" t="s">
        <v>47</v>
      </c>
      <c r="C151" s="176">
        <f t="shared" si="86"/>
        <v>0</v>
      </c>
      <c r="D151" s="245">
        <v>0</v>
      </c>
      <c r="E151" s="199">
        <v>0</v>
      </c>
      <c r="F151" s="176">
        <v>0</v>
      </c>
      <c r="G151" s="219">
        <v>0</v>
      </c>
      <c r="H151" s="219">
        <v>0</v>
      </c>
      <c r="I151" s="176">
        <v>0</v>
      </c>
      <c r="J151" s="176">
        <v>0</v>
      </c>
      <c r="K151" s="176">
        <v>0</v>
      </c>
      <c r="L151" s="176">
        <v>0</v>
      </c>
      <c r="M151" s="176">
        <v>0</v>
      </c>
      <c r="N151" s="117"/>
      <c r="O151" s="178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C151" s="97"/>
    </row>
    <row r="152" spans="1:29" s="96" customFormat="1" ht="68.25" customHeight="1" x14ac:dyDescent="0.25">
      <c r="A152" s="279"/>
      <c r="B152" s="175" t="s">
        <v>15</v>
      </c>
      <c r="C152" s="176">
        <f t="shared" si="86"/>
        <v>0</v>
      </c>
      <c r="D152" s="245">
        <v>0</v>
      </c>
      <c r="E152" s="199">
        <v>0</v>
      </c>
      <c r="F152" s="176">
        <v>0</v>
      </c>
      <c r="G152" s="219">
        <v>0</v>
      </c>
      <c r="H152" s="219">
        <v>0</v>
      </c>
      <c r="I152" s="176">
        <v>0</v>
      </c>
      <c r="J152" s="176">
        <v>0</v>
      </c>
      <c r="K152" s="176">
        <v>0</v>
      </c>
      <c r="L152" s="176">
        <v>0</v>
      </c>
      <c r="M152" s="176">
        <v>0</v>
      </c>
      <c r="N152" s="117"/>
      <c r="O152" s="178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C152" s="97"/>
    </row>
    <row r="153" spans="1:29" s="96" customFormat="1" ht="36" customHeight="1" x14ac:dyDescent="0.25">
      <c r="A153" s="277" t="s">
        <v>282</v>
      </c>
      <c r="B153" s="160" t="s">
        <v>14</v>
      </c>
      <c r="C153" s="162">
        <f t="shared" si="84"/>
        <v>0</v>
      </c>
      <c r="D153" s="245">
        <f>D154+D155</f>
        <v>0</v>
      </c>
      <c r="E153" s="199">
        <f t="shared" ref="E153:M153" si="88">E154+E155</f>
        <v>0</v>
      </c>
      <c r="F153" s="174">
        <f t="shared" si="88"/>
        <v>0</v>
      </c>
      <c r="G153" s="219">
        <f t="shared" si="88"/>
        <v>0</v>
      </c>
      <c r="H153" s="219">
        <f t="shared" si="88"/>
        <v>0</v>
      </c>
      <c r="I153" s="162">
        <f t="shared" si="88"/>
        <v>0</v>
      </c>
      <c r="J153" s="162">
        <f t="shared" si="88"/>
        <v>0</v>
      </c>
      <c r="K153" s="162">
        <f t="shared" si="88"/>
        <v>0</v>
      </c>
      <c r="L153" s="162">
        <f t="shared" si="88"/>
        <v>0</v>
      </c>
      <c r="M153" s="162">
        <f t="shared" si="88"/>
        <v>0</v>
      </c>
      <c r="N153" s="117"/>
      <c r="O153" s="114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C153" s="97"/>
    </row>
    <row r="154" spans="1:29" s="96" customFormat="1" ht="90.75" customHeight="1" x14ac:dyDescent="0.25">
      <c r="A154" s="278"/>
      <c r="B154" s="160" t="s">
        <v>47</v>
      </c>
      <c r="C154" s="162">
        <f t="shared" si="84"/>
        <v>0</v>
      </c>
      <c r="D154" s="245">
        <v>0</v>
      </c>
      <c r="E154" s="199">
        <v>0</v>
      </c>
      <c r="F154" s="174">
        <v>0</v>
      </c>
      <c r="G154" s="219">
        <v>0</v>
      </c>
      <c r="H154" s="219">
        <v>0</v>
      </c>
      <c r="I154" s="162">
        <v>0</v>
      </c>
      <c r="J154" s="162">
        <v>0</v>
      </c>
      <c r="K154" s="162">
        <v>0</v>
      </c>
      <c r="L154" s="162">
        <v>0</v>
      </c>
      <c r="M154" s="162">
        <v>0</v>
      </c>
      <c r="N154" s="107"/>
      <c r="O154" s="115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  <c r="AA154" s="79"/>
      <c r="AC154" s="97"/>
    </row>
    <row r="155" spans="1:29" s="96" customFormat="1" ht="57.75" customHeight="1" x14ac:dyDescent="0.25">
      <c r="A155" s="279"/>
      <c r="B155" s="160" t="s">
        <v>15</v>
      </c>
      <c r="C155" s="162">
        <f t="shared" si="84"/>
        <v>0</v>
      </c>
      <c r="D155" s="245">
        <v>0</v>
      </c>
      <c r="E155" s="199">
        <v>0</v>
      </c>
      <c r="F155" s="174">
        <v>0</v>
      </c>
      <c r="G155" s="219">
        <v>0</v>
      </c>
      <c r="H155" s="219">
        <v>0</v>
      </c>
      <c r="I155" s="162">
        <v>0</v>
      </c>
      <c r="J155" s="162">
        <v>0</v>
      </c>
      <c r="K155" s="162">
        <v>0</v>
      </c>
      <c r="L155" s="162">
        <v>0</v>
      </c>
      <c r="M155" s="162">
        <v>0</v>
      </c>
      <c r="N155" s="50"/>
      <c r="O155" s="76" t="s">
        <v>68</v>
      </c>
      <c r="P155" s="77" t="e">
        <f>#REF!/18000</f>
        <v>#REF!</v>
      </c>
      <c r="Q155" s="77">
        <f t="shared" ref="Q155:Z155" si="89">D98/18000</f>
        <v>10</v>
      </c>
      <c r="R155" s="77">
        <f t="shared" si="89"/>
        <v>0</v>
      </c>
      <c r="S155" s="77">
        <f t="shared" si="89"/>
        <v>0</v>
      </c>
      <c r="T155" s="77">
        <f t="shared" si="89"/>
        <v>0</v>
      </c>
      <c r="U155" s="77">
        <f t="shared" si="89"/>
        <v>0</v>
      </c>
      <c r="V155" s="77">
        <f t="shared" si="89"/>
        <v>0</v>
      </c>
      <c r="W155" s="77">
        <f t="shared" si="89"/>
        <v>0</v>
      </c>
      <c r="X155" s="77">
        <f t="shared" si="89"/>
        <v>0</v>
      </c>
      <c r="Y155" s="77">
        <f t="shared" si="89"/>
        <v>0</v>
      </c>
      <c r="Z155" s="77">
        <f t="shared" si="89"/>
        <v>0</v>
      </c>
      <c r="AA155" s="77" t="e">
        <f>SUM(P155:Z155)</f>
        <v>#REF!</v>
      </c>
      <c r="AC155" s="97"/>
    </row>
    <row r="156" spans="1:29" s="96" customFormat="1" ht="54" customHeight="1" x14ac:dyDescent="0.25">
      <c r="A156" s="277" t="s">
        <v>218</v>
      </c>
      <c r="B156" s="175" t="s">
        <v>14</v>
      </c>
      <c r="C156" s="176">
        <f t="shared" ref="C156:C158" si="90">SUM(D156:M156)</f>
        <v>0</v>
      </c>
      <c r="D156" s="245">
        <f t="shared" ref="D156:M156" si="91">D157+D158</f>
        <v>0</v>
      </c>
      <c r="E156" s="199">
        <f t="shared" si="91"/>
        <v>0</v>
      </c>
      <c r="F156" s="176">
        <f t="shared" si="91"/>
        <v>0</v>
      </c>
      <c r="G156" s="219">
        <f t="shared" si="91"/>
        <v>0</v>
      </c>
      <c r="H156" s="219">
        <f t="shared" si="91"/>
        <v>0</v>
      </c>
      <c r="I156" s="176">
        <f t="shared" si="91"/>
        <v>0</v>
      </c>
      <c r="J156" s="176">
        <f t="shared" si="91"/>
        <v>0</v>
      </c>
      <c r="K156" s="176">
        <f t="shared" si="91"/>
        <v>0</v>
      </c>
      <c r="L156" s="176">
        <f t="shared" si="91"/>
        <v>0</v>
      </c>
      <c r="M156" s="176">
        <f t="shared" si="91"/>
        <v>0</v>
      </c>
      <c r="N156" s="50"/>
      <c r="O156" s="115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C156" s="97"/>
    </row>
    <row r="157" spans="1:29" s="96" customFormat="1" ht="68.25" customHeight="1" x14ac:dyDescent="0.25">
      <c r="A157" s="278"/>
      <c r="B157" s="175" t="s">
        <v>47</v>
      </c>
      <c r="C157" s="176">
        <f t="shared" si="90"/>
        <v>0</v>
      </c>
      <c r="D157" s="245">
        <v>0</v>
      </c>
      <c r="E157" s="199">
        <v>0</v>
      </c>
      <c r="F157" s="176">
        <v>0</v>
      </c>
      <c r="G157" s="219">
        <v>0</v>
      </c>
      <c r="H157" s="219">
        <v>0</v>
      </c>
      <c r="I157" s="176">
        <v>0</v>
      </c>
      <c r="J157" s="176">
        <v>0</v>
      </c>
      <c r="K157" s="176">
        <v>0</v>
      </c>
      <c r="L157" s="176">
        <v>0</v>
      </c>
      <c r="M157" s="176">
        <v>0</v>
      </c>
      <c r="N157" s="50"/>
      <c r="O157" s="115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C157" s="97"/>
    </row>
    <row r="158" spans="1:29" s="96" customFormat="1" ht="57.75" customHeight="1" x14ac:dyDescent="0.25">
      <c r="A158" s="279"/>
      <c r="B158" s="175" t="s">
        <v>15</v>
      </c>
      <c r="C158" s="176">
        <f t="shared" si="90"/>
        <v>0</v>
      </c>
      <c r="D158" s="245">
        <v>0</v>
      </c>
      <c r="E158" s="199">
        <v>0</v>
      </c>
      <c r="F158" s="176">
        <v>0</v>
      </c>
      <c r="G158" s="219">
        <v>0</v>
      </c>
      <c r="H158" s="219">
        <v>0</v>
      </c>
      <c r="I158" s="176">
        <v>0</v>
      </c>
      <c r="J158" s="176">
        <v>0</v>
      </c>
      <c r="K158" s="176">
        <v>0</v>
      </c>
      <c r="L158" s="176">
        <v>0</v>
      </c>
      <c r="M158" s="176">
        <v>0</v>
      </c>
      <c r="N158" s="50"/>
      <c r="O158" s="115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C158" s="97"/>
    </row>
    <row r="159" spans="1:29" s="96" customFormat="1" ht="37.5" customHeight="1" x14ac:dyDescent="0.25">
      <c r="A159" s="282" t="s">
        <v>249</v>
      </c>
      <c r="B159" s="145" t="s">
        <v>14</v>
      </c>
      <c r="C159" s="141">
        <f>C160+C161</f>
        <v>0</v>
      </c>
      <c r="D159" s="245">
        <v>0</v>
      </c>
      <c r="E159" s="199">
        <v>0</v>
      </c>
      <c r="F159" s="174">
        <v>0</v>
      </c>
      <c r="G159" s="219">
        <v>0</v>
      </c>
      <c r="H159" s="219">
        <v>0</v>
      </c>
      <c r="I159" s="141">
        <v>0</v>
      </c>
      <c r="J159" s="141">
        <v>0</v>
      </c>
      <c r="K159" s="141">
        <v>0</v>
      </c>
      <c r="L159" s="141">
        <v>0</v>
      </c>
      <c r="M159" s="141">
        <v>0</v>
      </c>
      <c r="N159" s="50"/>
      <c r="O159" s="115"/>
      <c r="P159" s="77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C159" s="97"/>
    </row>
    <row r="160" spans="1:29" s="96" customFormat="1" ht="68.25" customHeight="1" x14ac:dyDescent="0.25">
      <c r="A160" s="262"/>
      <c r="B160" s="145" t="s">
        <v>47</v>
      </c>
      <c r="C160" s="141">
        <v>0</v>
      </c>
      <c r="D160" s="245">
        <v>0</v>
      </c>
      <c r="E160" s="199">
        <v>0</v>
      </c>
      <c r="F160" s="174">
        <v>0</v>
      </c>
      <c r="G160" s="219">
        <v>0</v>
      </c>
      <c r="H160" s="219">
        <v>0</v>
      </c>
      <c r="I160" s="141">
        <v>0</v>
      </c>
      <c r="J160" s="141">
        <v>0</v>
      </c>
      <c r="K160" s="141">
        <v>0</v>
      </c>
      <c r="L160" s="141">
        <v>0</v>
      </c>
      <c r="M160" s="141">
        <v>0</v>
      </c>
      <c r="N160" s="50"/>
      <c r="O160" s="115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C160" s="97"/>
    </row>
    <row r="161" spans="1:29" s="96" customFormat="1" ht="63" customHeight="1" x14ac:dyDescent="0.25">
      <c r="A161" s="237" t="s">
        <v>250</v>
      </c>
      <c r="B161" s="145" t="s">
        <v>15</v>
      </c>
      <c r="C161" s="141">
        <v>0</v>
      </c>
      <c r="D161" s="245">
        <v>0</v>
      </c>
      <c r="E161" s="199">
        <v>0</v>
      </c>
      <c r="F161" s="174">
        <v>0</v>
      </c>
      <c r="G161" s="219">
        <v>0</v>
      </c>
      <c r="H161" s="219">
        <v>0</v>
      </c>
      <c r="I161" s="141">
        <v>0</v>
      </c>
      <c r="J161" s="141">
        <v>0</v>
      </c>
      <c r="K161" s="141">
        <v>0</v>
      </c>
      <c r="L161" s="141">
        <v>0</v>
      </c>
      <c r="M161" s="141">
        <v>0</v>
      </c>
      <c r="N161" s="107"/>
      <c r="O161" s="76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C161" s="97"/>
    </row>
    <row r="162" spans="1:29" s="96" customFormat="1" ht="65.25" customHeight="1" x14ac:dyDescent="0.25">
      <c r="A162" s="277" t="s">
        <v>235</v>
      </c>
      <c r="B162" s="84" t="s">
        <v>14</v>
      </c>
      <c r="C162" s="79">
        <v>0</v>
      </c>
      <c r="D162" s="245">
        <v>0</v>
      </c>
      <c r="E162" s="199">
        <v>0</v>
      </c>
      <c r="F162" s="174">
        <v>0</v>
      </c>
      <c r="G162" s="219">
        <v>0</v>
      </c>
      <c r="H162" s="219">
        <v>0</v>
      </c>
      <c r="I162" s="79">
        <v>0</v>
      </c>
      <c r="J162" s="79">
        <v>0</v>
      </c>
      <c r="K162" s="79">
        <v>0</v>
      </c>
      <c r="L162" s="79">
        <v>0</v>
      </c>
      <c r="M162" s="79">
        <v>0</v>
      </c>
      <c r="N162" s="128"/>
      <c r="O162" s="76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C162" s="97"/>
    </row>
    <row r="163" spans="1:29" s="96" customFormat="1" ht="85.5" customHeight="1" x14ac:dyDescent="0.25">
      <c r="A163" s="278"/>
      <c r="B163" s="84" t="s">
        <v>47</v>
      </c>
      <c r="C163" s="79">
        <v>0</v>
      </c>
      <c r="D163" s="245">
        <v>0</v>
      </c>
      <c r="E163" s="199">
        <v>0</v>
      </c>
      <c r="F163" s="174">
        <v>0</v>
      </c>
      <c r="G163" s="219">
        <v>0</v>
      </c>
      <c r="H163" s="219">
        <v>0</v>
      </c>
      <c r="I163" s="79">
        <v>0</v>
      </c>
      <c r="J163" s="79">
        <v>0</v>
      </c>
      <c r="K163" s="79">
        <v>0</v>
      </c>
      <c r="L163" s="79">
        <v>0</v>
      </c>
      <c r="M163" s="79">
        <v>0</v>
      </c>
      <c r="N163" s="50"/>
      <c r="O163" s="76"/>
      <c r="P163" s="77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C163" s="97"/>
    </row>
    <row r="164" spans="1:29" s="96" customFormat="1" ht="70.5" customHeight="1" x14ac:dyDescent="0.25">
      <c r="A164" s="279"/>
      <c r="B164" s="84" t="s">
        <v>15</v>
      </c>
      <c r="C164" s="79">
        <v>0</v>
      </c>
      <c r="D164" s="245">
        <v>0</v>
      </c>
      <c r="E164" s="199">
        <v>0</v>
      </c>
      <c r="F164" s="174">
        <v>0</v>
      </c>
      <c r="G164" s="219">
        <v>0</v>
      </c>
      <c r="H164" s="219">
        <v>0</v>
      </c>
      <c r="I164" s="79">
        <v>0</v>
      </c>
      <c r="J164" s="79">
        <v>0</v>
      </c>
      <c r="K164" s="79">
        <v>0</v>
      </c>
      <c r="L164" s="79">
        <v>0</v>
      </c>
      <c r="M164" s="110">
        <v>0</v>
      </c>
      <c r="N164" s="50"/>
      <c r="O164" s="115"/>
      <c r="P164" s="77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C164" s="97"/>
    </row>
    <row r="165" spans="1:29" s="96" customFormat="1" ht="72.75" customHeight="1" x14ac:dyDescent="0.25">
      <c r="A165" s="277" t="s">
        <v>225</v>
      </c>
      <c r="B165" s="84" t="s">
        <v>14</v>
      </c>
      <c r="C165" s="79">
        <v>0</v>
      </c>
      <c r="D165" s="245">
        <v>0</v>
      </c>
      <c r="E165" s="199">
        <v>0</v>
      </c>
      <c r="F165" s="174">
        <v>0</v>
      </c>
      <c r="G165" s="219">
        <v>0</v>
      </c>
      <c r="H165" s="219">
        <v>0</v>
      </c>
      <c r="I165" s="79">
        <v>0</v>
      </c>
      <c r="J165" s="79">
        <v>0</v>
      </c>
      <c r="K165" s="79">
        <v>0</v>
      </c>
      <c r="L165" s="79">
        <v>0</v>
      </c>
      <c r="M165" s="110">
        <v>0</v>
      </c>
      <c r="N165" s="50"/>
      <c r="O165" s="115"/>
      <c r="P165" s="77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C165" s="97"/>
    </row>
    <row r="166" spans="1:29" s="96" customFormat="1" ht="87.75" customHeight="1" x14ac:dyDescent="0.25">
      <c r="A166" s="278"/>
      <c r="B166" s="84" t="s">
        <v>47</v>
      </c>
      <c r="C166" s="79">
        <v>0</v>
      </c>
      <c r="D166" s="245">
        <v>0</v>
      </c>
      <c r="E166" s="199">
        <v>0</v>
      </c>
      <c r="F166" s="174">
        <v>0</v>
      </c>
      <c r="G166" s="219">
        <v>0</v>
      </c>
      <c r="H166" s="219">
        <v>0</v>
      </c>
      <c r="I166" s="79">
        <v>0</v>
      </c>
      <c r="J166" s="79">
        <v>0</v>
      </c>
      <c r="K166" s="79">
        <v>0</v>
      </c>
      <c r="L166" s="79">
        <v>0</v>
      </c>
      <c r="M166" s="110">
        <v>0</v>
      </c>
      <c r="N166" s="50"/>
      <c r="O166" s="115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C166" s="97"/>
    </row>
    <row r="167" spans="1:29" s="96" customFormat="1" ht="38.25" customHeight="1" x14ac:dyDescent="0.25">
      <c r="A167" s="279"/>
      <c r="B167" s="84" t="s">
        <v>15</v>
      </c>
      <c r="C167" s="79">
        <v>0</v>
      </c>
      <c r="D167" s="245">
        <v>0</v>
      </c>
      <c r="E167" s="199">
        <v>0</v>
      </c>
      <c r="F167" s="174">
        <v>0</v>
      </c>
      <c r="G167" s="219">
        <v>0</v>
      </c>
      <c r="H167" s="219">
        <v>0</v>
      </c>
      <c r="I167" s="79">
        <v>0</v>
      </c>
      <c r="J167" s="79">
        <v>0</v>
      </c>
      <c r="K167" s="79">
        <v>0</v>
      </c>
      <c r="L167" s="79">
        <v>0</v>
      </c>
      <c r="M167" s="110">
        <v>0</v>
      </c>
      <c r="N167" s="50"/>
      <c r="O167" s="115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C167" s="97"/>
    </row>
    <row r="168" spans="1:29" s="96" customFormat="1" ht="47.25" customHeight="1" x14ac:dyDescent="0.25">
      <c r="A168" s="282" t="s">
        <v>251</v>
      </c>
      <c r="B168" s="145" t="s">
        <v>14</v>
      </c>
      <c r="C168" s="79">
        <v>0</v>
      </c>
      <c r="D168" s="245">
        <v>0</v>
      </c>
      <c r="E168" s="199">
        <v>0</v>
      </c>
      <c r="F168" s="174">
        <v>0</v>
      </c>
      <c r="G168" s="219">
        <v>0</v>
      </c>
      <c r="H168" s="219">
        <v>0</v>
      </c>
      <c r="I168" s="79">
        <v>0</v>
      </c>
      <c r="J168" s="79">
        <v>0</v>
      </c>
      <c r="K168" s="79">
        <v>0</v>
      </c>
      <c r="L168" s="79">
        <v>0</v>
      </c>
      <c r="M168" s="79">
        <v>0</v>
      </c>
      <c r="N168" s="50"/>
      <c r="O168" s="115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C168" s="97"/>
    </row>
    <row r="169" spans="1:29" s="96" customFormat="1" ht="87" customHeight="1" x14ac:dyDescent="0.25">
      <c r="A169" s="262"/>
      <c r="B169" s="145" t="s">
        <v>47</v>
      </c>
      <c r="C169" s="79">
        <v>0</v>
      </c>
      <c r="D169" s="245">
        <v>0</v>
      </c>
      <c r="E169" s="199">
        <v>0</v>
      </c>
      <c r="F169" s="174">
        <v>0</v>
      </c>
      <c r="G169" s="219">
        <v>0</v>
      </c>
      <c r="H169" s="219">
        <v>0</v>
      </c>
      <c r="I169" s="79">
        <v>0</v>
      </c>
      <c r="J169" s="79">
        <v>0</v>
      </c>
      <c r="K169" s="79">
        <v>0</v>
      </c>
      <c r="L169" s="79">
        <v>0</v>
      </c>
      <c r="M169" s="79">
        <v>0</v>
      </c>
      <c r="N169" s="107"/>
      <c r="O169" s="76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C169" s="97"/>
    </row>
    <row r="170" spans="1:29" s="96" customFormat="1" ht="54.75" customHeight="1" x14ac:dyDescent="0.25">
      <c r="A170" s="64" t="s">
        <v>252</v>
      </c>
      <c r="B170" s="84" t="s">
        <v>15</v>
      </c>
      <c r="C170" s="79">
        <v>0</v>
      </c>
      <c r="D170" s="245">
        <v>0</v>
      </c>
      <c r="E170" s="199">
        <v>0</v>
      </c>
      <c r="F170" s="174">
        <v>0</v>
      </c>
      <c r="G170" s="219">
        <v>0</v>
      </c>
      <c r="H170" s="219">
        <v>0</v>
      </c>
      <c r="I170" s="79">
        <v>0</v>
      </c>
      <c r="J170" s="79">
        <v>0</v>
      </c>
      <c r="K170" s="79">
        <v>0</v>
      </c>
      <c r="L170" s="79">
        <v>0</v>
      </c>
      <c r="M170" s="79">
        <v>0</v>
      </c>
      <c r="N170" s="127"/>
      <c r="O170" s="76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C170" s="97"/>
    </row>
    <row r="171" spans="1:29" s="26" customFormat="1" ht="38.25" x14ac:dyDescent="0.25">
      <c r="A171" s="76" t="s">
        <v>198</v>
      </c>
      <c r="B171" s="79" t="s">
        <v>13</v>
      </c>
      <c r="C171" s="79" t="s">
        <v>13</v>
      </c>
      <c r="D171" s="245" t="s">
        <v>13</v>
      </c>
      <c r="E171" s="199" t="s">
        <v>13</v>
      </c>
      <c r="F171" s="174" t="s">
        <v>13</v>
      </c>
      <c r="G171" s="219" t="s">
        <v>13</v>
      </c>
      <c r="H171" s="219" t="s">
        <v>13</v>
      </c>
      <c r="I171" s="79" t="s">
        <v>13</v>
      </c>
      <c r="J171" s="79" t="s">
        <v>13</v>
      </c>
      <c r="K171" s="79" t="s">
        <v>13</v>
      </c>
      <c r="L171" s="79" t="s">
        <v>13</v>
      </c>
      <c r="M171" s="79" t="s">
        <v>13</v>
      </c>
      <c r="N171" s="285" t="s">
        <v>236</v>
      </c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C171" s="1"/>
    </row>
    <row r="172" spans="1:29" s="26" customFormat="1" ht="143.25" customHeight="1" x14ac:dyDescent="0.25">
      <c r="A172" s="84" t="s">
        <v>216</v>
      </c>
      <c r="B172" s="79" t="s">
        <v>13</v>
      </c>
      <c r="C172" s="79" t="s">
        <v>13</v>
      </c>
      <c r="D172" s="245" t="s">
        <v>13</v>
      </c>
      <c r="E172" s="199" t="s">
        <v>13</v>
      </c>
      <c r="F172" s="174" t="s">
        <v>13</v>
      </c>
      <c r="G172" s="219" t="s">
        <v>13</v>
      </c>
      <c r="H172" s="219" t="s">
        <v>13</v>
      </c>
      <c r="I172" s="79" t="s">
        <v>13</v>
      </c>
      <c r="J172" s="79" t="s">
        <v>13</v>
      </c>
      <c r="K172" s="79" t="s">
        <v>13</v>
      </c>
      <c r="L172" s="79" t="s">
        <v>13</v>
      </c>
      <c r="M172" s="79" t="s">
        <v>13</v>
      </c>
      <c r="N172" s="291"/>
      <c r="O172" s="9" t="s">
        <v>27</v>
      </c>
      <c r="P172" s="12">
        <v>25</v>
      </c>
      <c r="Q172" s="12">
        <v>30</v>
      </c>
      <c r="R172" s="12">
        <v>30</v>
      </c>
      <c r="S172" s="12">
        <v>30</v>
      </c>
      <c r="T172" s="12">
        <v>30</v>
      </c>
      <c r="U172" s="12">
        <v>30</v>
      </c>
      <c r="V172" s="12">
        <v>30</v>
      </c>
      <c r="W172" s="12">
        <v>30</v>
      </c>
      <c r="X172" s="12">
        <v>30</v>
      </c>
      <c r="Y172" s="12">
        <v>30</v>
      </c>
      <c r="Z172" s="12">
        <v>30</v>
      </c>
      <c r="AA172" s="10">
        <v>30</v>
      </c>
      <c r="AC172" s="1"/>
    </row>
    <row r="173" spans="1:29" s="26" customFormat="1" ht="129" customHeight="1" x14ac:dyDescent="0.25">
      <c r="A173" s="76" t="s">
        <v>217</v>
      </c>
      <c r="B173" s="79" t="s">
        <v>13</v>
      </c>
      <c r="C173" s="79" t="s">
        <v>13</v>
      </c>
      <c r="D173" s="245" t="s">
        <v>13</v>
      </c>
      <c r="E173" s="199" t="s">
        <v>13</v>
      </c>
      <c r="F173" s="174" t="s">
        <v>13</v>
      </c>
      <c r="G173" s="219" t="s">
        <v>13</v>
      </c>
      <c r="H173" s="219" t="s">
        <v>13</v>
      </c>
      <c r="I173" s="79" t="s">
        <v>13</v>
      </c>
      <c r="J173" s="79" t="s">
        <v>13</v>
      </c>
      <c r="K173" s="79" t="s">
        <v>13</v>
      </c>
      <c r="L173" s="79" t="s">
        <v>13</v>
      </c>
      <c r="M173" s="79" t="s">
        <v>13</v>
      </c>
      <c r="N173" s="286"/>
      <c r="O173" s="9" t="s">
        <v>27</v>
      </c>
      <c r="P173" s="80">
        <v>4</v>
      </c>
      <c r="Q173" s="80">
        <v>4</v>
      </c>
      <c r="R173" s="80">
        <v>4</v>
      </c>
      <c r="S173" s="80">
        <v>4</v>
      </c>
      <c r="T173" s="80">
        <v>4</v>
      </c>
      <c r="U173" s="80">
        <v>4</v>
      </c>
      <c r="V173" s="80">
        <v>4</v>
      </c>
      <c r="W173" s="80">
        <v>4</v>
      </c>
      <c r="X173" s="80">
        <v>4</v>
      </c>
      <c r="Y173" s="80">
        <v>4</v>
      </c>
      <c r="Z173" s="80">
        <v>4</v>
      </c>
      <c r="AA173" s="10">
        <v>4</v>
      </c>
      <c r="AC173" s="1"/>
    </row>
    <row r="174" spans="1:29" s="26" customFormat="1" ht="63" customHeight="1" x14ac:dyDescent="0.25">
      <c r="A174" s="284" t="s">
        <v>211</v>
      </c>
      <c r="B174" s="285" t="s">
        <v>13</v>
      </c>
      <c r="C174" s="285" t="s">
        <v>13</v>
      </c>
      <c r="D174" s="285" t="s">
        <v>13</v>
      </c>
      <c r="E174" s="285" t="s">
        <v>13</v>
      </c>
      <c r="F174" s="285" t="s">
        <v>13</v>
      </c>
      <c r="G174" s="285" t="s">
        <v>13</v>
      </c>
      <c r="H174" s="285" t="s">
        <v>13</v>
      </c>
      <c r="I174" s="285" t="s">
        <v>13</v>
      </c>
      <c r="J174" s="285" t="s">
        <v>13</v>
      </c>
      <c r="K174" s="285" t="s">
        <v>13</v>
      </c>
      <c r="L174" s="285" t="s">
        <v>13</v>
      </c>
      <c r="M174" s="285" t="s">
        <v>13</v>
      </c>
      <c r="N174" s="285" t="s">
        <v>187</v>
      </c>
      <c r="O174" s="76" t="s">
        <v>64</v>
      </c>
      <c r="P174" s="74" t="e">
        <f t="shared" ref="P174:Z174" si="92">P25+P32</f>
        <v>#REF!</v>
      </c>
      <c r="Q174" s="74" t="e">
        <f t="shared" si="92"/>
        <v>#REF!</v>
      </c>
      <c r="R174" s="74" t="e">
        <f t="shared" si="92"/>
        <v>#REF!</v>
      </c>
      <c r="S174" s="74" t="e">
        <f t="shared" si="92"/>
        <v>#REF!</v>
      </c>
      <c r="T174" s="74" t="e">
        <f t="shared" si="92"/>
        <v>#REF!</v>
      </c>
      <c r="U174" s="74" t="e">
        <f t="shared" si="92"/>
        <v>#REF!</v>
      </c>
      <c r="V174" s="74" t="e">
        <f t="shared" si="92"/>
        <v>#REF!</v>
      </c>
      <c r="W174" s="74" t="e">
        <f t="shared" si="92"/>
        <v>#REF!</v>
      </c>
      <c r="X174" s="74" t="e">
        <f t="shared" si="92"/>
        <v>#REF!</v>
      </c>
      <c r="Y174" s="74" t="e">
        <f t="shared" si="92"/>
        <v>#REF!</v>
      </c>
      <c r="Z174" s="74" t="e">
        <f t="shared" si="92"/>
        <v>#REF!</v>
      </c>
      <c r="AA174" s="74" t="e">
        <f>SUM(P174:Z174)</f>
        <v>#REF!</v>
      </c>
      <c r="AC174" s="1"/>
    </row>
    <row r="175" spans="1:29" s="26" customFormat="1" ht="47.25" customHeight="1" x14ac:dyDescent="0.25">
      <c r="A175" s="293"/>
      <c r="B175" s="296"/>
      <c r="C175" s="296"/>
      <c r="D175" s="296"/>
      <c r="E175" s="296"/>
      <c r="F175" s="296"/>
      <c r="G175" s="296"/>
      <c r="H175" s="296"/>
      <c r="I175" s="296"/>
      <c r="J175" s="296"/>
      <c r="K175" s="296"/>
      <c r="L175" s="296"/>
      <c r="M175" s="296"/>
      <c r="N175" s="286"/>
      <c r="O175" s="76" t="s">
        <v>65</v>
      </c>
      <c r="P175" s="75">
        <f t="shared" ref="P175:Z175" si="93">P172+P173</f>
        <v>29</v>
      </c>
      <c r="Q175" s="75">
        <f t="shared" si="93"/>
        <v>34</v>
      </c>
      <c r="R175" s="75">
        <f t="shared" si="93"/>
        <v>34</v>
      </c>
      <c r="S175" s="75">
        <f t="shared" si="93"/>
        <v>34</v>
      </c>
      <c r="T175" s="75">
        <f t="shared" si="93"/>
        <v>34</v>
      </c>
      <c r="U175" s="75">
        <f t="shared" si="93"/>
        <v>34</v>
      </c>
      <c r="V175" s="75">
        <f t="shared" si="93"/>
        <v>34</v>
      </c>
      <c r="W175" s="75">
        <f t="shared" si="93"/>
        <v>34</v>
      </c>
      <c r="X175" s="75">
        <f t="shared" si="93"/>
        <v>34</v>
      </c>
      <c r="Y175" s="75">
        <f t="shared" si="93"/>
        <v>34</v>
      </c>
      <c r="Z175" s="75">
        <f t="shared" si="93"/>
        <v>34</v>
      </c>
      <c r="AA175" s="74">
        <f>Z175</f>
        <v>34</v>
      </c>
      <c r="AC175" s="1"/>
    </row>
    <row r="176" spans="1:29" s="26" customFormat="1" ht="68.25" customHeight="1" x14ac:dyDescent="0.25">
      <c r="A176" s="73" t="s">
        <v>199</v>
      </c>
      <c r="B176" s="79" t="s">
        <v>13</v>
      </c>
      <c r="C176" s="79" t="s">
        <v>13</v>
      </c>
      <c r="D176" s="245" t="s">
        <v>13</v>
      </c>
      <c r="E176" s="199" t="s">
        <v>13</v>
      </c>
      <c r="F176" s="174" t="s">
        <v>13</v>
      </c>
      <c r="G176" s="219" t="s">
        <v>13</v>
      </c>
      <c r="H176" s="219" t="s">
        <v>13</v>
      </c>
      <c r="I176" s="79" t="s">
        <v>13</v>
      </c>
      <c r="J176" s="79" t="s">
        <v>13</v>
      </c>
      <c r="K176" s="79" t="s">
        <v>13</v>
      </c>
      <c r="L176" s="79" t="s">
        <v>13</v>
      </c>
      <c r="M176" s="79" t="s">
        <v>13</v>
      </c>
      <c r="N176" s="159" t="s">
        <v>183</v>
      </c>
      <c r="O176" s="76" t="s">
        <v>67</v>
      </c>
      <c r="P176" s="74">
        <v>1</v>
      </c>
      <c r="Q176" s="74">
        <v>1</v>
      </c>
      <c r="R176" s="74">
        <v>1</v>
      </c>
      <c r="S176" s="74">
        <v>1</v>
      </c>
      <c r="T176" s="74">
        <v>1</v>
      </c>
      <c r="U176" s="74">
        <v>1</v>
      </c>
      <c r="V176" s="74">
        <v>1</v>
      </c>
      <c r="W176" s="74">
        <v>1</v>
      </c>
      <c r="X176" s="74">
        <v>1</v>
      </c>
      <c r="Y176" s="74">
        <v>1</v>
      </c>
      <c r="Z176" s="74">
        <v>1</v>
      </c>
      <c r="AA176" s="74">
        <f>Z176</f>
        <v>1</v>
      </c>
      <c r="AC176" s="1"/>
    </row>
    <row r="177" spans="1:29" s="26" customFormat="1" ht="12.75" x14ac:dyDescent="0.25">
      <c r="A177" s="18" t="s">
        <v>19</v>
      </c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84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20"/>
      <c r="AA177" s="11"/>
      <c r="AC177" s="1"/>
    </row>
    <row r="178" spans="1:29" s="26" customFormat="1" ht="30" customHeight="1" x14ac:dyDescent="0.25">
      <c r="A178" s="280" t="s">
        <v>96</v>
      </c>
      <c r="B178" s="124" t="s">
        <v>14</v>
      </c>
      <c r="C178" s="79">
        <f>D178+E178+F178+G178+H178+I178+J178+K178+L178+M178</f>
        <v>1850000</v>
      </c>
      <c r="D178" s="245">
        <v>1850000</v>
      </c>
      <c r="E178" s="199">
        <v>0</v>
      </c>
      <c r="F178" s="174">
        <v>0</v>
      </c>
      <c r="G178" s="219">
        <v>0</v>
      </c>
      <c r="H178" s="219">
        <v>0</v>
      </c>
      <c r="I178" s="79">
        <v>0</v>
      </c>
      <c r="J178" s="79">
        <v>0</v>
      </c>
      <c r="K178" s="79">
        <v>0</v>
      </c>
      <c r="L178" s="182">
        <v>0</v>
      </c>
      <c r="M178" s="182">
        <v>0</v>
      </c>
      <c r="N178" s="317" t="s">
        <v>45</v>
      </c>
      <c r="O178" s="115" t="s">
        <v>66</v>
      </c>
      <c r="P178" s="74">
        <v>100</v>
      </c>
      <c r="Q178" s="74">
        <v>100</v>
      </c>
      <c r="R178" s="74">
        <v>100</v>
      </c>
      <c r="S178" s="74">
        <v>100</v>
      </c>
      <c r="T178" s="74">
        <v>100</v>
      </c>
      <c r="U178" s="74">
        <v>100</v>
      </c>
      <c r="V178" s="74">
        <v>100</v>
      </c>
      <c r="W178" s="74">
        <v>100</v>
      </c>
      <c r="X178" s="74">
        <v>100</v>
      </c>
      <c r="Y178" s="74">
        <v>100</v>
      </c>
      <c r="Z178" s="74">
        <v>100</v>
      </c>
      <c r="AA178" s="74">
        <f>Z178</f>
        <v>100</v>
      </c>
      <c r="AC178" s="1"/>
    </row>
    <row r="179" spans="1:29" s="26" customFormat="1" ht="63.75" customHeight="1" x14ac:dyDescent="0.25">
      <c r="A179" s="281"/>
      <c r="B179" s="124" t="s">
        <v>47</v>
      </c>
      <c r="C179" s="125">
        <f t="shared" ref="C179:C180" si="94">D179+E179+F179+G179+H179+I179+J179+K179+L179+M179</f>
        <v>0</v>
      </c>
      <c r="D179" s="245">
        <v>0</v>
      </c>
      <c r="E179" s="199">
        <v>0</v>
      </c>
      <c r="F179" s="174">
        <v>0</v>
      </c>
      <c r="G179" s="219">
        <v>0</v>
      </c>
      <c r="H179" s="219">
        <v>0</v>
      </c>
      <c r="I179" s="125">
        <v>0</v>
      </c>
      <c r="J179" s="125">
        <v>0</v>
      </c>
      <c r="K179" s="125">
        <v>0</v>
      </c>
      <c r="L179" s="182">
        <v>0</v>
      </c>
      <c r="M179" s="182">
        <v>0</v>
      </c>
      <c r="N179" s="318"/>
      <c r="O179" s="115"/>
      <c r="P179" s="123"/>
      <c r="Q179" s="123"/>
      <c r="R179" s="123"/>
      <c r="S179" s="123"/>
      <c r="T179" s="123"/>
      <c r="U179" s="123"/>
      <c r="V179" s="123"/>
      <c r="W179" s="123"/>
      <c r="X179" s="123"/>
      <c r="Y179" s="123"/>
      <c r="Z179" s="123"/>
      <c r="AA179" s="123"/>
      <c r="AC179" s="1"/>
    </row>
    <row r="180" spans="1:29" s="26" customFormat="1" ht="40.5" customHeight="1" x14ac:dyDescent="0.25">
      <c r="A180" s="238"/>
      <c r="B180" s="124" t="s">
        <v>15</v>
      </c>
      <c r="C180" s="125">
        <f t="shared" si="94"/>
        <v>1850000</v>
      </c>
      <c r="D180" s="245">
        <v>1850000</v>
      </c>
      <c r="E180" s="199">
        <v>0</v>
      </c>
      <c r="F180" s="174">
        <v>0</v>
      </c>
      <c r="G180" s="219">
        <v>0</v>
      </c>
      <c r="H180" s="219">
        <v>0</v>
      </c>
      <c r="I180" s="125">
        <v>0</v>
      </c>
      <c r="J180" s="125">
        <v>0</v>
      </c>
      <c r="K180" s="125">
        <v>0</v>
      </c>
      <c r="L180" s="182">
        <v>0</v>
      </c>
      <c r="M180" s="182">
        <v>0</v>
      </c>
      <c r="N180" s="185"/>
      <c r="O180" s="115"/>
      <c r="P180" s="123"/>
      <c r="Q180" s="123"/>
      <c r="R180" s="123"/>
      <c r="S180" s="123"/>
      <c r="T180" s="123"/>
      <c r="U180" s="123"/>
      <c r="V180" s="123"/>
      <c r="W180" s="123"/>
      <c r="X180" s="123"/>
      <c r="Y180" s="123"/>
      <c r="Z180" s="123"/>
      <c r="AA180" s="123"/>
      <c r="AC180" s="1"/>
    </row>
    <row r="181" spans="1:29" s="26" customFormat="1" ht="27" customHeight="1" x14ac:dyDescent="0.25">
      <c r="A181" s="292" t="s">
        <v>182</v>
      </c>
      <c r="B181" s="124" t="s">
        <v>14</v>
      </c>
      <c r="C181" s="125">
        <f>D181+E181+F181+G181+H181+I181+J181+K181+L181+M181</f>
        <v>1850000</v>
      </c>
      <c r="D181" s="245">
        <v>1850000</v>
      </c>
      <c r="E181" s="199">
        <v>0</v>
      </c>
      <c r="F181" s="174">
        <v>0</v>
      </c>
      <c r="G181" s="219">
        <v>0</v>
      </c>
      <c r="H181" s="219">
        <v>0</v>
      </c>
      <c r="I181" s="125">
        <v>0</v>
      </c>
      <c r="J181" s="125">
        <v>0</v>
      </c>
      <c r="K181" s="125">
        <v>0</v>
      </c>
      <c r="L181" s="182">
        <v>0</v>
      </c>
      <c r="M181" s="182">
        <v>0</v>
      </c>
      <c r="N181" s="185"/>
      <c r="O181" s="115"/>
      <c r="P181" s="123"/>
      <c r="Q181" s="123"/>
      <c r="R181" s="123"/>
      <c r="S181" s="123"/>
      <c r="T181" s="123"/>
      <c r="U181" s="123"/>
      <c r="V181" s="123"/>
      <c r="W181" s="123"/>
      <c r="X181" s="123"/>
      <c r="Y181" s="123"/>
      <c r="Z181" s="123"/>
      <c r="AA181" s="123"/>
      <c r="AC181" s="1"/>
    </row>
    <row r="182" spans="1:29" s="26" customFormat="1" ht="67.5" customHeight="1" x14ac:dyDescent="0.25">
      <c r="A182" s="289"/>
      <c r="B182" s="124" t="s">
        <v>47</v>
      </c>
      <c r="C182" s="125">
        <f t="shared" ref="C182:C183" si="95">D182+E182+F182+G182+H182+I182+J182+K182+L182+M182</f>
        <v>0</v>
      </c>
      <c r="D182" s="245">
        <v>0</v>
      </c>
      <c r="E182" s="199">
        <v>0</v>
      </c>
      <c r="F182" s="174">
        <v>0</v>
      </c>
      <c r="G182" s="219">
        <v>0</v>
      </c>
      <c r="H182" s="219">
        <v>0</v>
      </c>
      <c r="I182" s="125">
        <v>0</v>
      </c>
      <c r="J182" s="125">
        <v>0</v>
      </c>
      <c r="K182" s="125">
        <v>0</v>
      </c>
      <c r="L182" s="182">
        <v>0</v>
      </c>
      <c r="M182" s="182">
        <v>0</v>
      </c>
      <c r="N182" s="185"/>
      <c r="O182" s="115"/>
      <c r="P182" s="123"/>
      <c r="Q182" s="123"/>
      <c r="R182" s="123"/>
      <c r="S182" s="123"/>
      <c r="T182" s="123"/>
      <c r="U182" s="123"/>
      <c r="V182" s="123"/>
      <c r="W182" s="123"/>
      <c r="X182" s="123"/>
      <c r="Y182" s="123"/>
      <c r="Z182" s="123"/>
      <c r="AA182" s="123"/>
      <c r="AC182" s="1"/>
    </row>
    <row r="183" spans="1:29" s="26" customFormat="1" ht="39.75" customHeight="1" x14ac:dyDescent="0.25">
      <c r="A183" s="290"/>
      <c r="B183" s="124" t="s">
        <v>15</v>
      </c>
      <c r="C183" s="125">
        <f t="shared" si="95"/>
        <v>1850000</v>
      </c>
      <c r="D183" s="245">
        <v>1850000</v>
      </c>
      <c r="E183" s="199">
        <v>0</v>
      </c>
      <c r="F183" s="174">
        <v>0</v>
      </c>
      <c r="G183" s="219">
        <v>0</v>
      </c>
      <c r="H183" s="219">
        <v>0</v>
      </c>
      <c r="I183" s="125">
        <v>0</v>
      </c>
      <c r="J183" s="125">
        <v>0</v>
      </c>
      <c r="K183" s="125">
        <v>0</v>
      </c>
      <c r="L183" s="182">
        <v>0</v>
      </c>
      <c r="M183" s="182">
        <v>0</v>
      </c>
      <c r="N183" s="186"/>
      <c r="O183" s="115"/>
      <c r="P183" s="123"/>
      <c r="Q183" s="123"/>
      <c r="R183" s="123"/>
      <c r="S183" s="123"/>
      <c r="T183" s="123"/>
      <c r="U183" s="123"/>
      <c r="V183" s="123"/>
      <c r="W183" s="123"/>
      <c r="X183" s="123"/>
      <c r="Y183" s="123"/>
      <c r="Z183" s="123"/>
      <c r="AA183" s="123"/>
      <c r="AC183" s="1"/>
    </row>
    <row r="184" spans="1:29" s="26" customFormat="1" ht="15.75" customHeight="1" x14ac:dyDescent="0.25">
      <c r="A184" s="18" t="s">
        <v>224</v>
      </c>
      <c r="B184" s="181"/>
      <c r="C184" s="182"/>
      <c r="D184" s="245"/>
      <c r="E184" s="199"/>
      <c r="F184" s="182"/>
      <c r="G184" s="219"/>
      <c r="H184" s="219"/>
      <c r="I184" s="182"/>
      <c r="J184" s="182"/>
      <c r="K184" s="182"/>
      <c r="L184" s="182"/>
      <c r="M184" s="182"/>
      <c r="N184" s="183"/>
      <c r="O184" s="180"/>
      <c r="P184" s="179"/>
      <c r="Q184" s="179"/>
      <c r="R184" s="179"/>
      <c r="S184" s="179"/>
      <c r="T184" s="179"/>
      <c r="U184" s="179"/>
      <c r="V184" s="179"/>
      <c r="W184" s="179"/>
      <c r="X184" s="179"/>
      <c r="Y184" s="179"/>
      <c r="Z184" s="179"/>
      <c r="AA184" s="179"/>
      <c r="AC184" s="1"/>
    </row>
    <row r="185" spans="1:29" s="26" customFormat="1" ht="39.75" customHeight="1" x14ac:dyDescent="0.25">
      <c r="A185" s="292" t="s">
        <v>221</v>
      </c>
      <c r="B185" s="181" t="s">
        <v>14</v>
      </c>
      <c r="C185" s="182">
        <f>D185+E185+F185+G185+H185+I185+J185+K185+L185+M185</f>
        <v>5600000</v>
      </c>
      <c r="D185" s="245">
        <f>D186+D187</f>
        <v>200000</v>
      </c>
      <c r="E185" s="199">
        <f t="shared" ref="E185:M185" si="96">E186+E187</f>
        <v>600000</v>
      </c>
      <c r="F185" s="182">
        <f t="shared" si="96"/>
        <v>600000</v>
      </c>
      <c r="G185" s="219">
        <f t="shared" si="96"/>
        <v>600000</v>
      </c>
      <c r="H185" s="219">
        <f t="shared" si="96"/>
        <v>600000</v>
      </c>
      <c r="I185" s="182">
        <f t="shared" si="96"/>
        <v>600000</v>
      </c>
      <c r="J185" s="182">
        <f t="shared" si="96"/>
        <v>600000</v>
      </c>
      <c r="K185" s="182">
        <f t="shared" si="96"/>
        <v>600000</v>
      </c>
      <c r="L185" s="182">
        <f t="shared" si="96"/>
        <v>600000</v>
      </c>
      <c r="M185" s="182">
        <f t="shared" si="96"/>
        <v>600000</v>
      </c>
      <c r="N185" s="317" t="s">
        <v>183</v>
      </c>
      <c r="O185" s="115"/>
      <c r="P185" s="179"/>
      <c r="Q185" s="179"/>
      <c r="R185" s="179"/>
      <c r="S185" s="179"/>
      <c r="T185" s="179"/>
      <c r="U185" s="179"/>
      <c r="V185" s="179"/>
      <c r="W185" s="179"/>
      <c r="X185" s="179"/>
      <c r="Y185" s="179"/>
      <c r="Z185" s="179"/>
      <c r="AA185" s="179"/>
      <c r="AC185" s="1"/>
    </row>
    <row r="186" spans="1:29" s="26" customFormat="1" ht="39.75" customHeight="1" x14ac:dyDescent="0.25">
      <c r="A186" s="314"/>
      <c r="B186" s="181" t="s">
        <v>47</v>
      </c>
      <c r="C186" s="182">
        <f t="shared" ref="C186:C187" si="97">D186+E186+F186+G186+H186+I186+J186+K186+L186+M186</f>
        <v>0</v>
      </c>
      <c r="D186" s="245">
        <v>0</v>
      </c>
      <c r="E186" s="199">
        <v>0</v>
      </c>
      <c r="F186" s="182">
        <v>0</v>
      </c>
      <c r="G186" s="219">
        <v>0</v>
      </c>
      <c r="H186" s="219">
        <v>0</v>
      </c>
      <c r="I186" s="182">
        <v>0</v>
      </c>
      <c r="J186" s="182">
        <v>0</v>
      </c>
      <c r="K186" s="182">
        <v>0</v>
      </c>
      <c r="L186" s="182">
        <v>0</v>
      </c>
      <c r="M186" s="182">
        <v>0</v>
      </c>
      <c r="N186" s="318"/>
      <c r="O186" s="115"/>
      <c r="P186" s="179"/>
      <c r="Q186" s="179"/>
      <c r="R186" s="179"/>
      <c r="S186" s="179"/>
      <c r="T186" s="179"/>
      <c r="U186" s="179"/>
      <c r="V186" s="179"/>
      <c r="W186" s="179"/>
      <c r="X186" s="179"/>
      <c r="Y186" s="179"/>
      <c r="Z186" s="179"/>
      <c r="AA186" s="179"/>
      <c r="AC186" s="1"/>
    </row>
    <row r="187" spans="1:29" s="26" customFormat="1" ht="39.75" customHeight="1" x14ac:dyDescent="0.25">
      <c r="A187" s="316"/>
      <c r="B187" s="181" t="s">
        <v>15</v>
      </c>
      <c r="C187" s="182">
        <f t="shared" si="97"/>
        <v>5600000</v>
      </c>
      <c r="D187" s="245">
        <f>D190+D193</f>
        <v>200000</v>
      </c>
      <c r="E187" s="199">
        <v>600000</v>
      </c>
      <c r="F187" s="182">
        <v>600000</v>
      </c>
      <c r="G187" s="219">
        <v>600000</v>
      </c>
      <c r="H187" s="219">
        <v>600000</v>
      </c>
      <c r="I187" s="182">
        <v>600000</v>
      </c>
      <c r="J187" s="182">
        <v>600000</v>
      </c>
      <c r="K187" s="182">
        <v>600000</v>
      </c>
      <c r="L187" s="182">
        <v>600000</v>
      </c>
      <c r="M187" s="182">
        <v>600000</v>
      </c>
      <c r="N187" s="185"/>
      <c r="O187" s="115"/>
      <c r="P187" s="179"/>
      <c r="Q187" s="179"/>
      <c r="R187" s="179"/>
      <c r="S187" s="179"/>
      <c r="T187" s="179"/>
      <c r="U187" s="179"/>
      <c r="V187" s="179"/>
      <c r="W187" s="179"/>
      <c r="X187" s="179"/>
      <c r="Y187" s="179"/>
      <c r="Z187" s="179"/>
      <c r="AA187" s="179"/>
      <c r="AC187" s="1"/>
    </row>
    <row r="188" spans="1:29" s="26" customFormat="1" ht="39.75" customHeight="1" x14ac:dyDescent="0.25">
      <c r="A188" s="292" t="s">
        <v>222</v>
      </c>
      <c r="B188" s="181" t="s">
        <v>14</v>
      </c>
      <c r="C188" s="182">
        <f>D188+E188+F188+G188+H188+I188+J188+K188+L188+M188</f>
        <v>3250000</v>
      </c>
      <c r="D188" s="245">
        <f>D189+D190</f>
        <v>0</v>
      </c>
      <c r="E188" s="199">
        <f t="shared" ref="E188" si="98">E189+E190</f>
        <v>400000</v>
      </c>
      <c r="F188" s="182">
        <f t="shared" ref="F188" si="99">F189+F190</f>
        <v>400000</v>
      </c>
      <c r="G188" s="219">
        <f t="shared" ref="G188" si="100">G189+G190</f>
        <v>350000</v>
      </c>
      <c r="H188" s="219">
        <f t="shared" ref="H188" si="101">H189+H190</f>
        <v>350000</v>
      </c>
      <c r="I188" s="182">
        <f t="shared" ref="I188" si="102">I189+I190</f>
        <v>350000</v>
      </c>
      <c r="J188" s="182">
        <f t="shared" ref="J188" si="103">J189+J190</f>
        <v>350000</v>
      </c>
      <c r="K188" s="182">
        <f t="shared" ref="K188" si="104">K189+K190</f>
        <v>350000</v>
      </c>
      <c r="L188" s="182">
        <f t="shared" ref="L188" si="105">L189+L190</f>
        <v>350000</v>
      </c>
      <c r="M188" s="182">
        <f t="shared" ref="M188" si="106">M189+M190</f>
        <v>350000</v>
      </c>
      <c r="N188" s="185"/>
      <c r="O188" s="115"/>
      <c r="P188" s="179"/>
      <c r="Q188" s="179"/>
      <c r="R188" s="179"/>
      <c r="S188" s="179"/>
      <c r="T188" s="179"/>
      <c r="U188" s="179"/>
      <c r="V188" s="179"/>
      <c r="W188" s="179"/>
      <c r="X188" s="179"/>
      <c r="Y188" s="179"/>
      <c r="Z188" s="179"/>
      <c r="AA188" s="179"/>
      <c r="AC188" s="1"/>
    </row>
    <row r="189" spans="1:29" s="26" customFormat="1" ht="39.75" customHeight="1" x14ac:dyDescent="0.25">
      <c r="A189" s="314"/>
      <c r="B189" s="181" t="s">
        <v>47</v>
      </c>
      <c r="C189" s="182">
        <f t="shared" ref="C189:C190" si="107">D189+E189+F189+G189+H189+I189+J189+K189+L189+M189</f>
        <v>0</v>
      </c>
      <c r="D189" s="245">
        <v>0</v>
      </c>
      <c r="E189" s="199">
        <v>0</v>
      </c>
      <c r="F189" s="182">
        <v>0</v>
      </c>
      <c r="G189" s="219">
        <v>0</v>
      </c>
      <c r="H189" s="219">
        <v>0</v>
      </c>
      <c r="I189" s="182">
        <v>0</v>
      </c>
      <c r="J189" s="182">
        <v>0</v>
      </c>
      <c r="K189" s="182">
        <v>0</v>
      </c>
      <c r="L189" s="182">
        <v>0</v>
      </c>
      <c r="M189" s="182">
        <v>0</v>
      </c>
      <c r="N189" s="185"/>
      <c r="O189" s="115"/>
      <c r="P189" s="179"/>
      <c r="Q189" s="179"/>
      <c r="R189" s="179"/>
      <c r="S189" s="179"/>
      <c r="T189" s="179"/>
      <c r="U189" s="179"/>
      <c r="V189" s="179"/>
      <c r="W189" s="179"/>
      <c r="X189" s="179"/>
      <c r="Y189" s="179"/>
      <c r="Z189" s="179"/>
      <c r="AA189" s="179"/>
      <c r="AC189" s="1"/>
    </row>
    <row r="190" spans="1:29" s="26" customFormat="1" ht="39.75" customHeight="1" x14ac:dyDescent="0.25">
      <c r="A190" s="316"/>
      <c r="B190" s="181" t="s">
        <v>15</v>
      </c>
      <c r="C190" s="182">
        <f t="shared" si="107"/>
        <v>3250000</v>
      </c>
      <c r="D190" s="245">
        <v>0</v>
      </c>
      <c r="E190" s="199">
        <v>400000</v>
      </c>
      <c r="F190" s="182">
        <v>400000</v>
      </c>
      <c r="G190" s="219">
        <v>350000</v>
      </c>
      <c r="H190" s="219">
        <v>350000</v>
      </c>
      <c r="I190" s="199">
        <v>350000</v>
      </c>
      <c r="J190" s="199">
        <v>350000</v>
      </c>
      <c r="K190" s="199">
        <v>350000</v>
      </c>
      <c r="L190" s="199">
        <v>350000</v>
      </c>
      <c r="M190" s="199">
        <v>350000</v>
      </c>
      <c r="N190" s="185"/>
      <c r="O190" s="115"/>
      <c r="P190" s="179"/>
      <c r="Q190" s="179"/>
      <c r="R190" s="179"/>
      <c r="S190" s="179"/>
      <c r="T190" s="179"/>
      <c r="U190" s="179"/>
      <c r="V190" s="179"/>
      <c r="W190" s="179"/>
      <c r="X190" s="179"/>
      <c r="Y190" s="179"/>
      <c r="Z190" s="179"/>
      <c r="AA190" s="179"/>
      <c r="AC190" s="1"/>
    </row>
    <row r="191" spans="1:29" s="26" customFormat="1" ht="39.75" customHeight="1" x14ac:dyDescent="0.25">
      <c r="A191" s="292" t="s">
        <v>223</v>
      </c>
      <c r="B191" s="181" t="s">
        <v>14</v>
      </c>
      <c r="C191" s="182">
        <f>D191+E191+F191+G191+H191+I191+J191+K191+L191+M191</f>
        <v>2350000</v>
      </c>
      <c r="D191" s="245">
        <f>D192+D193</f>
        <v>200000</v>
      </c>
      <c r="E191" s="199">
        <f t="shared" ref="E191" si="108">E192+E193</f>
        <v>200000</v>
      </c>
      <c r="F191" s="182">
        <f t="shared" ref="F191" si="109">F192+F193</f>
        <v>200000</v>
      </c>
      <c r="G191" s="219">
        <f t="shared" ref="G191" si="110">G192+G193</f>
        <v>250000</v>
      </c>
      <c r="H191" s="219">
        <f t="shared" ref="H191" si="111">H192+H193</f>
        <v>250000</v>
      </c>
      <c r="I191" s="182">
        <f t="shared" ref="I191" si="112">I192+I193</f>
        <v>250000</v>
      </c>
      <c r="J191" s="182">
        <f t="shared" ref="J191" si="113">J192+J193</f>
        <v>250000</v>
      </c>
      <c r="K191" s="182">
        <f t="shared" ref="K191" si="114">K192+K193</f>
        <v>250000</v>
      </c>
      <c r="L191" s="182">
        <f t="shared" ref="L191" si="115">L192+L193</f>
        <v>250000</v>
      </c>
      <c r="M191" s="182">
        <f t="shared" ref="M191" si="116">M192+M193</f>
        <v>250000</v>
      </c>
      <c r="N191" s="185"/>
      <c r="O191" s="115"/>
      <c r="P191" s="179"/>
      <c r="Q191" s="179"/>
      <c r="R191" s="179"/>
      <c r="S191" s="179"/>
      <c r="T191" s="179"/>
      <c r="U191" s="179"/>
      <c r="V191" s="179"/>
      <c r="W191" s="179"/>
      <c r="X191" s="179"/>
      <c r="Y191" s="179"/>
      <c r="Z191" s="179"/>
      <c r="AA191" s="179"/>
      <c r="AC191" s="1"/>
    </row>
    <row r="192" spans="1:29" s="26" customFormat="1" ht="39.75" customHeight="1" x14ac:dyDescent="0.25">
      <c r="A192" s="314"/>
      <c r="B192" s="181" t="s">
        <v>47</v>
      </c>
      <c r="C192" s="182">
        <f t="shared" ref="C192:C193" si="117">D192+E192+F192+G192+H192+I192+J192+K192+L192+M192</f>
        <v>0</v>
      </c>
      <c r="D192" s="245">
        <v>0</v>
      </c>
      <c r="E192" s="199">
        <v>0</v>
      </c>
      <c r="F192" s="182">
        <v>0</v>
      </c>
      <c r="G192" s="219">
        <v>0</v>
      </c>
      <c r="H192" s="219">
        <v>0</v>
      </c>
      <c r="I192" s="182">
        <v>0</v>
      </c>
      <c r="J192" s="182">
        <v>0</v>
      </c>
      <c r="K192" s="182">
        <v>0</v>
      </c>
      <c r="L192" s="182">
        <v>0</v>
      </c>
      <c r="M192" s="182">
        <v>0</v>
      </c>
      <c r="N192" s="185"/>
      <c r="O192" s="115"/>
      <c r="P192" s="179"/>
      <c r="Q192" s="179"/>
      <c r="R192" s="179"/>
      <c r="S192" s="179"/>
      <c r="T192" s="179"/>
      <c r="U192" s="179"/>
      <c r="V192" s="179"/>
      <c r="W192" s="179"/>
      <c r="X192" s="179"/>
      <c r="Y192" s="179"/>
      <c r="Z192" s="179"/>
      <c r="AA192" s="179"/>
      <c r="AC192" s="1"/>
    </row>
    <row r="193" spans="1:29" s="26" customFormat="1" ht="39.75" customHeight="1" x14ac:dyDescent="0.25">
      <c r="A193" s="316"/>
      <c r="B193" s="181" t="s">
        <v>15</v>
      </c>
      <c r="C193" s="182">
        <f t="shared" si="117"/>
        <v>2350000</v>
      </c>
      <c r="D193" s="245">
        <v>200000</v>
      </c>
      <c r="E193" s="199">
        <v>200000</v>
      </c>
      <c r="F193" s="182">
        <v>200000</v>
      </c>
      <c r="G193" s="219">
        <v>250000</v>
      </c>
      <c r="H193" s="219">
        <v>250000</v>
      </c>
      <c r="I193" s="199">
        <v>250000</v>
      </c>
      <c r="J193" s="199">
        <v>250000</v>
      </c>
      <c r="K193" s="199">
        <v>250000</v>
      </c>
      <c r="L193" s="199">
        <v>250000</v>
      </c>
      <c r="M193" s="199">
        <v>250000</v>
      </c>
      <c r="N193" s="185"/>
      <c r="O193" s="115"/>
      <c r="P193" s="179"/>
      <c r="Q193" s="179"/>
      <c r="R193" s="179"/>
      <c r="S193" s="179"/>
      <c r="T193" s="179"/>
      <c r="U193" s="179"/>
      <c r="V193" s="179"/>
      <c r="W193" s="179"/>
      <c r="X193" s="179"/>
      <c r="Y193" s="179"/>
      <c r="Z193" s="179"/>
      <c r="AA193" s="179"/>
      <c r="AC193" s="1"/>
    </row>
    <row r="194" spans="1:29" s="26" customFormat="1" ht="32.25" customHeight="1" x14ac:dyDescent="0.25">
      <c r="A194" s="292" t="s">
        <v>49</v>
      </c>
      <c r="B194" s="84" t="s">
        <v>14</v>
      </c>
      <c r="C194" s="79">
        <f>C195+C196</f>
        <v>116191209.3</v>
      </c>
      <c r="D194" s="245">
        <f t="shared" ref="D194:M194" si="118">D195+D196</f>
        <v>32621149.93</v>
      </c>
      <c r="E194" s="199">
        <f t="shared" si="118"/>
        <v>18316650</v>
      </c>
      <c r="F194" s="182">
        <f t="shared" si="118"/>
        <v>18316650</v>
      </c>
      <c r="G194" s="219">
        <f t="shared" si="118"/>
        <v>4171050.42</v>
      </c>
      <c r="H194" s="219">
        <f t="shared" si="118"/>
        <v>6939641.6299999999</v>
      </c>
      <c r="I194" s="182">
        <f t="shared" si="118"/>
        <v>7022610.1200000001</v>
      </c>
      <c r="J194" s="182">
        <f t="shared" si="118"/>
        <v>7096127.9900000002</v>
      </c>
      <c r="K194" s="182">
        <f t="shared" si="118"/>
        <v>7165350.3200000003</v>
      </c>
      <c r="L194" s="182">
        <f t="shared" si="118"/>
        <v>7235472.54</v>
      </c>
      <c r="M194" s="182">
        <f t="shared" si="118"/>
        <v>7306506.3499999996</v>
      </c>
      <c r="N194" s="182" t="s">
        <v>18</v>
      </c>
      <c r="O194" s="79" t="s">
        <v>18</v>
      </c>
      <c r="P194" s="79" t="s">
        <v>18</v>
      </c>
      <c r="Q194" s="79" t="s">
        <v>18</v>
      </c>
      <c r="R194" s="79" t="s">
        <v>18</v>
      </c>
      <c r="S194" s="79" t="s">
        <v>18</v>
      </c>
      <c r="T194" s="79" t="s">
        <v>18</v>
      </c>
      <c r="U194" s="79" t="s">
        <v>18</v>
      </c>
      <c r="V194" s="79" t="s">
        <v>18</v>
      </c>
      <c r="W194" s="79" t="s">
        <v>18</v>
      </c>
      <c r="X194" s="79" t="s">
        <v>18</v>
      </c>
      <c r="Y194" s="79" t="s">
        <v>18</v>
      </c>
      <c r="Z194" s="79" t="s">
        <v>18</v>
      </c>
      <c r="AA194" s="79" t="s">
        <v>18</v>
      </c>
      <c r="AC194" s="1"/>
    </row>
    <row r="195" spans="1:29" s="26" customFormat="1" ht="70.5" customHeight="1" x14ac:dyDescent="0.25">
      <c r="A195" s="289"/>
      <c r="B195" s="84" t="s">
        <v>47</v>
      </c>
      <c r="C195" s="79">
        <f>SUM(D195:M195)</f>
        <v>39723900</v>
      </c>
      <c r="D195" s="245">
        <f t="shared" ref="D195:M195" si="119">D17+D44+D130+D139+D160+D186</f>
        <v>13241300</v>
      </c>
      <c r="E195" s="199">
        <f t="shared" si="119"/>
        <v>13241300</v>
      </c>
      <c r="F195" s="182">
        <f t="shared" si="119"/>
        <v>13241300</v>
      </c>
      <c r="G195" s="219">
        <f t="shared" si="119"/>
        <v>0</v>
      </c>
      <c r="H195" s="219">
        <f t="shared" si="119"/>
        <v>0</v>
      </c>
      <c r="I195" s="182">
        <f t="shared" si="119"/>
        <v>0</v>
      </c>
      <c r="J195" s="182">
        <f t="shared" si="119"/>
        <v>0</v>
      </c>
      <c r="K195" s="182">
        <f t="shared" si="119"/>
        <v>0</v>
      </c>
      <c r="L195" s="182">
        <f t="shared" si="119"/>
        <v>0</v>
      </c>
      <c r="M195" s="182">
        <f t="shared" si="119"/>
        <v>0</v>
      </c>
      <c r="N195" s="79" t="s">
        <v>18</v>
      </c>
      <c r="O195" s="79" t="s">
        <v>18</v>
      </c>
      <c r="P195" s="79" t="s">
        <v>18</v>
      </c>
      <c r="Q195" s="79" t="s">
        <v>18</v>
      </c>
      <c r="R195" s="79" t="s">
        <v>18</v>
      </c>
      <c r="S195" s="79" t="s">
        <v>18</v>
      </c>
      <c r="T195" s="79" t="s">
        <v>18</v>
      </c>
      <c r="U195" s="79" t="s">
        <v>18</v>
      </c>
      <c r="V195" s="79" t="s">
        <v>18</v>
      </c>
      <c r="W195" s="79" t="s">
        <v>18</v>
      </c>
      <c r="X195" s="79" t="s">
        <v>18</v>
      </c>
      <c r="Y195" s="79" t="s">
        <v>18</v>
      </c>
      <c r="Z195" s="79" t="s">
        <v>18</v>
      </c>
      <c r="AA195" s="79" t="s">
        <v>18</v>
      </c>
      <c r="AC195" s="1"/>
    </row>
    <row r="196" spans="1:29" s="26" customFormat="1" ht="42.75" customHeight="1" x14ac:dyDescent="0.25">
      <c r="A196" s="290"/>
      <c r="B196" s="84" t="s">
        <v>15</v>
      </c>
      <c r="C196" s="79">
        <f>SUM(D196:M196)</f>
        <v>76467309.299999997</v>
      </c>
      <c r="D196" s="245">
        <f>D18+D45+D131+D140+D155+D180+D187</f>
        <v>19379849.93</v>
      </c>
      <c r="E196" s="240">
        <f t="shared" ref="E196:F196" si="120">E18+E45+E131+E140+E155+E180+E187</f>
        <v>5075350</v>
      </c>
      <c r="F196" s="240">
        <f t="shared" si="120"/>
        <v>5075350</v>
      </c>
      <c r="G196" s="219">
        <f t="shared" ref="G196:M196" si="121">G18+G45+G131+G140+G161+G180+G187</f>
        <v>4171050.42</v>
      </c>
      <c r="H196" s="219">
        <f t="shared" si="121"/>
        <v>6939641.6299999999</v>
      </c>
      <c r="I196" s="182">
        <f t="shared" si="121"/>
        <v>7022610.1200000001</v>
      </c>
      <c r="J196" s="182">
        <f t="shared" si="121"/>
        <v>7096127.9900000002</v>
      </c>
      <c r="K196" s="182">
        <f t="shared" si="121"/>
        <v>7165350.3200000003</v>
      </c>
      <c r="L196" s="182">
        <f t="shared" si="121"/>
        <v>7235472.54</v>
      </c>
      <c r="M196" s="182">
        <f t="shared" si="121"/>
        <v>7306506.3499999996</v>
      </c>
      <c r="N196" s="79" t="s">
        <v>18</v>
      </c>
      <c r="O196" s="79" t="s">
        <v>18</v>
      </c>
      <c r="P196" s="79" t="s">
        <v>18</v>
      </c>
      <c r="Q196" s="79" t="s">
        <v>18</v>
      </c>
      <c r="R196" s="79" t="s">
        <v>18</v>
      </c>
      <c r="S196" s="79" t="s">
        <v>18</v>
      </c>
      <c r="T196" s="79" t="s">
        <v>18</v>
      </c>
      <c r="U196" s="79" t="s">
        <v>18</v>
      </c>
      <c r="V196" s="79" t="s">
        <v>18</v>
      </c>
      <c r="W196" s="79" t="s">
        <v>18</v>
      </c>
      <c r="X196" s="79" t="s">
        <v>18</v>
      </c>
      <c r="Y196" s="79" t="s">
        <v>18</v>
      </c>
      <c r="Z196" s="79" t="s">
        <v>18</v>
      </c>
      <c r="AA196" s="79" t="s">
        <v>18</v>
      </c>
      <c r="AC196" s="1"/>
    </row>
    <row r="197" spans="1:29" s="26" customFormat="1" ht="25.5" x14ac:dyDescent="0.25">
      <c r="A197" s="280" t="s">
        <v>189</v>
      </c>
      <c r="B197" s="152" t="s">
        <v>17</v>
      </c>
      <c r="C197" s="155">
        <f>SUM(D197:M197)</f>
        <v>114041209.3</v>
      </c>
      <c r="D197" s="245">
        <f t="shared" ref="D197:M197" si="122">D198+D199</f>
        <v>30471149.93</v>
      </c>
      <c r="E197" s="199">
        <f t="shared" si="122"/>
        <v>18316650</v>
      </c>
      <c r="F197" s="174">
        <f t="shared" si="122"/>
        <v>18316650</v>
      </c>
      <c r="G197" s="219">
        <f t="shared" si="122"/>
        <v>4171050.42</v>
      </c>
      <c r="H197" s="219">
        <f t="shared" si="122"/>
        <v>6939641.6299999999</v>
      </c>
      <c r="I197" s="155">
        <f t="shared" si="122"/>
        <v>7022610.1200000001</v>
      </c>
      <c r="J197" s="155">
        <f t="shared" si="122"/>
        <v>7096127.9900000002</v>
      </c>
      <c r="K197" s="155">
        <f t="shared" si="122"/>
        <v>7165350.3200000003</v>
      </c>
      <c r="L197" s="155">
        <f t="shared" si="122"/>
        <v>7235472.54</v>
      </c>
      <c r="M197" s="155">
        <f t="shared" si="122"/>
        <v>7306506.3499999996</v>
      </c>
      <c r="N197" s="155" t="s">
        <v>18</v>
      </c>
      <c r="O197" s="155" t="s">
        <v>18</v>
      </c>
      <c r="P197" s="155" t="s">
        <v>18</v>
      </c>
      <c r="Q197" s="155" t="s">
        <v>18</v>
      </c>
      <c r="R197" s="155" t="s">
        <v>18</v>
      </c>
      <c r="S197" s="155" t="s">
        <v>18</v>
      </c>
      <c r="T197" s="155" t="s">
        <v>18</v>
      </c>
      <c r="U197" s="155" t="s">
        <v>18</v>
      </c>
      <c r="V197" s="155" t="s">
        <v>18</v>
      </c>
      <c r="W197" s="155" t="s">
        <v>18</v>
      </c>
      <c r="X197" s="155" t="s">
        <v>18</v>
      </c>
      <c r="Y197" s="155" t="s">
        <v>18</v>
      </c>
      <c r="Z197" s="155" t="s">
        <v>18</v>
      </c>
      <c r="AA197" s="155" t="s">
        <v>18</v>
      </c>
      <c r="AC197" s="1"/>
    </row>
    <row r="198" spans="1:29" s="26" customFormat="1" ht="63.75" x14ac:dyDescent="0.25">
      <c r="A198" s="280"/>
      <c r="B198" s="152" t="s">
        <v>47</v>
      </c>
      <c r="C198" s="155">
        <f>SUM(D198:M198)</f>
        <v>39723900</v>
      </c>
      <c r="D198" s="245">
        <f t="shared" ref="D198:M198" si="123">D17-D41+D44+D160+D130+D186</f>
        <v>13241300</v>
      </c>
      <c r="E198" s="199">
        <f t="shared" si="123"/>
        <v>13241300</v>
      </c>
      <c r="F198" s="182">
        <f t="shared" si="123"/>
        <v>13241300</v>
      </c>
      <c r="G198" s="219">
        <f t="shared" si="123"/>
        <v>0</v>
      </c>
      <c r="H198" s="219">
        <f t="shared" si="123"/>
        <v>0</v>
      </c>
      <c r="I198" s="182">
        <f t="shared" si="123"/>
        <v>0</v>
      </c>
      <c r="J198" s="182">
        <f t="shared" si="123"/>
        <v>0</v>
      </c>
      <c r="K198" s="182">
        <f t="shared" si="123"/>
        <v>0</v>
      </c>
      <c r="L198" s="182">
        <f t="shared" si="123"/>
        <v>0</v>
      </c>
      <c r="M198" s="182">
        <f t="shared" si="123"/>
        <v>0</v>
      </c>
      <c r="N198" s="155" t="s">
        <v>18</v>
      </c>
      <c r="O198" s="155" t="s">
        <v>18</v>
      </c>
      <c r="P198" s="155" t="s">
        <v>18</v>
      </c>
      <c r="Q198" s="155" t="s">
        <v>18</v>
      </c>
      <c r="R198" s="155" t="s">
        <v>18</v>
      </c>
      <c r="S198" s="155" t="s">
        <v>18</v>
      </c>
      <c r="T198" s="155" t="s">
        <v>18</v>
      </c>
      <c r="U198" s="155" t="s">
        <v>18</v>
      </c>
      <c r="V198" s="155" t="s">
        <v>18</v>
      </c>
      <c r="W198" s="155" t="s">
        <v>18</v>
      </c>
      <c r="X198" s="155" t="s">
        <v>18</v>
      </c>
      <c r="Y198" s="155" t="s">
        <v>18</v>
      </c>
      <c r="Z198" s="155" t="s">
        <v>18</v>
      </c>
      <c r="AA198" s="155" t="s">
        <v>18</v>
      </c>
      <c r="AC198" s="1"/>
    </row>
    <row r="199" spans="1:29" s="26" customFormat="1" ht="38.25" x14ac:dyDescent="0.25">
      <c r="A199" s="280"/>
      <c r="B199" s="152" t="s">
        <v>15</v>
      </c>
      <c r="C199" s="155">
        <f>SUM(D199:M199)</f>
        <v>74317309.299999997</v>
      </c>
      <c r="D199" s="245">
        <f>D18-D42+D45+D131+D140+D161+D187</f>
        <v>17229849.93</v>
      </c>
      <c r="E199" s="240">
        <f t="shared" ref="E199:F199" si="124">E18-E42+E45+E131+E140+E161+E187</f>
        <v>5075350</v>
      </c>
      <c r="F199" s="240">
        <f t="shared" si="124"/>
        <v>5075350</v>
      </c>
      <c r="G199" s="219">
        <f t="shared" ref="G199:M199" si="125">G18-G42+G45+G131+G140+G161+G187</f>
        <v>4171050.42</v>
      </c>
      <c r="H199" s="219">
        <f t="shared" si="125"/>
        <v>6939641.6299999999</v>
      </c>
      <c r="I199" s="182">
        <f t="shared" si="125"/>
        <v>7022610.1200000001</v>
      </c>
      <c r="J199" s="182">
        <f t="shared" si="125"/>
        <v>7096127.9900000002</v>
      </c>
      <c r="K199" s="182">
        <f t="shared" si="125"/>
        <v>7165350.3200000003</v>
      </c>
      <c r="L199" s="182">
        <f t="shared" si="125"/>
        <v>7235472.54</v>
      </c>
      <c r="M199" s="182">
        <f t="shared" si="125"/>
        <v>7306506.3499999996</v>
      </c>
      <c r="N199" s="155" t="s">
        <v>18</v>
      </c>
      <c r="O199" s="155" t="s">
        <v>18</v>
      </c>
      <c r="P199" s="155" t="s">
        <v>18</v>
      </c>
      <c r="Q199" s="155" t="s">
        <v>18</v>
      </c>
      <c r="R199" s="155" t="s">
        <v>18</v>
      </c>
      <c r="S199" s="155" t="s">
        <v>18</v>
      </c>
      <c r="T199" s="155" t="s">
        <v>18</v>
      </c>
      <c r="U199" s="155" t="s">
        <v>18</v>
      </c>
      <c r="V199" s="155" t="s">
        <v>18</v>
      </c>
      <c r="W199" s="155" t="s">
        <v>18</v>
      </c>
      <c r="X199" s="155" t="s">
        <v>18</v>
      </c>
      <c r="Y199" s="155" t="s">
        <v>18</v>
      </c>
      <c r="Z199" s="155" t="s">
        <v>18</v>
      </c>
      <c r="AA199" s="155" t="s">
        <v>18</v>
      </c>
      <c r="AC199" s="1"/>
    </row>
    <row r="200" spans="1:29" s="26" customFormat="1" ht="25.5" hidden="1" x14ac:dyDescent="0.25">
      <c r="A200" s="280" t="s">
        <v>50</v>
      </c>
      <c r="B200" s="84" t="s">
        <v>14</v>
      </c>
      <c r="C200" s="79" t="s">
        <v>13</v>
      </c>
      <c r="D200" s="245" t="s">
        <v>13</v>
      </c>
      <c r="E200" s="199" t="s">
        <v>13</v>
      </c>
      <c r="F200" s="174" t="s">
        <v>13</v>
      </c>
      <c r="G200" s="219" t="s">
        <v>13</v>
      </c>
      <c r="H200" s="219" t="s">
        <v>13</v>
      </c>
      <c r="I200" s="79" t="s">
        <v>13</v>
      </c>
      <c r="J200" s="79" t="s">
        <v>13</v>
      </c>
      <c r="K200" s="79" t="s">
        <v>13</v>
      </c>
      <c r="L200" s="79" t="s">
        <v>13</v>
      </c>
      <c r="M200" s="79" t="s">
        <v>13</v>
      </c>
      <c r="N200" s="79" t="s">
        <v>18</v>
      </c>
      <c r="O200" s="79" t="s">
        <v>18</v>
      </c>
      <c r="P200" s="79" t="s">
        <v>18</v>
      </c>
      <c r="Q200" s="79" t="s">
        <v>18</v>
      </c>
      <c r="R200" s="79" t="s">
        <v>18</v>
      </c>
      <c r="S200" s="79" t="s">
        <v>18</v>
      </c>
      <c r="T200" s="79" t="s">
        <v>18</v>
      </c>
      <c r="U200" s="79" t="s">
        <v>18</v>
      </c>
      <c r="V200" s="79" t="s">
        <v>18</v>
      </c>
      <c r="W200" s="79" t="s">
        <v>18</v>
      </c>
      <c r="X200" s="79" t="s">
        <v>18</v>
      </c>
      <c r="Y200" s="79" t="s">
        <v>18</v>
      </c>
      <c r="Z200" s="79" t="s">
        <v>18</v>
      </c>
      <c r="AA200" s="79" t="s">
        <v>18</v>
      </c>
      <c r="AC200" s="1"/>
    </row>
    <row r="201" spans="1:29" s="26" customFormat="1" ht="63.75" hidden="1" x14ac:dyDescent="0.25">
      <c r="A201" s="280"/>
      <c r="B201" s="84" t="s">
        <v>47</v>
      </c>
      <c r="C201" s="79" t="s">
        <v>13</v>
      </c>
      <c r="D201" s="245" t="s">
        <v>13</v>
      </c>
      <c r="E201" s="199" t="s">
        <v>13</v>
      </c>
      <c r="F201" s="174" t="s">
        <v>13</v>
      </c>
      <c r="G201" s="219" t="s">
        <v>13</v>
      </c>
      <c r="H201" s="219" t="s">
        <v>13</v>
      </c>
      <c r="I201" s="79" t="s">
        <v>13</v>
      </c>
      <c r="J201" s="79" t="s">
        <v>13</v>
      </c>
      <c r="K201" s="79" t="s">
        <v>13</v>
      </c>
      <c r="L201" s="79" t="s">
        <v>13</v>
      </c>
      <c r="M201" s="79" t="s">
        <v>13</v>
      </c>
      <c r="N201" s="79" t="s">
        <v>18</v>
      </c>
      <c r="O201" s="79" t="s">
        <v>18</v>
      </c>
      <c r="P201" s="79" t="s">
        <v>18</v>
      </c>
      <c r="Q201" s="79" t="s">
        <v>18</v>
      </c>
      <c r="R201" s="79" t="s">
        <v>18</v>
      </c>
      <c r="S201" s="79" t="s">
        <v>18</v>
      </c>
      <c r="T201" s="79" t="s">
        <v>18</v>
      </c>
      <c r="U201" s="79" t="s">
        <v>18</v>
      </c>
      <c r="V201" s="79" t="s">
        <v>18</v>
      </c>
      <c r="W201" s="79" t="s">
        <v>18</v>
      </c>
      <c r="X201" s="79" t="s">
        <v>18</v>
      </c>
      <c r="Y201" s="79" t="s">
        <v>18</v>
      </c>
      <c r="Z201" s="79" t="s">
        <v>18</v>
      </c>
      <c r="AA201" s="79" t="s">
        <v>18</v>
      </c>
      <c r="AC201" s="1"/>
    </row>
    <row r="202" spans="1:29" s="26" customFormat="1" ht="38.25" hidden="1" x14ac:dyDescent="0.25">
      <c r="A202" s="280"/>
      <c r="B202" s="84" t="s">
        <v>15</v>
      </c>
      <c r="C202" s="79" t="s">
        <v>13</v>
      </c>
      <c r="D202" s="245" t="s">
        <v>13</v>
      </c>
      <c r="E202" s="199" t="s">
        <v>13</v>
      </c>
      <c r="F202" s="174" t="s">
        <v>13</v>
      </c>
      <c r="G202" s="219" t="s">
        <v>13</v>
      </c>
      <c r="H202" s="219" t="s">
        <v>13</v>
      </c>
      <c r="I202" s="79" t="s">
        <v>13</v>
      </c>
      <c r="J202" s="79" t="s">
        <v>13</v>
      </c>
      <c r="K202" s="79" t="s">
        <v>13</v>
      </c>
      <c r="L202" s="79" t="s">
        <v>13</v>
      </c>
      <c r="M202" s="79" t="s">
        <v>13</v>
      </c>
      <c r="N202" s="79" t="s">
        <v>18</v>
      </c>
      <c r="O202" s="79" t="s">
        <v>18</v>
      </c>
      <c r="P202" s="79" t="s">
        <v>18</v>
      </c>
      <c r="Q202" s="79" t="s">
        <v>18</v>
      </c>
      <c r="R202" s="79" t="s">
        <v>18</v>
      </c>
      <c r="S202" s="79" t="s">
        <v>18</v>
      </c>
      <c r="T202" s="79" t="s">
        <v>18</v>
      </c>
      <c r="U202" s="79" t="s">
        <v>18</v>
      </c>
      <c r="V202" s="79" t="s">
        <v>18</v>
      </c>
      <c r="W202" s="79" t="s">
        <v>18</v>
      </c>
      <c r="X202" s="79" t="s">
        <v>18</v>
      </c>
      <c r="Y202" s="79" t="s">
        <v>18</v>
      </c>
      <c r="Z202" s="79" t="s">
        <v>18</v>
      </c>
      <c r="AA202" s="79" t="s">
        <v>18</v>
      </c>
      <c r="AC202" s="1"/>
    </row>
    <row r="203" spans="1:29" s="26" customFormat="1" ht="25.5" hidden="1" x14ac:dyDescent="0.25">
      <c r="A203" s="280" t="s">
        <v>51</v>
      </c>
      <c r="B203" s="84" t="s">
        <v>14</v>
      </c>
      <c r="C203" s="79" t="s">
        <v>13</v>
      </c>
      <c r="D203" s="245" t="s">
        <v>13</v>
      </c>
      <c r="E203" s="199" t="s">
        <v>13</v>
      </c>
      <c r="F203" s="174" t="s">
        <v>13</v>
      </c>
      <c r="G203" s="219" t="s">
        <v>13</v>
      </c>
      <c r="H203" s="219" t="s">
        <v>13</v>
      </c>
      <c r="I203" s="79" t="s">
        <v>13</v>
      </c>
      <c r="J203" s="79" t="s">
        <v>13</v>
      </c>
      <c r="K203" s="79" t="s">
        <v>13</v>
      </c>
      <c r="L203" s="79" t="s">
        <v>13</v>
      </c>
      <c r="M203" s="79" t="s">
        <v>13</v>
      </c>
      <c r="N203" s="79" t="s">
        <v>18</v>
      </c>
      <c r="O203" s="79" t="s">
        <v>18</v>
      </c>
      <c r="P203" s="79" t="s">
        <v>18</v>
      </c>
      <c r="Q203" s="79" t="s">
        <v>18</v>
      </c>
      <c r="R203" s="79" t="s">
        <v>18</v>
      </c>
      <c r="S203" s="79" t="s">
        <v>18</v>
      </c>
      <c r="T203" s="79" t="s">
        <v>18</v>
      </c>
      <c r="U203" s="79" t="s">
        <v>18</v>
      </c>
      <c r="V203" s="79" t="s">
        <v>18</v>
      </c>
      <c r="W203" s="79" t="s">
        <v>18</v>
      </c>
      <c r="X203" s="79" t="s">
        <v>18</v>
      </c>
      <c r="Y203" s="79" t="s">
        <v>18</v>
      </c>
      <c r="Z203" s="79" t="s">
        <v>18</v>
      </c>
      <c r="AA203" s="79" t="s">
        <v>18</v>
      </c>
      <c r="AC203" s="1"/>
    </row>
    <row r="204" spans="1:29" s="26" customFormat="1" ht="63.75" hidden="1" x14ac:dyDescent="0.25">
      <c r="A204" s="280"/>
      <c r="B204" s="84" t="s">
        <v>47</v>
      </c>
      <c r="C204" s="79" t="s">
        <v>13</v>
      </c>
      <c r="D204" s="245" t="s">
        <v>13</v>
      </c>
      <c r="E204" s="199" t="s">
        <v>13</v>
      </c>
      <c r="F204" s="174" t="s">
        <v>13</v>
      </c>
      <c r="G204" s="219" t="s">
        <v>13</v>
      </c>
      <c r="H204" s="219" t="s">
        <v>13</v>
      </c>
      <c r="I204" s="79" t="s">
        <v>13</v>
      </c>
      <c r="J204" s="79" t="s">
        <v>13</v>
      </c>
      <c r="K204" s="79" t="s">
        <v>13</v>
      </c>
      <c r="L204" s="79" t="s">
        <v>13</v>
      </c>
      <c r="M204" s="79" t="s">
        <v>13</v>
      </c>
      <c r="N204" s="79" t="s">
        <v>18</v>
      </c>
      <c r="O204" s="79" t="s">
        <v>18</v>
      </c>
      <c r="P204" s="79" t="s">
        <v>18</v>
      </c>
      <c r="Q204" s="79" t="s">
        <v>18</v>
      </c>
      <c r="R204" s="79" t="s">
        <v>18</v>
      </c>
      <c r="S204" s="79" t="s">
        <v>18</v>
      </c>
      <c r="T204" s="79" t="s">
        <v>18</v>
      </c>
      <c r="U204" s="79" t="s">
        <v>18</v>
      </c>
      <c r="V204" s="79" t="s">
        <v>18</v>
      </c>
      <c r="W204" s="79" t="s">
        <v>18</v>
      </c>
      <c r="X204" s="79" t="s">
        <v>18</v>
      </c>
      <c r="Y204" s="79" t="s">
        <v>18</v>
      </c>
      <c r="Z204" s="79" t="s">
        <v>18</v>
      </c>
      <c r="AA204" s="79" t="s">
        <v>18</v>
      </c>
      <c r="AC204" s="1"/>
    </row>
    <row r="205" spans="1:29" s="26" customFormat="1" ht="38.25" hidden="1" x14ac:dyDescent="0.25">
      <c r="A205" s="280"/>
      <c r="B205" s="84" t="s">
        <v>15</v>
      </c>
      <c r="C205" s="79" t="s">
        <v>13</v>
      </c>
      <c r="D205" s="245" t="s">
        <v>13</v>
      </c>
      <c r="E205" s="199" t="s">
        <v>13</v>
      </c>
      <c r="F205" s="174" t="s">
        <v>13</v>
      </c>
      <c r="G205" s="219" t="s">
        <v>13</v>
      </c>
      <c r="H205" s="219" t="s">
        <v>13</v>
      </c>
      <c r="I205" s="79" t="s">
        <v>13</v>
      </c>
      <c r="J205" s="79" t="s">
        <v>13</v>
      </c>
      <c r="K205" s="79" t="s">
        <v>13</v>
      </c>
      <c r="L205" s="79" t="s">
        <v>13</v>
      </c>
      <c r="M205" s="79" t="s">
        <v>13</v>
      </c>
      <c r="N205" s="79" t="s">
        <v>18</v>
      </c>
      <c r="O205" s="79" t="s">
        <v>18</v>
      </c>
      <c r="P205" s="79" t="s">
        <v>18</v>
      </c>
      <c r="Q205" s="79" t="s">
        <v>18</v>
      </c>
      <c r="R205" s="79" t="s">
        <v>18</v>
      </c>
      <c r="S205" s="79" t="s">
        <v>18</v>
      </c>
      <c r="T205" s="79" t="s">
        <v>18</v>
      </c>
      <c r="U205" s="79" t="s">
        <v>18</v>
      </c>
      <c r="V205" s="79" t="s">
        <v>18</v>
      </c>
      <c r="W205" s="79" t="s">
        <v>18</v>
      </c>
      <c r="X205" s="79" t="s">
        <v>18</v>
      </c>
      <c r="Y205" s="79" t="s">
        <v>18</v>
      </c>
      <c r="Z205" s="79" t="s">
        <v>18</v>
      </c>
      <c r="AA205" s="79" t="s">
        <v>18</v>
      </c>
      <c r="AC205" s="1"/>
    </row>
    <row r="206" spans="1:29" ht="25.5" x14ac:dyDescent="0.25">
      <c r="A206" s="280" t="s">
        <v>165</v>
      </c>
      <c r="B206" s="145" t="s">
        <v>17</v>
      </c>
      <c r="C206" s="141">
        <f>SUM(D206:M206)</f>
        <v>2150000</v>
      </c>
      <c r="D206" s="245">
        <f t="shared" ref="D206:M206" si="126">D207+D208</f>
        <v>2150000</v>
      </c>
      <c r="E206" s="199">
        <f t="shared" si="126"/>
        <v>0</v>
      </c>
      <c r="F206" s="174">
        <f t="shared" si="126"/>
        <v>0</v>
      </c>
      <c r="G206" s="219">
        <f t="shared" si="126"/>
        <v>0</v>
      </c>
      <c r="H206" s="219">
        <f t="shared" si="126"/>
        <v>0</v>
      </c>
      <c r="I206" s="141">
        <f t="shared" si="126"/>
        <v>0</v>
      </c>
      <c r="J206" s="141">
        <f t="shared" si="126"/>
        <v>0</v>
      </c>
      <c r="K206" s="141">
        <f t="shared" si="126"/>
        <v>0</v>
      </c>
      <c r="L206" s="141">
        <f t="shared" si="126"/>
        <v>0</v>
      </c>
      <c r="M206" s="141">
        <f t="shared" si="126"/>
        <v>0</v>
      </c>
      <c r="N206" s="141" t="s">
        <v>18</v>
      </c>
    </row>
    <row r="207" spans="1:29" ht="63.75" x14ac:dyDescent="0.25">
      <c r="A207" s="280"/>
      <c r="B207" s="145" t="s">
        <v>47</v>
      </c>
      <c r="C207" s="141">
        <f>SUM(D207:M207)</f>
        <v>0</v>
      </c>
      <c r="D207" s="245">
        <f t="shared" ref="D207:M207" si="127">D182+D41</f>
        <v>0</v>
      </c>
      <c r="E207" s="199">
        <f t="shared" si="127"/>
        <v>0</v>
      </c>
      <c r="F207" s="174">
        <f t="shared" si="127"/>
        <v>0</v>
      </c>
      <c r="G207" s="219">
        <f t="shared" si="127"/>
        <v>0</v>
      </c>
      <c r="H207" s="219">
        <f t="shared" si="127"/>
        <v>0</v>
      </c>
      <c r="I207" s="141">
        <f t="shared" si="127"/>
        <v>0</v>
      </c>
      <c r="J207" s="141">
        <f t="shared" si="127"/>
        <v>0</v>
      </c>
      <c r="K207" s="141">
        <f t="shared" si="127"/>
        <v>0</v>
      </c>
      <c r="L207" s="141">
        <f t="shared" si="127"/>
        <v>0</v>
      </c>
      <c r="M207" s="141">
        <f t="shared" si="127"/>
        <v>0</v>
      </c>
      <c r="N207" s="141" t="s">
        <v>18</v>
      </c>
    </row>
    <row r="208" spans="1:29" ht="38.25" x14ac:dyDescent="0.25">
      <c r="A208" s="280"/>
      <c r="B208" s="145" t="s">
        <v>15</v>
      </c>
      <c r="C208" s="141">
        <f>SUM(D208:M208)</f>
        <v>2150000</v>
      </c>
      <c r="D208" s="245">
        <f t="shared" ref="D208:M208" si="128">D183+D42</f>
        <v>2150000</v>
      </c>
      <c r="E208" s="199">
        <f t="shared" si="128"/>
        <v>0</v>
      </c>
      <c r="F208" s="174">
        <f t="shared" si="128"/>
        <v>0</v>
      </c>
      <c r="G208" s="219">
        <f t="shared" si="128"/>
        <v>0</v>
      </c>
      <c r="H208" s="219">
        <f t="shared" si="128"/>
        <v>0</v>
      </c>
      <c r="I208" s="141">
        <f t="shared" si="128"/>
        <v>0</v>
      </c>
      <c r="J208" s="141">
        <f t="shared" si="128"/>
        <v>0</v>
      </c>
      <c r="K208" s="141">
        <f t="shared" si="128"/>
        <v>0</v>
      </c>
      <c r="L208" s="141">
        <f t="shared" si="128"/>
        <v>0</v>
      </c>
      <c r="M208" s="141">
        <f t="shared" si="128"/>
        <v>0</v>
      </c>
      <c r="N208" s="141" t="s">
        <v>18</v>
      </c>
    </row>
  </sheetData>
  <autoFilter ref="A9:AL205"/>
  <mergeCells count="358">
    <mergeCell ref="A181:A183"/>
    <mergeCell ref="A162:A164"/>
    <mergeCell ref="A3:O3"/>
    <mergeCell ref="T84:T86"/>
    <mergeCell ref="A8:A9"/>
    <mergeCell ref="O27:O28"/>
    <mergeCell ref="P27:P28"/>
    <mergeCell ref="Q27:Q28"/>
    <mergeCell ref="R27:R28"/>
    <mergeCell ref="S27:S28"/>
    <mergeCell ref="T27:T28"/>
    <mergeCell ref="T30:T31"/>
    <mergeCell ref="P30:P31"/>
    <mergeCell ref="Q30:Q31"/>
    <mergeCell ref="R30:R31"/>
    <mergeCell ref="I36:I37"/>
    <mergeCell ref="L36:L37"/>
    <mergeCell ref="M36:M37"/>
    <mergeCell ref="B8:B9"/>
    <mergeCell ref="C8:C9"/>
    <mergeCell ref="D8:M8"/>
    <mergeCell ref="A10:N10"/>
    <mergeCell ref="A102:A104"/>
    <mergeCell ref="O8:O9"/>
    <mergeCell ref="C36:C37"/>
    <mergeCell ref="P57:P59"/>
    <mergeCell ref="Z90:Z92"/>
    <mergeCell ref="A33:A35"/>
    <mergeCell ref="O33:O34"/>
    <mergeCell ref="P33:P34"/>
    <mergeCell ref="Q33:Q34"/>
    <mergeCell ref="R33:R34"/>
    <mergeCell ref="S33:S34"/>
    <mergeCell ref="T33:T34"/>
    <mergeCell ref="U33:U34"/>
    <mergeCell ref="V33:V34"/>
    <mergeCell ref="W33:W34"/>
    <mergeCell ref="X33:X34"/>
    <mergeCell ref="Y33:Y34"/>
    <mergeCell ref="Z33:Z34"/>
    <mergeCell ref="V78:V80"/>
    <mergeCell ref="W78:W80"/>
    <mergeCell ref="J36:J37"/>
    <mergeCell ref="K36:K37"/>
    <mergeCell ref="O36:O37"/>
    <mergeCell ref="D36:D37"/>
    <mergeCell ref="U57:U59"/>
    <mergeCell ref="V57:V59"/>
    <mergeCell ref="W57:W59"/>
    <mergeCell ref="X57:X59"/>
    <mergeCell ref="Y57:Y59"/>
    <mergeCell ref="Q36:Q37"/>
    <mergeCell ref="X27:X28"/>
    <mergeCell ref="S30:S31"/>
    <mergeCell ref="S36:S37"/>
    <mergeCell ref="T36:T37"/>
    <mergeCell ref="R57:R59"/>
    <mergeCell ref="Y27:Y28"/>
    <mergeCell ref="S57:S59"/>
    <mergeCell ref="V36:V37"/>
    <mergeCell ref="W36:W37"/>
    <mergeCell ref="X36:X37"/>
    <mergeCell ref="V30:V31"/>
    <mergeCell ref="W30:W31"/>
    <mergeCell ref="X30:X31"/>
    <mergeCell ref="Q57:Q59"/>
    <mergeCell ref="U36:U37"/>
    <mergeCell ref="U30:U31"/>
    <mergeCell ref="T57:T59"/>
    <mergeCell ref="A191:A193"/>
    <mergeCell ref="N185:N186"/>
    <mergeCell ref="N178:N179"/>
    <mergeCell ref="A165:A167"/>
    <mergeCell ref="AE30:AF30"/>
    <mergeCell ref="AE32:AF32"/>
    <mergeCell ref="Z30:Z31"/>
    <mergeCell ref="Z27:Z28"/>
    <mergeCell ref="Z36:Z37"/>
    <mergeCell ref="Z78:Z80"/>
    <mergeCell ref="Z54:Z56"/>
    <mergeCell ref="AA54:AA56"/>
    <mergeCell ref="AA57:AA59"/>
    <mergeCell ref="Z57:Z59"/>
    <mergeCell ref="Z60:Z62"/>
    <mergeCell ref="AA60:AA62"/>
    <mergeCell ref="Z63:Z65"/>
    <mergeCell ref="Z75:Z77"/>
    <mergeCell ref="Z66:Z67"/>
    <mergeCell ref="AE33:AF33"/>
    <mergeCell ref="AE35:AF35"/>
    <mergeCell ref="AA33:AA34"/>
    <mergeCell ref="AA27:AA28"/>
    <mergeCell ref="AA30:AA31"/>
    <mergeCell ref="T72:T74"/>
    <mergeCell ref="U72:U74"/>
    <mergeCell ref="V72:V74"/>
    <mergeCell ref="W72:W74"/>
    <mergeCell ref="Y60:Y62"/>
    <mergeCell ref="A203:A205"/>
    <mergeCell ref="M174:M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  <mergeCell ref="A200:A202"/>
    <mergeCell ref="A197:A199"/>
    <mergeCell ref="B174:B175"/>
    <mergeCell ref="A174:A175"/>
    <mergeCell ref="Y90:Y92"/>
    <mergeCell ref="A185:A187"/>
    <mergeCell ref="A188:A190"/>
    <mergeCell ref="X78:X80"/>
    <mergeCell ref="Y78:Y80"/>
    <mergeCell ref="U78:U80"/>
    <mergeCell ref="AA63:AA65"/>
    <mergeCell ref="W75:W77"/>
    <mergeCell ref="X75:X77"/>
    <mergeCell ref="Y75:Y77"/>
    <mergeCell ref="Z69:Z71"/>
    <mergeCell ref="AA69:AA71"/>
    <mergeCell ref="X63:X65"/>
    <mergeCell ref="Y63:Y65"/>
    <mergeCell ref="V66:V67"/>
    <mergeCell ref="W66:W67"/>
    <mergeCell ref="AA66:AA67"/>
    <mergeCell ref="O90:O92"/>
    <mergeCell ref="O72:O74"/>
    <mergeCell ref="O78:O80"/>
    <mergeCell ref="O69:O71"/>
    <mergeCell ref="A87:A89"/>
    <mergeCell ref="O30:O31"/>
    <mergeCell ref="F36:F37"/>
    <mergeCell ref="N30:N32"/>
    <mergeCell ref="E38:E39"/>
    <mergeCell ref="F38:F39"/>
    <mergeCell ref="G38:G39"/>
    <mergeCell ref="H38:H39"/>
    <mergeCell ref="N56:N57"/>
    <mergeCell ref="N86:N91"/>
    <mergeCell ref="A78:A80"/>
    <mergeCell ref="O81:O83"/>
    <mergeCell ref="B36:B37"/>
    <mergeCell ref="A40:A42"/>
    <mergeCell ref="A38:A39"/>
    <mergeCell ref="B38:B39"/>
    <mergeCell ref="C38:C39"/>
    <mergeCell ref="D38:D39"/>
    <mergeCell ref="O75:O77"/>
    <mergeCell ref="O66:O67"/>
    <mergeCell ref="O57:O59"/>
    <mergeCell ref="O54:O56"/>
    <mergeCell ref="O63:O65"/>
    <mergeCell ref="O60:O62"/>
    <mergeCell ref="A30:A32"/>
    <mergeCell ref="G36:G37"/>
    <mergeCell ref="H36:H37"/>
    <mergeCell ref="A43:A45"/>
    <mergeCell ref="N43:N51"/>
    <mergeCell ref="E36:E37"/>
    <mergeCell ref="A51:A53"/>
    <mergeCell ref="A60:A61"/>
    <mergeCell ref="Q60:Q62"/>
    <mergeCell ref="P60:P62"/>
    <mergeCell ref="P63:P65"/>
    <mergeCell ref="P72:P74"/>
    <mergeCell ref="Q72:Q74"/>
    <mergeCell ref="P69:P71"/>
    <mergeCell ref="Q69:Q71"/>
    <mergeCell ref="R63:R65"/>
    <mergeCell ref="S63:S65"/>
    <mergeCell ref="R72:R74"/>
    <mergeCell ref="S72:S74"/>
    <mergeCell ref="R66:R67"/>
    <mergeCell ref="S66:S67"/>
    <mergeCell ref="P66:P67"/>
    <mergeCell ref="Q66:Q67"/>
    <mergeCell ref="Q63:Q65"/>
    <mergeCell ref="AA8:AA9"/>
    <mergeCell ref="T54:T56"/>
    <mergeCell ref="U54:U56"/>
    <mergeCell ref="V54:V56"/>
    <mergeCell ref="W54:W56"/>
    <mergeCell ref="X54:X56"/>
    <mergeCell ref="Y54:Y56"/>
    <mergeCell ref="S54:S56"/>
    <mergeCell ref="R36:R37"/>
    <mergeCell ref="U27:U28"/>
    <mergeCell ref="V27:V28"/>
    <mergeCell ref="W27:W28"/>
    <mergeCell ref="Y30:Y31"/>
    <mergeCell ref="Y36:Y37"/>
    <mergeCell ref="R54:R56"/>
    <mergeCell ref="P8:Z8"/>
    <mergeCell ref="P54:P56"/>
    <mergeCell ref="P36:P37"/>
    <mergeCell ref="AA36:AA37"/>
    <mergeCell ref="X60:X62"/>
    <mergeCell ref="Q54:Q56"/>
    <mergeCell ref="T63:T65"/>
    <mergeCell ref="X69:X71"/>
    <mergeCell ref="Y69:Y71"/>
    <mergeCell ref="X66:X67"/>
    <mergeCell ref="Y66:Y67"/>
    <mergeCell ref="R69:R71"/>
    <mergeCell ref="AA75:AA77"/>
    <mergeCell ref="R60:R62"/>
    <mergeCell ref="S60:S62"/>
    <mergeCell ref="T60:T62"/>
    <mergeCell ref="AA72:AA74"/>
    <mergeCell ref="X72:X74"/>
    <mergeCell ref="Y72:Y74"/>
    <mergeCell ref="Z72:Z74"/>
    <mergeCell ref="R75:R77"/>
    <mergeCell ref="T66:T67"/>
    <mergeCell ref="W60:W62"/>
    <mergeCell ref="U63:U65"/>
    <mergeCell ref="V63:V65"/>
    <mergeCell ref="U60:U62"/>
    <mergeCell ref="V60:V62"/>
    <mergeCell ref="W63:W65"/>
    <mergeCell ref="X90:X92"/>
    <mergeCell ref="S69:S71"/>
    <mergeCell ref="W69:W71"/>
    <mergeCell ref="U66:U67"/>
    <mergeCell ref="T69:T71"/>
    <mergeCell ref="U69:U71"/>
    <mergeCell ref="V69:V71"/>
    <mergeCell ref="AA78:AA80"/>
    <mergeCell ref="P87:P88"/>
    <mergeCell ref="AA81:AA83"/>
    <mergeCell ref="P84:P86"/>
    <mergeCell ref="V84:V86"/>
    <mergeCell ref="W84:W86"/>
    <mergeCell ref="X84:X86"/>
    <mergeCell ref="W81:W83"/>
    <mergeCell ref="X81:X83"/>
    <mergeCell ref="P81:P83"/>
    <mergeCell ref="R78:R80"/>
    <mergeCell ref="S78:S80"/>
    <mergeCell ref="T78:T80"/>
    <mergeCell ref="P78:P80"/>
    <mergeCell ref="Q78:Q80"/>
    <mergeCell ref="AA84:AA86"/>
    <mergeCell ref="V87:V88"/>
    <mergeCell ref="X132:X134"/>
    <mergeCell ref="Y132:Y134"/>
    <mergeCell ref="Z132:Z134"/>
    <mergeCell ref="Z81:Z83"/>
    <mergeCell ref="Y81:Y83"/>
    <mergeCell ref="AA132:AA134"/>
    <mergeCell ref="Q87:Q88"/>
    <mergeCell ref="R87:R88"/>
    <mergeCell ref="S87:S88"/>
    <mergeCell ref="T87:T88"/>
    <mergeCell ref="U87:U88"/>
    <mergeCell ref="U84:U86"/>
    <mergeCell ref="Q84:Q86"/>
    <mergeCell ref="Q81:Q83"/>
    <mergeCell ref="R81:R83"/>
    <mergeCell ref="S81:S83"/>
    <mergeCell ref="X87:X88"/>
    <mergeCell ref="Y87:Y88"/>
    <mergeCell ref="Z87:Z88"/>
    <mergeCell ref="AA87:AA88"/>
    <mergeCell ref="Y84:Y86"/>
    <mergeCell ref="Z84:Z86"/>
    <mergeCell ref="AA90:AA92"/>
    <mergeCell ref="Q90:Q92"/>
    <mergeCell ref="W90:W92"/>
    <mergeCell ref="W87:W88"/>
    <mergeCell ref="P75:P77"/>
    <mergeCell ref="Q75:Q77"/>
    <mergeCell ref="R84:R86"/>
    <mergeCell ref="S84:S86"/>
    <mergeCell ref="O132:O134"/>
    <mergeCell ref="U81:U83"/>
    <mergeCell ref="V81:V83"/>
    <mergeCell ref="S75:S77"/>
    <mergeCell ref="Q132:Q134"/>
    <mergeCell ref="R132:R134"/>
    <mergeCell ref="T81:T83"/>
    <mergeCell ref="T75:T77"/>
    <mergeCell ref="U75:U77"/>
    <mergeCell ref="V75:V77"/>
    <mergeCell ref="P90:P92"/>
    <mergeCell ref="R90:R92"/>
    <mergeCell ref="S90:S92"/>
    <mergeCell ref="T90:T92"/>
    <mergeCell ref="U90:U92"/>
    <mergeCell ref="V90:V92"/>
    <mergeCell ref="O87:O88"/>
    <mergeCell ref="O84:O86"/>
    <mergeCell ref="W132:W134"/>
    <mergeCell ref="S132:S134"/>
    <mergeCell ref="T132:T134"/>
    <mergeCell ref="U132:U134"/>
    <mergeCell ref="V132:V134"/>
    <mergeCell ref="A96:A98"/>
    <mergeCell ref="A105:A107"/>
    <mergeCell ref="A108:A110"/>
    <mergeCell ref="A129:A131"/>
    <mergeCell ref="A132:A134"/>
    <mergeCell ref="P132:P134"/>
    <mergeCell ref="A127:A128"/>
    <mergeCell ref="A206:A208"/>
    <mergeCell ref="N16:N17"/>
    <mergeCell ref="A16:A17"/>
    <mergeCell ref="A54:A56"/>
    <mergeCell ref="N62:N64"/>
    <mergeCell ref="N72:N73"/>
    <mergeCell ref="A72:A74"/>
    <mergeCell ref="A81:A83"/>
    <mergeCell ref="N82:N83"/>
    <mergeCell ref="N92:N132"/>
    <mergeCell ref="N171:N173"/>
    <mergeCell ref="N174:N175"/>
    <mergeCell ref="A194:A196"/>
    <mergeCell ref="A57:A59"/>
    <mergeCell ref="A138:A140"/>
    <mergeCell ref="A90:A92"/>
    <mergeCell ref="I38:I39"/>
    <mergeCell ref="J38:J39"/>
    <mergeCell ref="N40:N42"/>
    <mergeCell ref="A27:A29"/>
    <mergeCell ref="A36:A37"/>
    <mergeCell ref="K38:K39"/>
    <mergeCell ref="L38:L39"/>
    <mergeCell ref="M38:M39"/>
    <mergeCell ref="L1:N1"/>
    <mergeCell ref="A153:A155"/>
    <mergeCell ref="A178:A179"/>
    <mergeCell ref="A141:A143"/>
    <mergeCell ref="A144:A146"/>
    <mergeCell ref="A69:A71"/>
    <mergeCell ref="A150:A152"/>
    <mergeCell ref="A99:A101"/>
    <mergeCell ref="A63:A65"/>
    <mergeCell ref="A147:A149"/>
    <mergeCell ref="A135:A137"/>
    <mergeCell ref="A120:A122"/>
    <mergeCell ref="A123:A125"/>
    <mergeCell ref="A156:A158"/>
    <mergeCell ref="A66:A68"/>
    <mergeCell ref="A75:A77"/>
    <mergeCell ref="A84:A86"/>
    <mergeCell ref="A93:A95"/>
    <mergeCell ref="A111:A113"/>
    <mergeCell ref="A117:A119"/>
    <mergeCell ref="A159:A160"/>
    <mergeCell ref="A168:A169"/>
    <mergeCell ref="A114:A115"/>
    <mergeCell ref="N8:N9"/>
  </mergeCells>
  <printOptions horizontalCentered="1"/>
  <pageMargins left="0.78740157480314965" right="0.39370078740157483" top="1.1811023622047245" bottom="0.78740157480314965" header="0.31496062992125984" footer="0.31496062992125984"/>
  <pageSetup paperSize="9" scale="64" firstPageNumber="6" fitToHeight="0" orientation="landscape" useFirstPageNumber="1" r:id="rId1"/>
  <headerFooter differentFirst="1">
    <oddHeader>&amp;C&amp;"Times New Roman,обычный"&amp;16&amp;P</oddHeader>
    <firstHeader xml:space="preserve">&amp;C&amp;"Times New Roman,обычный"&amp;12 6
</firstHeader>
  </headerFooter>
  <rowBreaks count="17" manualBreakCount="17">
    <brk id="17" max="26" man="1"/>
    <brk id="35" max="26" man="1"/>
    <brk id="53" max="26" man="1"/>
    <brk id="61" max="26" man="1"/>
    <brk id="68" max="26" man="1"/>
    <brk id="77" max="26" man="1"/>
    <brk id="86" max="26" man="1"/>
    <brk id="95" max="26" man="1"/>
    <brk id="104" max="26" man="1"/>
    <brk id="115" max="26" man="1"/>
    <brk id="126" max="26" man="1"/>
    <brk id="137" max="26" man="1"/>
    <brk id="149" max="26" man="1"/>
    <brk id="160" max="26" man="1"/>
    <brk id="169" max="26" man="1"/>
    <brk id="179" max="26" man="1"/>
    <brk id="193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zoomScaleNormal="100" workbookViewId="0">
      <selection activeCell="N1" sqref="N1:P1"/>
    </sheetView>
  </sheetViews>
  <sheetFormatPr defaultRowHeight="15" x14ac:dyDescent="0.25"/>
  <cols>
    <col min="1" max="1" width="21.42578125" style="22" customWidth="1"/>
    <col min="2" max="2" width="13.42578125" style="22" customWidth="1"/>
    <col min="3" max="3" width="14.140625" style="22" customWidth="1"/>
    <col min="4" max="4" width="15.85546875" style="22" customWidth="1"/>
    <col min="5" max="5" width="20.85546875" style="22" customWidth="1"/>
    <col min="6" max="16" width="14.5703125" style="22" customWidth="1"/>
    <col min="17" max="16384" width="9.140625" style="22"/>
  </cols>
  <sheetData>
    <row r="1" spans="1:16" ht="99" customHeight="1" x14ac:dyDescent="0.25">
      <c r="N1" s="263" t="s">
        <v>284</v>
      </c>
      <c r="O1" s="263"/>
      <c r="P1" s="263"/>
    </row>
    <row r="3" spans="1:16" ht="18.75" x14ac:dyDescent="0.25">
      <c r="A3" s="325" t="s">
        <v>256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</row>
    <row r="4" spans="1:16" ht="18.75" x14ac:dyDescent="0.25">
      <c r="A4" s="325" t="s">
        <v>257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</row>
    <row r="5" spans="1:16" ht="43.5" customHeight="1" x14ac:dyDescent="0.25">
      <c r="A5" s="251"/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</row>
    <row r="6" spans="1:16" ht="18.75" x14ac:dyDescent="0.3">
      <c r="A6" s="252"/>
      <c r="P6" s="258" t="s">
        <v>258</v>
      </c>
    </row>
    <row r="7" spans="1:16" ht="15.75" x14ac:dyDescent="0.25">
      <c r="A7" s="252"/>
      <c r="P7" s="253"/>
    </row>
    <row r="8" spans="1:16" ht="38.25" customHeight="1" x14ac:dyDescent="0.25">
      <c r="A8" s="326" t="s">
        <v>259</v>
      </c>
      <c r="B8" s="326" t="s">
        <v>260</v>
      </c>
      <c r="C8" s="327" t="s">
        <v>261</v>
      </c>
      <c r="D8" s="327" t="s">
        <v>262</v>
      </c>
      <c r="E8" s="326" t="s">
        <v>88</v>
      </c>
      <c r="F8" s="326" t="s">
        <v>263</v>
      </c>
      <c r="G8" s="326"/>
      <c r="H8" s="326"/>
      <c r="I8" s="326"/>
      <c r="J8" s="326"/>
      <c r="K8" s="326"/>
      <c r="L8" s="326"/>
      <c r="M8" s="326"/>
      <c r="N8" s="326"/>
      <c r="O8" s="326"/>
      <c r="P8" s="326"/>
    </row>
    <row r="9" spans="1:16" ht="30" customHeight="1" x14ac:dyDescent="0.25">
      <c r="A9" s="326"/>
      <c r="B9" s="326"/>
      <c r="C9" s="327"/>
      <c r="D9" s="327"/>
      <c r="E9" s="326"/>
      <c r="F9" s="254" t="s">
        <v>264</v>
      </c>
      <c r="G9" s="254" t="s">
        <v>2</v>
      </c>
      <c r="H9" s="254" t="s">
        <v>3</v>
      </c>
      <c r="I9" s="254" t="s">
        <v>4</v>
      </c>
      <c r="J9" s="254" t="s">
        <v>5</v>
      </c>
      <c r="K9" s="254" t="s">
        <v>6</v>
      </c>
      <c r="L9" s="254" t="s">
        <v>7</v>
      </c>
      <c r="M9" s="254" t="s">
        <v>8</v>
      </c>
      <c r="N9" s="254" t="s">
        <v>9</v>
      </c>
      <c r="O9" s="254" t="s">
        <v>10</v>
      </c>
      <c r="P9" s="254" t="s">
        <v>11</v>
      </c>
    </row>
    <row r="10" spans="1:16" ht="36.75" customHeight="1" x14ac:dyDescent="0.25">
      <c r="A10" s="328" t="s">
        <v>265</v>
      </c>
      <c r="B10" s="328" t="s">
        <v>183</v>
      </c>
      <c r="C10" s="329" t="s">
        <v>266</v>
      </c>
      <c r="D10" s="330" t="s">
        <v>267</v>
      </c>
      <c r="E10" s="64" t="s">
        <v>268</v>
      </c>
      <c r="F10" s="255">
        <f t="shared" ref="F10:F15" si="0">G10+H10+I10+J10+K10+L10+M10+N10+O10+P10</f>
        <v>57624484.729999997</v>
      </c>
      <c r="G10" s="255">
        <f t="shared" ref="G10:P10" si="1">G11+G12</f>
        <v>26801579.390000001</v>
      </c>
      <c r="H10" s="255">
        <f t="shared" si="1"/>
        <v>0</v>
      </c>
      <c r="I10" s="255">
        <f t="shared" si="1"/>
        <v>0</v>
      </c>
      <c r="J10" s="255">
        <f t="shared" si="1"/>
        <v>400000</v>
      </c>
      <c r="K10" s="255">
        <f t="shared" si="1"/>
        <v>4892753.2</v>
      </c>
      <c r="L10" s="255">
        <f t="shared" si="1"/>
        <v>4971037.25</v>
      </c>
      <c r="M10" s="255">
        <f t="shared" si="1"/>
        <v>5040631.7699999996</v>
      </c>
      <c r="N10" s="255">
        <f t="shared" si="1"/>
        <v>5106159.9800000004</v>
      </c>
      <c r="O10" s="255">
        <f t="shared" si="1"/>
        <v>5172540.0599999996</v>
      </c>
      <c r="P10" s="255">
        <f t="shared" si="1"/>
        <v>5239783.08</v>
      </c>
    </row>
    <row r="11" spans="1:16" ht="51" customHeight="1" x14ac:dyDescent="0.25">
      <c r="A11" s="328"/>
      <c r="B11" s="328"/>
      <c r="C11" s="329"/>
      <c r="D11" s="330"/>
      <c r="E11" s="64" t="s">
        <v>47</v>
      </c>
      <c r="F11" s="255">
        <f t="shared" si="0"/>
        <v>12241300</v>
      </c>
      <c r="G11" s="256">
        <f>'2. Мероприятия'!D44</f>
        <v>12241300</v>
      </c>
      <c r="H11" s="256">
        <f>'2. Мероприятия'!E44</f>
        <v>0</v>
      </c>
      <c r="I11" s="256">
        <f>'2. Мероприятия'!F44</f>
        <v>0</v>
      </c>
      <c r="J11" s="256">
        <f>'2. Мероприятия'!G44</f>
        <v>0</v>
      </c>
      <c r="K11" s="256">
        <f>'2. Мероприятия'!H44</f>
        <v>0</v>
      </c>
      <c r="L11" s="256">
        <f>'2. Мероприятия'!I44</f>
        <v>0</v>
      </c>
      <c r="M11" s="256">
        <f>'2. Мероприятия'!J44</f>
        <v>0</v>
      </c>
      <c r="N11" s="256">
        <f>'2. Мероприятия'!K44</f>
        <v>0</v>
      </c>
      <c r="O11" s="256">
        <f>'2. Мероприятия'!L44</f>
        <v>0</v>
      </c>
      <c r="P11" s="256">
        <f>'2. Мероприятия'!M44</f>
        <v>0</v>
      </c>
    </row>
    <row r="12" spans="1:16" ht="51" customHeight="1" x14ac:dyDescent="0.25">
      <c r="A12" s="328"/>
      <c r="B12" s="328"/>
      <c r="C12" s="329"/>
      <c r="D12" s="330"/>
      <c r="E12" s="64" t="s">
        <v>269</v>
      </c>
      <c r="F12" s="255">
        <f t="shared" si="0"/>
        <v>45383184.729999997</v>
      </c>
      <c r="G12" s="256">
        <f>'2. Мероприятия'!D45</f>
        <v>14560279.390000001</v>
      </c>
      <c r="H12" s="256">
        <f>'2. Мероприятия'!E45</f>
        <v>0</v>
      </c>
      <c r="I12" s="256">
        <f>'2. Мероприятия'!F45</f>
        <v>0</v>
      </c>
      <c r="J12" s="256">
        <f>'2. Мероприятия'!G45</f>
        <v>400000</v>
      </c>
      <c r="K12" s="256">
        <f>'2. Мероприятия'!H45</f>
        <v>4892753.2</v>
      </c>
      <c r="L12" s="256">
        <f>'2. Мероприятия'!I45</f>
        <v>4971037.25</v>
      </c>
      <c r="M12" s="256">
        <f>'2. Мероприятия'!J45</f>
        <v>5040631.7699999996</v>
      </c>
      <c r="N12" s="256">
        <f>'2. Мероприятия'!K45</f>
        <v>5106159.9800000004</v>
      </c>
      <c r="O12" s="256">
        <f>'2. Мероприятия'!L45</f>
        <v>5172540.0599999996</v>
      </c>
      <c r="P12" s="256">
        <f>'2. Мероприятия'!M45</f>
        <v>5239783.08</v>
      </c>
    </row>
    <row r="13" spans="1:16" ht="36.75" customHeight="1" x14ac:dyDescent="0.25">
      <c r="A13" s="328" t="s">
        <v>270</v>
      </c>
      <c r="B13" s="328" t="s">
        <v>183</v>
      </c>
      <c r="C13" s="329" t="s">
        <v>271</v>
      </c>
      <c r="D13" s="330" t="s">
        <v>267</v>
      </c>
      <c r="E13" s="64" t="s">
        <v>268</v>
      </c>
      <c r="F13" s="255">
        <f t="shared" si="0"/>
        <v>37135045.359999999</v>
      </c>
      <c r="G13" s="255">
        <f t="shared" ref="G13:P13" si="2">G14+G15</f>
        <v>1915275.74</v>
      </c>
      <c r="H13" s="255">
        <f t="shared" si="2"/>
        <v>16016855.130000001</v>
      </c>
      <c r="I13" s="255">
        <f t="shared" si="2"/>
        <v>16016855.130000001</v>
      </c>
      <c r="J13" s="255">
        <f t="shared" si="2"/>
        <v>1471255.55</v>
      </c>
      <c r="K13" s="255">
        <f t="shared" si="2"/>
        <v>275555.13</v>
      </c>
      <c r="L13" s="255">
        <f t="shared" si="2"/>
        <v>280239.57</v>
      </c>
      <c r="M13" s="255">
        <f t="shared" si="2"/>
        <v>284162.92</v>
      </c>
      <c r="N13" s="255">
        <f t="shared" si="2"/>
        <v>287857.03999999998</v>
      </c>
      <c r="O13" s="255">
        <f t="shared" si="2"/>
        <v>291599.18</v>
      </c>
      <c r="P13" s="255">
        <f t="shared" si="2"/>
        <v>295389.96999999997</v>
      </c>
    </row>
    <row r="14" spans="1:16" ht="38.25" x14ac:dyDescent="0.25">
      <c r="A14" s="328"/>
      <c r="B14" s="328"/>
      <c r="C14" s="329"/>
      <c r="D14" s="330"/>
      <c r="E14" s="64" t="s">
        <v>47</v>
      </c>
      <c r="F14" s="255">
        <f t="shared" si="0"/>
        <v>27482600</v>
      </c>
      <c r="G14" s="256">
        <f>'2. Мероприятия'!D130</f>
        <v>1000000</v>
      </c>
      <c r="H14" s="256">
        <f>'2. Мероприятия'!E130</f>
        <v>13241300</v>
      </c>
      <c r="I14" s="256">
        <f>'2. Мероприятия'!F130</f>
        <v>13241300</v>
      </c>
      <c r="J14" s="256">
        <f>'2. Мероприятия'!G130</f>
        <v>0</v>
      </c>
      <c r="K14" s="256">
        <f>'2. Мероприятия'!H130</f>
        <v>0</v>
      </c>
      <c r="L14" s="256">
        <f>'2. Мероприятия'!I130</f>
        <v>0</v>
      </c>
      <c r="M14" s="256">
        <f>'2. Мероприятия'!J130</f>
        <v>0</v>
      </c>
      <c r="N14" s="256">
        <f>'2. Мероприятия'!K130</f>
        <v>0</v>
      </c>
      <c r="O14" s="256">
        <f>'2. Мероприятия'!L130</f>
        <v>0</v>
      </c>
      <c r="P14" s="256">
        <f>'2. Мероприятия'!M130</f>
        <v>0</v>
      </c>
    </row>
    <row r="15" spans="1:16" ht="48.75" customHeight="1" x14ac:dyDescent="0.25">
      <c r="A15" s="328"/>
      <c r="B15" s="328"/>
      <c r="C15" s="329"/>
      <c r="D15" s="330"/>
      <c r="E15" s="64" t="s">
        <v>269</v>
      </c>
      <c r="F15" s="255">
        <f t="shared" si="0"/>
        <v>9652445.3599999994</v>
      </c>
      <c r="G15" s="256">
        <f>'2. Мероприятия'!D131</f>
        <v>915275.74</v>
      </c>
      <c r="H15" s="256">
        <f>'2. Мероприятия'!E131</f>
        <v>2775555.13</v>
      </c>
      <c r="I15" s="256">
        <f>'2. Мероприятия'!F131</f>
        <v>2775555.13</v>
      </c>
      <c r="J15" s="256">
        <f>'2. Мероприятия'!G131</f>
        <v>1471255.55</v>
      </c>
      <c r="K15" s="256">
        <f>'2. Мероприятия'!H131</f>
        <v>275555.13</v>
      </c>
      <c r="L15" s="256">
        <f>'2. Мероприятия'!I131</f>
        <v>280239.57</v>
      </c>
      <c r="M15" s="256">
        <f>'2. Мероприятия'!J131</f>
        <v>284162.92</v>
      </c>
      <c r="N15" s="256">
        <f>'2. Мероприятия'!K131</f>
        <v>287857.03999999998</v>
      </c>
      <c r="O15" s="256">
        <f>'2. Мероприятия'!L131</f>
        <v>291599.18</v>
      </c>
      <c r="P15" s="256">
        <f>'2. Мероприятия'!M131</f>
        <v>295389.96999999997</v>
      </c>
    </row>
  </sheetData>
  <mergeCells count="17">
    <mergeCell ref="A10:A12"/>
    <mergeCell ref="B10:B12"/>
    <mergeCell ref="C10:C12"/>
    <mergeCell ref="D10:D12"/>
    <mergeCell ref="A13:A15"/>
    <mergeCell ref="B13:B15"/>
    <mergeCell ref="C13:C15"/>
    <mergeCell ref="D13:D15"/>
    <mergeCell ref="N1:P1"/>
    <mergeCell ref="A3:P3"/>
    <mergeCell ref="A4:P4"/>
    <mergeCell ref="A8:A9"/>
    <mergeCell ref="B8:B9"/>
    <mergeCell ref="C8:C9"/>
    <mergeCell ref="D8:D9"/>
    <mergeCell ref="E8:E9"/>
    <mergeCell ref="F8:P8"/>
  </mergeCells>
  <pageMargins left="0.78740157480314965" right="0.39370078740157483" top="1.1811023622047245" bottom="0.74803149606299213" header="0.31496062992125984" footer="0.31496062992125984"/>
  <pageSetup paperSize="9" scale="54" firstPageNumber="11" orientation="landscape" useFirstPageNumber="1" verticalDpi="0" r:id="rId1"/>
  <headerFooter>
    <oddHeader xml:space="preserve">&amp;C&amp;"Times New Roman,обычный"&amp;14 &amp;16 24&amp;14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 Показатели</vt:lpstr>
      <vt:lpstr>2. Мероприятия</vt:lpstr>
      <vt:lpstr>3. Портфели</vt:lpstr>
      <vt:lpstr>'2. Мероприятия'!Заголовки_для_печати</vt:lpstr>
      <vt:lpstr>'1. Показатели'!Область_печати</vt:lpstr>
      <vt:lpstr>'2. Мероприятия'!Область_печати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Тертышникова Екатерина Геннадьевна</cp:lastModifiedBy>
  <cp:lastPrinted>2022-01-21T05:58:31Z</cp:lastPrinted>
  <dcterms:created xsi:type="dcterms:W3CDTF">2017-02-21T08:57:01Z</dcterms:created>
  <dcterms:modified xsi:type="dcterms:W3CDTF">2022-02-08T08:23:29Z</dcterms:modified>
</cp:coreProperties>
</file>