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860"/>
  </bookViews>
  <sheets>
    <sheet name="1. Показатели" sheetId="2" r:id="rId1"/>
    <sheet name="2. Мероприятия" sheetId="1" r:id="rId2"/>
    <sheet name="3. Портфели" sheetId="5" r:id="rId3"/>
  </sheets>
  <definedNames>
    <definedName name="_xlnm._FilterDatabase" localSheetId="1" hidden="1">'2. Мероприятия'!$A$7:$AK$206</definedName>
    <definedName name="_xlnm.Print_Titles" localSheetId="1">'2. Мероприятия'!$6:$7</definedName>
    <definedName name="_xlnm.Print_Area" localSheetId="0">'1. Показатели'!$A$1:$AC$97</definedName>
    <definedName name="_xlnm.Print_Area" localSheetId="1">'2. Мероприятия'!$A$1:$M$209</definedName>
  </definedNames>
  <calcPr calcId="162913" fullPrecision="0"/>
</workbook>
</file>

<file path=xl/calcChain.xml><?xml version="1.0" encoding="utf-8"?>
<calcChain xmlns="http://schemas.openxmlformats.org/spreadsheetml/2006/main">
  <c r="O14" i="5" l="1"/>
  <c r="N14" i="5"/>
  <c r="M14" i="5"/>
  <c r="L14" i="5"/>
  <c r="K14" i="5"/>
  <c r="J14" i="5"/>
  <c r="L209" i="1"/>
  <c r="K209" i="1"/>
  <c r="J209" i="1"/>
  <c r="I209" i="1"/>
  <c r="H209" i="1"/>
  <c r="G209" i="1"/>
  <c r="F209" i="1"/>
  <c r="E209" i="1"/>
  <c r="L208" i="1"/>
  <c r="K208" i="1"/>
  <c r="J208" i="1"/>
  <c r="I208" i="1"/>
  <c r="I207" i="1" s="1"/>
  <c r="H208" i="1"/>
  <c r="G208" i="1"/>
  <c r="F208" i="1"/>
  <c r="E208" i="1"/>
  <c r="E207" i="1" s="1"/>
  <c r="D208" i="1"/>
  <c r="C208" i="1" s="1"/>
  <c r="L207" i="1"/>
  <c r="K207" i="1"/>
  <c r="J207" i="1"/>
  <c r="H207" i="1"/>
  <c r="G207" i="1"/>
  <c r="F207" i="1"/>
  <c r="C194" i="1"/>
  <c r="C193" i="1"/>
  <c r="L192" i="1"/>
  <c r="K192" i="1"/>
  <c r="J192" i="1"/>
  <c r="I192" i="1"/>
  <c r="H192" i="1"/>
  <c r="G192" i="1"/>
  <c r="F192" i="1"/>
  <c r="E192" i="1"/>
  <c r="D192" i="1"/>
  <c r="C192" i="1"/>
  <c r="C191" i="1"/>
  <c r="C190" i="1"/>
  <c r="L189" i="1"/>
  <c r="K189" i="1"/>
  <c r="J189" i="1"/>
  <c r="I189" i="1"/>
  <c r="H189" i="1"/>
  <c r="G189" i="1"/>
  <c r="F189" i="1"/>
  <c r="E189" i="1"/>
  <c r="D189" i="1"/>
  <c r="C189" i="1"/>
  <c r="C188" i="1"/>
  <c r="C187" i="1"/>
  <c r="L186" i="1"/>
  <c r="K186" i="1"/>
  <c r="J186" i="1"/>
  <c r="I186" i="1"/>
  <c r="H186" i="1"/>
  <c r="G186" i="1"/>
  <c r="F186" i="1"/>
  <c r="E186" i="1"/>
  <c r="D186" i="1"/>
  <c r="C186" i="1"/>
  <c r="C185" i="1"/>
  <c r="C184" i="1"/>
  <c r="C183" i="1"/>
  <c r="K182" i="1"/>
  <c r="J182" i="1"/>
  <c r="I182" i="1"/>
  <c r="H182" i="1"/>
  <c r="G182" i="1"/>
  <c r="F182" i="1"/>
  <c r="E182" i="1"/>
  <c r="D182" i="1"/>
  <c r="C182" i="1"/>
  <c r="C181" i="1"/>
  <c r="C180" i="1"/>
  <c r="C179" i="1"/>
  <c r="L178" i="1"/>
  <c r="K178" i="1"/>
  <c r="J178" i="1"/>
  <c r="I178" i="1"/>
  <c r="H178" i="1"/>
  <c r="G178" i="1"/>
  <c r="F178" i="1"/>
  <c r="E178" i="1"/>
  <c r="D178" i="1"/>
  <c r="D209" i="1" s="1"/>
  <c r="C209" i="1" s="1"/>
  <c r="C177" i="1"/>
  <c r="Z176" i="1"/>
  <c r="D176" i="1"/>
  <c r="C176" i="1" s="1"/>
  <c r="Z174" i="1"/>
  <c r="Y173" i="1"/>
  <c r="Z173" i="1" s="1"/>
  <c r="X173" i="1"/>
  <c r="W173" i="1"/>
  <c r="V173" i="1"/>
  <c r="U173" i="1"/>
  <c r="T173" i="1"/>
  <c r="S173" i="1"/>
  <c r="R173" i="1"/>
  <c r="Q173" i="1"/>
  <c r="P173" i="1"/>
  <c r="O173" i="1"/>
  <c r="C157" i="1"/>
  <c r="C156" i="1"/>
  <c r="C155" i="1"/>
  <c r="L154" i="1"/>
  <c r="K154" i="1"/>
  <c r="J154" i="1"/>
  <c r="I154" i="1"/>
  <c r="H154" i="1"/>
  <c r="G154" i="1"/>
  <c r="F154" i="1"/>
  <c r="E154" i="1"/>
  <c r="C154" i="1" s="1"/>
  <c r="D154" i="1"/>
  <c r="Y153" i="1"/>
  <c r="X153" i="1"/>
  <c r="W153" i="1"/>
  <c r="V153" i="1"/>
  <c r="U153" i="1"/>
  <c r="T153" i="1"/>
  <c r="S153" i="1"/>
  <c r="R153" i="1"/>
  <c r="Q153" i="1"/>
  <c r="P153" i="1"/>
  <c r="O153" i="1"/>
  <c r="Z153" i="1" s="1"/>
  <c r="C153" i="1"/>
  <c r="C152" i="1"/>
  <c r="L151" i="1"/>
  <c r="K151" i="1"/>
  <c r="J151" i="1"/>
  <c r="I151" i="1"/>
  <c r="H151" i="1"/>
  <c r="G151" i="1"/>
  <c r="F151" i="1"/>
  <c r="E151" i="1"/>
  <c r="D151" i="1"/>
  <c r="C151" i="1"/>
  <c r="C150" i="1"/>
  <c r="C149" i="1"/>
  <c r="L148" i="1"/>
  <c r="K148" i="1"/>
  <c r="J148" i="1"/>
  <c r="I148" i="1"/>
  <c r="H148" i="1"/>
  <c r="G148" i="1"/>
  <c r="F148" i="1"/>
  <c r="E148" i="1"/>
  <c r="D148" i="1"/>
  <c r="C148" i="1"/>
  <c r="C147" i="1"/>
  <c r="C146" i="1"/>
  <c r="L145" i="1"/>
  <c r="K145" i="1"/>
  <c r="J145" i="1"/>
  <c r="I145" i="1"/>
  <c r="H145" i="1"/>
  <c r="G145" i="1"/>
  <c r="F145" i="1"/>
  <c r="E145" i="1"/>
  <c r="D145" i="1"/>
  <c r="C145" i="1"/>
  <c r="C144" i="1"/>
  <c r="C143" i="1"/>
  <c r="L142" i="1"/>
  <c r="K142" i="1"/>
  <c r="J142" i="1"/>
  <c r="I142" i="1"/>
  <c r="H142" i="1"/>
  <c r="G142" i="1"/>
  <c r="F142" i="1"/>
  <c r="E142" i="1"/>
  <c r="D142" i="1"/>
  <c r="C142" i="1"/>
  <c r="C141" i="1"/>
  <c r="C140" i="1"/>
  <c r="L139" i="1"/>
  <c r="K139" i="1"/>
  <c r="J139" i="1"/>
  <c r="I139" i="1"/>
  <c r="H139" i="1"/>
  <c r="G139" i="1"/>
  <c r="F139" i="1"/>
  <c r="E139" i="1"/>
  <c r="D139" i="1"/>
  <c r="C139" i="1"/>
  <c r="T138" i="1"/>
  <c r="S138" i="1"/>
  <c r="R138" i="1"/>
  <c r="Q138" i="1"/>
  <c r="P138" i="1"/>
  <c r="O138" i="1"/>
  <c r="Z138" i="1" s="1"/>
  <c r="L138" i="1"/>
  <c r="K138" i="1"/>
  <c r="J138" i="1"/>
  <c r="I138" i="1"/>
  <c r="H138" i="1"/>
  <c r="G138" i="1"/>
  <c r="F138" i="1"/>
  <c r="E138" i="1"/>
  <c r="E136" i="1" s="1"/>
  <c r="D138" i="1"/>
  <c r="C138" i="1" s="1"/>
  <c r="L137" i="1"/>
  <c r="L136" i="1" s="1"/>
  <c r="K137" i="1"/>
  <c r="K136" i="1" s="1"/>
  <c r="J137" i="1"/>
  <c r="I137" i="1"/>
  <c r="H137" i="1"/>
  <c r="H136" i="1" s="1"/>
  <c r="G137" i="1"/>
  <c r="G136" i="1" s="1"/>
  <c r="F137" i="1"/>
  <c r="E137" i="1"/>
  <c r="D137" i="1"/>
  <c r="D136" i="1" s="1"/>
  <c r="C137" i="1"/>
  <c r="J136" i="1"/>
  <c r="I136" i="1"/>
  <c r="F136" i="1"/>
  <c r="Z135" i="1"/>
  <c r="T135" i="1"/>
  <c r="S135" i="1"/>
  <c r="R135" i="1"/>
  <c r="Q135" i="1"/>
  <c r="P135" i="1"/>
  <c r="O135" i="1"/>
  <c r="H135" i="1"/>
  <c r="C134" i="1"/>
  <c r="C128" i="1" s="1"/>
  <c r="G133" i="1"/>
  <c r="F133" i="1"/>
  <c r="E133" i="1"/>
  <c r="D133" i="1"/>
  <c r="H132" i="1"/>
  <c r="C131" i="1"/>
  <c r="Z130" i="1"/>
  <c r="U130" i="1"/>
  <c r="R130" i="1"/>
  <c r="P130" i="1"/>
  <c r="O130" i="1"/>
  <c r="H130" i="1"/>
  <c r="G130" i="1"/>
  <c r="T130" i="1" s="1"/>
  <c r="F130" i="1"/>
  <c r="S130" i="1" s="1"/>
  <c r="E130" i="1"/>
  <c r="D130" i="1"/>
  <c r="Q130" i="1" s="1"/>
  <c r="G129" i="1"/>
  <c r="J15" i="5" s="1"/>
  <c r="J13" i="5" s="1"/>
  <c r="F129" i="1"/>
  <c r="I15" i="5" s="1"/>
  <c r="E129" i="1"/>
  <c r="H15" i="5" s="1"/>
  <c r="D129" i="1"/>
  <c r="G15" i="5" s="1"/>
  <c r="F128" i="1"/>
  <c r="E128" i="1"/>
  <c r="D128" i="1"/>
  <c r="G14" i="5" s="1"/>
  <c r="G127" i="1"/>
  <c r="D127" i="1"/>
  <c r="I126" i="1"/>
  <c r="J126" i="1" s="1"/>
  <c r="H126" i="1"/>
  <c r="C125" i="1"/>
  <c r="I124" i="1"/>
  <c r="H124" i="1"/>
  <c r="G124" i="1"/>
  <c r="F124" i="1"/>
  <c r="E124" i="1"/>
  <c r="D124" i="1"/>
  <c r="C123" i="1"/>
  <c r="C122" i="1"/>
  <c r="L121" i="1"/>
  <c r="K121" i="1"/>
  <c r="J121" i="1"/>
  <c r="I121" i="1"/>
  <c r="H121" i="1"/>
  <c r="G121" i="1"/>
  <c r="F121" i="1"/>
  <c r="E121" i="1"/>
  <c r="D121" i="1"/>
  <c r="C121" i="1" s="1"/>
  <c r="J120" i="1"/>
  <c r="K120" i="1" s="1"/>
  <c r="I120" i="1"/>
  <c r="H120" i="1"/>
  <c r="C119" i="1"/>
  <c r="J118" i="1"/>
  <c r="I118" i="1"/>
  <c r="H118" i="1"/>
  <c r="G118" i="1"/>
  <c r="F118" i="1"/>
  <c r="E118" i="1"/>
  <c r="D118" i="1"/>
  <c r="H117" i="1"/>
  <c r="C116" i="1"/>
  <c r="G115" i="1"/>
  <c r="F115" i="1"/>
  <c r="E115" i="1"/>
  <c r="D115" i="1"/>
  <c r="I114" i="1"/>
  <c r="H114" i="1"/>
  <c r="C113" i="1"/>
  <c r="H112" i="1"/>
  <c r="G112" i="1"/>
  <c r="F112" i="1"/>
  <c r="E112" i="1"/>
  <c r="D112" i="1"/>
  <c r="H111" i="1"/>
  <c r="C110" i="1"/>
  <c r="G109" i="1"/>
  <c r="F109" i="1"/>
  <c r="E109" i="1"/>
  <c r="D109" i="1"/>
  <c r="C108" i="1"/>
  <c r="C107" i="1"/>
  <c r="L106" i="1"/>
  <c r="K106" i="1"/>
  <c r="J106" i="1"/>
  <c r="I106" i="1"/>
  <c r="H106" i="1"/>
  <c r="G106" i="1"/>
  <c r="F106" i="1"/>
  <c r="E106" i="1"/>
  <c r="D106" i="1"/>
  <c r="C106" i="1" s="1"/>
  <c r="C105" i="1"/>
  <c r="C104" i="1"/>
  <c r="L103" i="1"/>
  <c r="K103" i="1"/>
  <c r="J103" i="1"/>
  <c r="I103" i="1"/>
  <c r="H103" i="1"/>
  <c r="G103" i="1"/>
  <c r="F103" i="1"/>
  <c r="E103" i="1"/>
  <c r="D103" i="1"/>
  <c r="C103" i="1" s="1"/>
  <c r="C102" i="1"/>
  <c r="C101" i="1"/>
  <c r="L100" i="1"/>
  <c r="K100" i="1"/>
  <c r="J100" i="1"/>
  <c r="I100" i="1"/>
  <c r="H100" i="1"/>
  <c r="G100" i="1"/>
  <c r="F100" i="1"/>
  <c r="E100" i="1"/>
  <c r="D100" i="1"/>
  <c r="C100" i="1" s="1"/>
  <c r="G99" i="1"/>
  <c r="H99" i="1" s="1"/>
  <c r="H97" i="1" s="1"/>
  <c r="C98" i="1"/>
  <c r="G97" i="1"/>
  <c r="F97" i="1"/>
  <c r="E97" i="1"/>
  <c r="D97" i="1"/>
  <c r="C96" i="1"/>
  <c r="C95" i="1"/>
  <c r="L94" i="1"/>
  <c r="K94" i="1"/>
  <c r="J94" i="1"/>
  <c r="I94" i="1"/>
  <c r="H94" i="1"/>
  <c r="G94" i="1"/>
  <c r="F94" i="1"/>
  <c r="E94" i="1"/>
  <c r="D94" i="1"/>
  <c r="C94" i="1"/>
  <c r="H93" i="1"/>
  <c r="U138" i="1" s="1"/>
  <c r="C92" i="1"/>
  <c r="G91" i="1"/>
  <c r="F91" i="1"/>
  <c r="E91" i="1"/>
  <c r="D91" i="1"/>
  <c r="H90" i="1"/>
  <c r="C89" i="1"/>
  <c r="Z88" i="1"/>
  <c r="G88" i="1"/>
  <c r="F88" i="1"/>
  <c r="E88" i="1"/>
  <c r="D88" i="1"/>
  <c r="Z87" i="1"/>
  <c r="H87" i="1"/>
  <c r="I87" i="1" s="1"/>
  <c r="C86" i="1"/>
  <c r="Z85" i="1"/>
  <c r="H85" i="1"/>
  <c r="G85" i="1"/>
  <c r="F85" i="1"/>
  <c r="E85" i="1"/>
  <c r="D85" i="1"/>
  <c r="J84" i="1"/>
  <c r="K84" i="1" s="1"/>
  <c r="I84" i="1"/>
  <c r="H84" i="1"/>
  <c r="C83" i="1"/>
  <c r="Z82" i="1"/>
  <c r="I82" i="1"/>
  <c r="H82" i="1"/>
  <c r="G82" i="1"/>
  <c r="F82" i="1"/>
  <c r="E82" i="1"/>
  <c r="D82" i="1"/>
  <c r="K81" i="1"/>
  <c r="C80" i="1"/>
  <c r="Z79" i="1"/>
  <c r="J79" i="1"/>
  <c r="I79" i="1"/>
  <c r="H79" i="1"/>
  <c r="G79" i="1"/>
  <c r="F79" i="1"/>
  <c r="E79" i="1"/>
  <c r="D79" i="1"/>
  <c r="H78" i="1"/>
  <c r="I78" i="1" s="1"/>
  <c r="J78" i="1" s="1"/>
  <c r="C77" i="1"/>
  <c r="T76" i="1"/>
  <c r="R76" i="1"/>
  <c r="P76" i="1"/>
  <c r="O76" i="1"/>
  <c r="Z76" i="1" s="1"/>
  <c r="H76" i="1"/>
  <c r="U76" i="1" s="1"/>
  <c r="G76" i="1"/>
  <c r="F76" i="1"/>
  <c r="S76" i="1" s="1"/>
  <c r="E76" i="1"/>
  <c r="D76" i="1"/>
  <c r="Q76" i="1" s="1"/>
  <c r="H75" i="1"/>
  <c r="I75" i="1" s="1"/>
  <c r="G75" i="1"/>
  <c r="C74" i="1"/>
  <c r="Z73" i="1"/>
  <c r="T73" i="1"/>
  <c r="R73" i="1"/>
  <c r="P73" i="1"/>
  <c r="O73" i="1"/>
  <c r="H73" i="1"/>
  <c r="U73" i="1" s="1"/>
  <c r="G73" i="1"/>
  <c r="F73" i="1"/>
  <c r="S73" i="1" s="1"/>
  <c r="E73" i="1"/>
  <c r="D73" i="1"/>
  <c r="Q73" i="1" s="1"/>
  <c r="C72" i="1"/>
  <c r="C71" i="1"/>
  <c r="Z70" i="1"/>
  <c r="X70" i="1"/>
  <c r="V70" i="1"/>
  <c r="T70" i="1"/>
  <c r="R70" i="1"/>
  <c r="P70" i="1"/>
  <c r="O70" i="1"/>
  <c r="L70" i="1"/>
  <c r="Y70" i="1" s="1"/>
  <c r="K70" i="1"/>
  <c r="J70" i="1"/>
  <c r="W70" i="1" s="1"/>
  <c r="I70" i="1"/>
  <c r="H70" i="1"/>
  <c r="U70" i="1" s="1"/>
  <c r="G70" i="1"/>
  <c r="F70" i="1"/>
  <c r="S70" i="1" s="1"/>
  <c r="E70" i="1"/>
  <c r="D70" i="1"/>
  <c r="Q70" i="1" s="1"/>
  <c r="C69" i="1"/>
  <c r="C68" i="1"/>
  <c r="Z67" i="1"/>
  <c r="X67" i="1"/>
  <c r="V67" i="1"/>
  <c r="T67" i="1"/>
  <c r="R67" i="1"/>
  <c r="P67" i="1"/>
  <c r="O67" i="1"/>
  <c r="L67" i="1"/>
  <c r="Y67" i="1" s="1"/>
  <c r="K67" i="1"/>
  <c r="J67" i="1"/>
  <c r="W67" i="1" s="1"/>
  <c r="I67" i="1"/>
  <c r="H67" i="1"/>
  <c r="U67" i="1" s="1"/>
  <c r="G67" i="1"/>
  <c r="F67" i="1"/>
  <c r="S67" i="1" s="1"/>
  <c r="E67" i="1"/>
  <c r="D67" i="1"/>
  <c r="Q67" i="1" s="1"/>
  <c r="Z66" i="1"/>
  <c r="I66" i="1"/>
  <c r="H66" i="1"/>
  <c r="C65" i="1"/>
  <c r="Z64" i="1"/>
  <c r="I64" i="1"/>
  <c r="H64" i="1"/>
  <c r="G64" i="1"/>
  <c r="F64" i="1"/>
  <c r="E64" i="1"/>
  <c r="D64" i="1"/>
  <c r="K63" i="1"/>
  <c r="J63" i="1"/>
  <c r="J61" i="1" s="1"/>
  <c r="L116" i="2" s="1"/>
  <c r="C62" i="1"/>
  <c r="Z61" i="1"/>
  <c r="I61" i="1"/>
  <c r="H61" i="1"/>
  <c r="G61" i="1"/>
  <c r="F61" i="1"/>
  <c r="E61" i="1"/>
  <c r="D61" i="1"/>
  <c r="I60" i="1"/>
  <c r="J60" i="1" s="1"/>
  <c r="H60" i="1"/>
  <c r="D60" i="1"/>
  <c r="C59" i="1"/>
  <c r="Z58" i="1"/>
  <c r="H58" i="1"/>
  <c r="G58" i="1"/>
  <c r="F58" i="1"/>
  <c r="E58" i="1"/>
  <c r="D58" i="1"/>
  <c r="H57" i="1"/>
  <c r="I57" i="1" s="1"/>
  <c r="G57" i="1"/>
  <c r="C56" i="1"/>
  <c r="Z55" i="1"/>
  <c r="T55" i="1"/>
  <c r="R55" i="1"/>
  <c r="P55" i="1"/>
  <c r="O55" i="1"/>
  <c r="H55" i="1"/>
  <c r="U55" i="1" s="1"/>
  <c r="U42" i="1" s="1"/>
  <c r="G55" i="1"/>
  <c r="F55" i="1"/>
  <c r="S55" i="1" s="1"/>
  <c r="S42" i="1" s="1"/>
  <c r="E55" i="1"/>
  <c r="D55" i="1"/>
  <c r="Q55" i="1" s="1"/>
  <c r="Q42" i="1" s="1"/>
  <c r="C54" i="1"/>
  <c r="C53" i="1"/>
  <c r="Z52" i="1"/>
  <c r="L52" i="1"/>
  <c r="K52" i="1"/>
  <c r="J52" i="1"/>
  <c r="I52" i="1"/>
  <c r="H52" i="1"/>
  <c r="G52" i="1"/>
  <c r="F52" i="1"/>
  <c r="E52" i="1"/>
  <c r="D52" i="1"/>
  <c r="C52" i="1"/>
  <c r="Z51" i="1"/>
  <c r="I51" i="1"/>
  <c r="I49" i="1" s="1"/>
  <c r="K112" i="2" s="1"/>
  <c r="H51" i="1"/>
  <c r="G51" i="1"/>
  <c r="G49" i="1" s="1"/>
  <c r="I112" i="2" s="1"/>
  <c r="F51" i="1"/>
  <c r="E51" i="1"/>
  <c r="E49" i="1" s="1"/>
  <c r="G112" i="2" s="1"/>
  <c r="D51" i="1"/>
  <c r="C51" i="1"/>
  <c r="Z50" i="1"/>
  <c r="C50" i="1"/>
  <c r="Z49" i="1"/>
  <c r="L49" i="1"/>
  <c r="K49" i="1"/>
  <c r="J49" i="1"/>
  <c r="H49" i="1"/>
  <c r="F49" i="1"/>
  <c r="D49" i="1"/>
  <c r="Y48" i="1"/>
  <c r="X48" i="1"/>
  <c r="W48" i="1"/>
  <c r="V48" i="1"/>
  <c r="U48" i="1"/>
  <c r="T48" i="1"/>
  <c r="S48" i="1"/>
  <c r="R48" i="1"/>
  <c r="Q48" i="1"/>
  <c r="P48" i="1"/>
  <c r="Z48" i="1" s="1"/>
  <c r="O48" i="1"/>
  <c r="Z47" i="1"/>
  <c r="T46" i="1"/>
  <c r="R46" i="1"/>
  <c r="P46" i="1"/>
  <c r="O46" i="1"/>
  <c r="Z46" i="1" s="1"/>
  <c r="Z45" i="1"/>
  <c r="Z44" i="1"/>
  <c r="AA43" i="1"/>
  <c r="Z43" i="1"/>
  <c r="H43" i="1"/>
  <c r="K12" i="5" s="1"/>
  <c r="G43" i="1"/>
  <c r="J12" i="5" s="1"/>
  <c r="F43" i="1"/>
  <c r="I12" i="5" s="1"/>
  <c r="E43" i="1"/>
  <c r="H12" i="5" s="1"/>
  <c r="AA42" i="1"/>
  <c r="Z42" i="1"/>
  <c r="T42" i="1"/>
  <c r="R42" i="1"/>
  <c r="P42" i="1"/>
  <c r="O42" i="1"/>
  <c r="L42" i="1"/>
  <c r="O11" i="5" s="1"/>
  <c r="K42" i="1"/>
  <c r="N11" i="5" s="1"/>
  <c r="J42" i="1"/>
  <c r="M11" i="5" s="1"/>
  <c r="I42" i="1"/>
  <c r="L11" i="5" s="1"/>
  <c r="H42" i="1"/>
  <c r="K11" i="5" s="1"/>
  <c r="K10" i="5" s="1"/>
  <c r="G42" i="1"/>
  <c r="J11" i="5" s="1"/>
  <c r="F42" i="1"/>
  <c r="I11" i="5" s="1"/>
  <c r="I10" i="5" s="1"/>
  <c r="E42" i="1"/>
  <c r="H11" i="5" s="1"/>
  <c r="H10" i="5" s="1"/>
  <c r="D42" i="1"/>
  <c r="G11" i="5" s="1"/>
  <c r="C42" i="1"/>
  <c r="AA41" i="1"/>
  <c r="Y41" i="1"/>
  <c r="X41" i="1"/>
  <c r="W41" i="1"/>
  <c r="V41" i="1"/>
  <c r="U41" i="1"/>
  <c r="T41" i="1"/>
  <c r="S41" i="1"/>
  <c r="R41" i="1"/>
  <c r="Q41" i="1"/>
  <c r="P41" i="1"/>
  <c r="O41" i="1"/>
  <c r="Z41" i="1" s="1"/>
  <c r="G41" i="1"/>
  <c r="E41" i="1"/>
  <c r="L38" i="1"/>
  <c r="K38" i="1"/>
  <c r="J38" i="1"/>
  <c r="I38" i="1"/>
  <c r="H38" i="1"/>
  <c r="G38" i="1"/>
  <c r="F38" i="1"/>
  <c r="E38" i="1"/>
  <c r="D38" i="1"/>
  <c r="D207" i="1" s="1"/>
  <c r="C207" i="1" s="1"/>
  <c r="C38" i="1"/>
  <c r="Z34" i="1"/>
  <c r="Z33" i="1"/>
  <c r="C33" i="1"/>
  <c r="C32" i="1"/>
  <c r="AF31" i="1"/>
  <c r="Z31" i="1"/>
  <c r="L31" i="1"/>
  <c r="K31" i="1"/>
  <c r="J31" i="1"/>
  <c r="I31" i="1"/>
  <c r="H31" i="1"/>
  <c r="G31" i="1"/>
  <c r="F31" i="1"/>
  <c r="C31" i="1" s="1"/>
  <c r="Z30" i="1"/>
  <c r="C30" i="1"/>
  <c r="C29" i="1"/>
  <c r="AF28" i="1"/>
  <c r="Z28" i="1"/>
  <c r="F28" i="1"/>
  <c r="E28" i="1"/>
  <c r="D28" i="1"/>
  <c r="C28" i="1" s="1"/>
  <c r="Z27" i="1"/>
  <c r="C27" i="1"/>
  <c r="C26" i="1"/>
  <c r="Z25" i="1"/>
  <c r="L25" i="1"/>
  <c r="K25" i="1"/>
  <c r="J25" i="1"/>
  <c r="I25" i="1"/>
  <c r="H25" i="1"/>
  <c r="G25" i="1"/>
  <c r="F25" i="1"/>
  <c r="E25" i="1"/>
  <c r="D25" i="1"/>
  <c r="C25" i="1" s="1"/>
  <c r="Z24" i="1"/>
  <c r="T23" i="1"/>
  <c r="T172" i="1" s="1"/>
  <c r="R23" i="1"/>
  <c r="R172" i="1" s="1"/>
  <c r="P23" i="1"/>
  <c r="P172" i="1" s="1"/>
  <c r="Z22" i="1"/>
  <c r="Z21" i="1"/>
  <c r="Z20" i="1"/>
  <c r="Z19" i="1"/>
  <c r="P19" i="1"/>
  <c r="Z18" i="1"/>
  <c r="R17" i="1"/>
  <c r="S17" i="1" s="1"/>
  <c r="T17" i="1" s="1"/>
  <c r="U17" i="1" s="1"/>
  <c r="V17" i="1" s="1"/>
  <c r="W17" i="1" s="1"/>
  <c r="X17" i="1" s="1"/>
  <c r="Y17" i="1" s="1"/>
  <c r="Z17" i="1" s="1"/>
  <c r="Y16" i="1"/>
  <c r="X16" i="1"/>
  <c r="W16" i="1"/>
  <c r="V16" i="1"/>
  <c r="U16" i="1"/>
  <c r="T16" i="1"/>
  <c r="S16" i="1"/>
  <c r="R16" i="1"/>
  <c r="Q16" i="1"/>
  <c r="P16" i="1"/>
  <c r="O16" i="1"/>
  <c r="Z16" i="1" s="1"/>
  <c r="L16" i="1"/>
  <c r="K16" i="1"/>
  <c r="J16" i="1"/>
  <c r="I16" i="1"/>
  <c r="H16" i="1"/>
  <c r="G16" i="1"/>
  <c r="F16" i="1"/>
  <c r="E16" i="1"/>
  <c r="D16" i="1"/>
  <c r="C16" i="1" s="1"/>
  <c r="Z15" i="1"/>
  <c r="Y15" i="1"/>
  <c r="X15" i="1"/>
  <c r="W15" i="1"/>
  <c r="V15" i="1"/>
  <c r="U15" i="1"/>
  <c r="T15" i="1"/>
  <c r="S15" i="1"/>
  <c r="R15" i="1"/>
  <c r="Q15" i="1"/>
  <c r="P15" i="1"/>
  <c r="O15" i="1"/>
  <c r="L15" i="1"/>
  <c r="K15" i="1"/>
  <c r="K14" i="1" s="1"/>
  <c r="J15" i="1"/>
  <c r="I15" i="1"/>
  <c r="H15" i="1"/>
  <c r="G15" i="1"/>
  <c r="G14" i="1" s="1"/>
  <c r="F15" i="1"/>
  <c r="E15" i="1"/>
  <c r="D15" i="1"/>
  <c r="C15" i="1"/>
  <c r="Y14" i="1"/>
  <c r="X14" i="1"/>
  <c r="W14" i="1"/>
  <c r="V14" i="1"/>
  <c r="U14" i="1"/>
  <c r="T14" i="1"/>
  <c r="S14" i="1"/>
  <c r="R14" i="1"/>
  <c r="Q14" i="1"/>
  <c r="P14" i="1"/>
  <c r="O14" i="1"/>
  <c r="Z14" i="1" s="1"/>
  <c r="J14" i="1"/>
  <c r="I14" i="1"/>
  <c r="F14" i="1"/>
  <c r="E14" i="1"/>
  <c r="Z12" i="1"/>
  <c r="Z10" i="1"/>
  <c r="N154" i="2"/>
  <c r="M154" i="2"/>
  <c r="L154" i="2"/>
  <c r="K154" i="2"/>
  <c r="J154" i="2"/>
  <c r="I154" i="2"/>
  <c r="H154" i="2"/>
  <c r="G154" i="2"/>
  <c r="F154" i="2"/>
  <c r="E154" i="2"/>
  <c r="D154" i="2"/>
  <c r="N153" i="2"/>
  <c r="M153" i="2"/>
  <c r="L153" i="2"/>
  <c r="K153" i="2"/>
  <c r="J153" i="2"/>
  <c r="I153" i="2"/>
  <c r="H153" i="2"/>
  <c r="G153" i="2"/>
  <c r="F153" i="2"/>
  <c r="E153" i="2"/>
  <c r="D153" i="2"/>
  <c r="N152" i="2"/>
  <c r="M152" i="2"/>
  <c r="L152" i="2"/>
  <c r="K152" i="2"/>
  <c r="J152" i="2"/>
  <c r="I152" i="2"/>
  <c r="H152" i="2"/>
  <c r="G152" i="2"/>
  <c r="F152" i="2"/>
  <c r="E152" i="2"/>
  <c r="D152" i="2"/>
  <c r="N149" i="2"/>
  <c r="M149" i="2"/>
  <c r="L149" i="2"/>
  <c r="K149" i="2"/>
  <c r="J149" i="2"/>
  <c r="I149" i="2"/>
  <c r="H149" i="2"/>
  <c r="G149" i="2"/>
  <c r="F149" i="2"/>
  <c r="E149" i="2"/>
  <c r="D149" i="2"/>
  <c r="N148" i="2"/>
  <c r="M148" i="2"/>
  <c r="L148" i="2"/>
  <c r="K148" i="2"/>
  <c r="J148" i="2"/>
  <c r="I148" i="2"/>
  <c r="H148" i="2"/>
  <c r="G148" i="2"/>
  <c r="F148" i="2"/>
  <c r="E148" i="2"/>
  <c r="D148" i="2"/>
  <c r="N147" i="2"/>
  <c r="M147" i="2"/>
  <c r="L147" i="2"/>
  <c r="K147" i="2"/>
  <c r="J147" i="2"/>
  <c r="I147" i="2"/>
  <c r="H147" i="2"/>
  <c r="G147" i="2"/>
  <c r="F147" i="2"/>
  <c r="E147" i="2"/>
  <c r="D147" i="2"/>
  <c r="I133" i="2"/>
  <c r="H133" i="2"/>
  <c r="G133" i="2"/>
  <c r="F133" i="2"/>
  <c r="E133" i="2"/>
  <c r="D133" i="2"/>
  <c r="J132" i="2"/>
  <c r="I132" i="2"/>
  <c r="I125" i="2" s="1"/>
  <c r="H132" i="2"/>
  <c r="G132" i="2"/>
  <c r="F132" i="2"/>
  <c r="E132" i="2"/>
  <c r="E125" i="2" s="1"/>
  <c r="D132" i="2"/>
  <c r="J125" i="2"/>
  <c r="H125" i="2"/>
  <c r="G125" i="2"/>
  <c r="F125" i="2"/>
  <c r="D125" i="2"/>
  <c r="J124" i="2"/>
  <c r="I124" i="2"/>
  <c r="H124" i="2"/>
  <c r="G124" i="2"/>
  <c r="F124" i="2"/>
  <c r="E124" i="2"/>
  <c r="D124" i="2"/>
  <c r="K123" i="2"/>
  <c r="J123" i="2"/>
  <c r="I123" i="2"/>
  <c r="H123" i="2"/>
  <c r="G123" i="2"/>
  <c r="F123" i="2"/>
  <c r="E123" i="2"/>
  <c r="D123" i="2"/>
  <c r="L122" i="2"/>
  <c r="K122" i="2"/>
  <c r="J122" i="2"/>
  <c r="I122" i="2"/>
  <c r="H122" i="2"/>
  <c r="G122" i="2"/>
  <c r="F122" i="2"/>
  <c r="E122" i="2"/>
  <c r="D122" i="2"/>
  <c r="J121" i="2"/>
  <c r="I121" i="2"/>
  <c r="H121" i="2"/>
  <c r="G121" i="2"/>
  <c r="F121" i="2"/>
  <c r="E121" i="2"/>
  <c r="D121" i="2"/>
  <c r="J120" i="2"/>
  <c r="I120" i="2"/>
  <c r="H120" i="2"/>
  <c r="G120" i="2"/>
  <c r="F120" i="2"/>
  <c r="E120" i="2"/>
  <c r="D120" i="2"/>
  <c r="N119" i="2"/>
  <c r="M119" i="2"/>
  <c r="L119" i="2"/>
  <c r="K119" i="2"/>
  <c r="J119" i="2"/>
  <c r="I119" i="2"/>
  <c r="H119" i="2"/>
  <c r="G119" i="2"/>
  <c r="F119" i="2"/>
  <c r="E119" i="2"/>
  <c r="D119" i="2"/>
  <c r="N118" i="2"/>
  <c r="M118" i="2"/>
  <c r="L118" i="2"/>
  <c r="K118" i="2"/>
  <c r="J118" i="2"/>
  <c r="I118" i="2"/>
  <c r="H118" i="2"/>
  <c r="G118" i="2"/>
  <c r="F118" i="2"/>
  <c r="E118" i="2"/>
  <c r="D118" i="2"/>
  <c r="K117" i="2"/>
  <c r="J117" i="2"/>
  <c r="I117" i="2"/>
  <c r="H117" i="2"/>
  <c r="G117" i="2"/>
  <c r="F117" i="2"/>
  <c r="E117" i="2"/>
  <c r="D117" i="2"/>
  <c r="K116" i="2"/>
  <c r="J116" i="2"/>
  <c r="I116" i="2"/>
  <c r="H116" i="2"/>
  <c r="G116" i="2"/>
  <c r="F116" i="2"/>
  <c r="E116" i="2"/>
  <c r="D116" i="2"/>
  <c r="J115" i="2"/>
  <c r="I115" i="2"/>
  <c r="H115" i="2"/>
  <c r="G115" i="2"/>
  <c r="F115" i="2"/>
  <c r="E115" i="2"/>
  <c r="D115" i="2"/>
  <c r="J114" i="2"/>
  <c r="I114" i="2"/>
  <c r="H114" i="2"/>
  <c r="G114" i="2"/>
  <c r="F114" i="2"/>
  <c r="E114" i="2"/>
  <c r="D114" i="2"/>
  <c r="N113" i="2"/>
  <c r="M113" i="2"/>
  <c r="L113" i="2"/>
  <c r="K113" i="2"/>
  <c r="J113" i="2"/>
  <c r="I113" i="2"/>
  <c r="H113" i="2"/>
  <c r="G113" i="2"/>
  <c r="F113" i="2"/>
  <c r="E113" i="2"/>
  <c r="D113" i="2"/>
  <c r="N112" i="2"/>
  <c r="M112" i="2"/>
  <c r="L112" i="2"/>
  <c r="J112" i="2"/>
  <c r="H112" i="2"/>
  <c r="F112" i="2"/>
  <c r="E112" i="2"/>
  <c r="D112" i="2"/>
  <c r="AA92" i="2"/>
  <c r="AA91" i="2"/>
  <c r="AA90" i="2"/>
  <c r="AA89" i="2"/>
  <c r="S88" i="2"/>
  <c r="R88" i="2"/>
  <c r="Z88" i="2" s="1"/>
  <c r="Q88" i="2"/>
  <c r="Z87" i="2"/>
  <c r="Z86" i="2"/>
  <c r="Z85" i="2"/>
  <c r="Z84" i="2"/>
  <c r="S83" i="2"/>
  <c r="R83" i="2"/>
  <c r="Z83" i="2" s="1"/>
  <c r="Q83" i="2"/>
  <c r="Z82" i="2"/>
  <c r="Z81" i="2"/>
  <c r="Z79" i="2"/>
  <c r="W78" i="2"/>
  <c r="S78" i="2"/>
  <c r="Y42" i="2"/>
  <c r="Y78" i="2" s="1"/>
  <c r="X42" i="2"/>
  <c r="X78" i="2" s="1"/>
  <c r="W42" i="2"/>
  <c r="V42" i="2"/>
  <c r="V78" i="2" s="1"/>
  <c r="U42" i="2"/>
  <c r="U78" i="2" s="1"/>
  <c r="T42" i="2"/>
  <c r="T78" i="2" s="1"/>
  <c r="S42" i="2"/>
  <c r="R42" i="2"/>
  <c r="R78" i="2" s="1"/>
  <c r="Q42" i="2"/>
  <c r="Q78" i="2" s="1"/>
  <c r="Z41" i="2"/>
  <c r="W40" i="2"/>
  <c r="S40" i="2"/>
  <c r="Z39" i="2"/>
  <c r="Z38" i="2"/>
  <c r="Z32" i="2"/>
  <c r="Z28" i="2"/>
  <c r="O28" i="2"/>
  <c r="O29" i="2" s="1"/>
  <c r="O30" i="2" s="1"/>
  <c r="O31" i="2" s="1"/>
  <c r="O32" i="2" s="1"/>
  <c r="Z26" i="2"/>
  <c r="Z25" i="2"/>
  <c r="AA11" i="2"/>
  <c r="T10" i="2"/>
  <c r="U10" i="2" s="1"/>
  <c r="V10" i="2" s="1"/>
  <c r="W10" i="2" s="1"/>
  <c r="X10" i="2" s="1"/>
  <c r="Y10" i="2" s="1"/>
  <c r="Z10" i="2" s="1"/>
  <c r="AA10" i="2" s="1"/>
  <c r="Z78" i="2" l="1"/>
  <c r="Z77" i="2" s="1"/>
  <c r="Z76" i="2" s="1"/>
  <c r="Z75" i="2" s="1"/>
  <c r="Z74" i="2" s="1"/>
  <c r="Z73" i="2" s="1"/>
  <c r="Z72" i="2" s="1"/>
  <c r="Z71" i="2" s="1"/>
  <c r="Z70" i="2" s="1"/>
  <c r="Z69" i="2" s="1"/>
  <c r="Z68" i="2" s="1"/>
  <c r="Z67" i="2" s="1"/>
  <c r="Z66" i="2" s="1"/>
  <c r="Z65" i="2" s="1"/>
  <c r="Z64" i="2" s="1"/>
  <c r="Z63" i="2" s="1"/>
  <c r="Z62" i="2" s="1"/>
  <c r="Z61" i="2" s="1"/>
  <c r="Z60" i="2" s="1"/>
  <c r="Z59" i="2" s="1"/>
  <c r="Z58" i="2" s="1"/>
  <c r="Z57" i="2" s="1"/>
  <c r="Z56" i="2" s="1"/>
  <c r="Z55" i="2" s="1"/>
  <c r="Z54" i="2" s="1"/>
  <c r="Z53" i="2" s="1"/>
  <c r="Z52" i="2" s="1"/>
  <c r="Z51" i="2" s="1"/>
  <c r="Z50" i="2" s="1"/>
  <c r="Z49" i="2" s="1"/>
  <c r="Z48" i="2" s="1"/>
  <c r="Z47" i="2" s="1"/>
  <c r="Z46" i="2" s="1"/>
  <c r="Z45" i="2" s="1"/>
  <c r="Z44" i="2" s="1"/>
  <c r="Z43" i="2" s="1"/>
  <c r="S23" i="1"/>
  <c r="S172" i="1" s="1"/>
  <c r="C49" i="1"/>
  <c r="J58" i="1"/>
  <c r="L115" i="2" s="1"/>
  <c r="K60" i="1"/>
  <c r="S46" i="1"/>
  <c r="J76" i="1"/>
  <c r="K78" i="1"/>
  <c r="Q23" i="1"/>
  <c r="Q172" i="1" s="1"/>
  <c r="I55" i="1"/>
  <c r="J57" i="1"/>
  <c r="C63" i="1"/>
  <c r="Q46" i="1"/>
  <c r="U46" i="1"/>
  <c r="U23" i="1" s="1"/>
  <c r="U172" i="1" s="1"/>
  <c r="I73" i="1"/>
  <c r="J75" i="1"/>
  <c r="L84" i="1"/>
  <c r="L82" i="1" s="1"/>
  <c r="N123" i="2" s="1"/>
  <c r="K82" i="1"/>
  <c r="M123" i="2" s="1"/>
  <c r="J87" i="1"/>
  <c r="I85" i="1"/>
  <c r="K124" i="2" s="1"/>
  <c r="L120" i="1"/>
  <c r="L118" i="1" s="1"/>
  <c r="K118" i="1"/>
  <c r="K126" i="1"/>
  <c r="J124" i="1"/>
  <c r="D199" i="1"/>
  <c r="D196" i="1"/>
  <c r="H199" i="1"/>
  <c r="H198" i="1" s="1"/>
  <c r="H196" i="1"/>
  <c r="L199" i="1"/>
  <c r="L196" i="1"/>
  <c r="F200" i="1"/>
  <c r="F197" i="1"/>
  <c r="K79" i="1"/>
  <c r="M122" i="2" s="1"/>
  <c r="J114" i="1"/>
  <c r="I112" i="1"/>
  <c r="I117" i="1"/>
  <c r="H115" i="1"/>
  <c r="G13" i="5"/>
  <c r="C136" i="1"/>
  <c r="T40" i="2"/>
  <c r="X40" i="2"/>
  <c r="Q40" i="2"/>
  <c r="U40" i="2"/>
  <c r="Y40" i="2"/>
  <c r="Z42" i="2"/>
  <c r="R40" i="2"/>
  <c r="V40" i="2"/>
  <c r="E196" i="1"/>
  <c r="E195" i="1" s="1"/>
  <c r="E199" i="1"/>
  <c r="I196" i="1"/>
  <c r="I199" i="1"/>
  <c r="G197" i="1"/>
  <c r="G200" i="1"/>
  <c r="F41" i="1"/>
  <c r="J10" i="5"/>
  <c r="D43" i="1"/>
  <c r="G12" i="5" s="1"/>
  <c r="I58" i="1"/>
  <c r="K115" i="2" s="1"/>
  <c r="L63" i="1"/>
  <c r="L61" i="1" s="1"/>
  <c r="N116" i="2" s="1"/>
  <c r="J66" i="1"/>
  <c r="C67" i="1"/>
  <c r="C70" i="1"/>
  <c r="I76" i="1"/>
  <c r="L81" i="1"/>
  <c r="L79" i="1" s="1"/>
  <c r="N122" i="2" s="1"/>
  <c r="J82" i="1"/>
  <c r="L123" i="2" s="1"/>
  <c r="C84" i="1"/>
  <c r="I93" i="1"/>
  <c r="I111" i="1"/>
  <c r="H14" i="5"/>
  <c r="H13" i="5" s="1"/>
  <c r="E127" i="1"/>
  <c r="D14" i="1"/>
  <c r="H14" i="1"/>
  <c r="L14" i="1"/>
  <c r="F196" i="1"/>
  <c r="F195" i="1" s="1"/>
  <c r="F199" i="1"/>
  <c r="J196" i="1"/>
  <c r="J199" i="1"/>
  <c r="H197" i="1"/>
  <c r="H200" i="1"/>
  <c r="O23" i="1"/>
  <c r="F11" i="5"/>
  <c r="G10" i="5"/>
  <c r="K61" i="1"/>
  <c r="M116" i="2" s="1"/>
  <c r="I90" i="1"/>
  <c r="H91" i="1"/>
  <c r="I14" i="5"/>
  <c r="I13" i="5" s="1"/>
  <c r="F127" i="1"/>
  <c r="H129" i="1"/>
  <c r="I135" i="1"/>
  <c r="H133" i="1"/>
  <c r="J133" i="2" s="1"/>
  <c r="G199" i="1"/>
  <c r="G198" i="1" s="1"/>
  <c r="G196" i="1"/>
  <c r="K199" i="1"/>
  <c r="K196" i="1"/>
  <c r="E200" i="1"/>
  <c r="E197" i="1"/>
  <c r="D41" i="1"/>
  <c r="H41" i="1"/>
  <c r="H88" i="1"/>
  <c r="I99" i="1"/>
  <c r="H109" i="1"/>
  <c r="C118" i="1"/>
  <c r="C120" i="1"/>
  <c r="I132" i="1"/>
  <c r="U135" i="1"/>
  <c r="C178" i="1"/>
  <c r="J112" i="1" l="1"/>
  <c r="K114" i="1"/>
  <c r="V55" i="1"/>
  <c r="V42" i="1" s="1"/>
  <c r="K114" i="2"/>
  <c r="C82" i="1"/>
  <c r="K58" i="1"/>
  <c r="M115" i="2" s="1"/>
  <c r="L60" i="1"/>
  <c r="J132" i="1"/>
  <c r="I130" i="1"/>
  <c r="I129" i="1"/>
  <c r="I97" i="1"/>
  <c r="J99" i="1"/>
  <c r="C79" i="1"/>
  <c r="J111" i="1"/>
  <c r="I109" i="1"/>
  <c r="C196" i="1"/>
  <c r="L126" i="1"/>
  <c r="K124" i="1"/>
  <c r="K76" i="1"/>
  <c r="L78" i="1"/>
  <c r="K121" i="2"/>
  <c r="V76" i="1"/>
  <c r="J135" i="1"/>
  <c r="I133" i="1"/>
  <c r="K133" i="2" s="1"/>
  <c r="V135" i="1"/>
  <c r="F198" i="1"/>
  <c r="K75" i="1"/>
  <c r="J73" i="1"/>
  <c r="K57" i="1"/>
  <c r="J55" i="1"/>
  <c r="J90" i="1"/>
  <c r="I88" i="1"/>
  <c r="K66" i="1"/>
  <c r="J64" i="1"/>
  <c r="D197" i="1"/>
  <c r="D195" i="1" s="1"/>
  <c r="O172" i="1"/>
  <c r="Z172" i="1" s="1"/>
  <c r="Z23" i="1"/>
  <c r="C14" i="1"/>
  <c r="V138" i="1"/>
  <c r="J93" i="1"/>
  <c r="I91" i="1"/>
  <c r="Z40" i="2"/>
  <c r="J117" i="1"/>
  <c r="I115" i="1"/>
  <c r="C199" i="1"/>
  <c r="J85" i="1"/>
  <c r="L124" i="2" s="1"/>
  <c r="K87" i="1"/>
  <c r="W76" i="1"/>
  <c r="L121" i="2"/>
  <c r="G195" i="1"/>
  <c r="K15" i="5"/>
  <c r="H127" i="1"/>
  <c r="D200" i="1"/>
  <c r="E198" i="1"/>
  <c r="F14" i="5"/>
  <c r="C81" i="1"/>
  <c r="H195" i="1"/>
  <c r="V73" i="1"/>
  <c r="V46" i="1" s="1"/>
  <c r="K120" i="2"/>
  <c r="C61" i="1"/>
  <c r="I43" i="1"/>
  <c r="K90" i="1" l="1"/>
  <c r="J88" i="1"/>
  <c r="L76" i="1"/>
  <c r="C78" i="1"/>
  <c r="V23" i="1"/>
  <c r="V172" i="1" s="1"/>
  <c r="L87" i="1"/>
  <c r="K85" i="1"/>
  <c r="M124" i="2" s="1"/>
  <c r="L66" i="1"/>
  <c r="K64" i="1"/>
  <c r="M117" i="2" s="1"/>
  <c r="W55" i="1"/>
  <c r="W42" i="1" s="1"/>
  <c r="L114" i="2"/>
  <c r="L75" i="1"/>
  <c r="L73" i="1" s="1"/>
  <c r="K73" i="1"/>
  <c r="X76" i="1"/>
  <c r="M121" i="2"/>
  <c r="I127" i="1"/>
  <c r="L15" i="5"/>
  <c r="L13" i="5" s="1"/>
  <c r="K112" i="1"/>
  <c r="L114" i="1"/>
  <c r="C75" i="1"/>
  <c r="J91" i="1"/>
  <c r="K93" i="1"/>
  <c r="W138" i="1"/>
  <c r="L57" i="1"/>
  <c r="K55" i="1"/>
  <c r="J97" i="1"/>
  <c r="K99" i="1"/>
  <c r="V130" i="1"/>
  <c r="K132" i="2"/>
  <c r="K125" i="2" s="1"/>
  <c r="K13" i="5"/>
  <c r="K117" i="1"/>
  <c r="J115" i="1"/>
  <c r="C124" i="1"/>
  <c r="K111" i="1"/>
  <c r="J109" i="1"/>
  <c r="L12" i="5"/>
  <c r="I41" i="1"/>
  <c r="I200" i="1"/>
  <c r="I198" i="1" s="1"/>
  <c r="I197" i="1"/>
  <c r="I195" i="1" s="1"/>
  <c r="D198" i="1"/>
  <c r="J43" i="1"/>
  <c r="W135" i="1"/>
  <c r="K135" i="1"/>
  <c r="J133" i="1"/>
  <c r="L133" i="2" s="1"/>
  <c r="L124" i="1"/>
  <c r="C126" i="1"/>
  <c r="K132" i="1"/>
  <c r="J130" i="1"/>
  <c r="J129" i="1"/>
  <c r="L117" i="2"/>
  <c r="W73" i="1"/>
  <c r="W46" i="1" s="1"/>
  <c r="L120" i="2"/>
  <c r="C73" i="1"/>
  <c r="L58" i="1"/>
  <c r="C60" i="1"/>
  <c r="J127" i="1" l="1"/>
  <c r="M15" i="5"/>
  <c r="X135" i="1"/>
  <c r="K133" i="1"/>
  <c r="M133" i="2" s="1"/>
  <c r="L135" i="1"/>
  <c r="C135" i="1"/>
  <c r="L111" i="1"/>
  <c r="K109" i="1"/>
  <c r="X138" i="1"/>
  <c r="L93" i="1"/>
  <c r="K91" i="1"/>
  <c r="W23" i="1"/>
  <c r="W172" i="1" s="1"/>
  <c r="L85" i="1"/>
  <c r="N124" i="2" s="1"/>
  <c r="C87" i="1"/>
  <c r="W130" i="1"/>
  <c r="L132" i="2"/>
  <c r="L125" i="2" s="1"/>
  <c r="L99" i="1"/>
  <c r="K97" i="1"/>
  <c r="L55" i="1"/>
  <c r="M120" i="2"/>
  <c r="X73" i="1"/>
  <c r="X46" i="1" s="1"/>
  <c r="C85" i="1"/>
  <c r="N115" i="2"/>
  <c r="C58" i="1"/>
  <c r="C57" i="1"/>
  <c r="K129" i="1"/>
  <c r="K130" i="1"/>
  <c r="L132" i="1"/>
  <c r="M12" i="5"/>
  <c r="M10" i="5" s="1"/>
  <c r="J41" i="1"/>
  <c r="J200" i="1"/>
  <c r="J198" i="1" s="1"/>
  <c r="J197" i="1"/>
  <c r="L10" i="5"/>
  <c r="C115" i="1"/>
  <c r="C93" i="1"/>
  <c r="Y73" i="1"/>
  <c r="N120" i="2"/>
  <c r="L64" i="1"/>
  <c r="C66" i="1"/>
  <c r="K88" i="1"/>
  <c r="L90" i="1"/>
  <c r="L88" i="1" s="1"/>
  <c r="L117" i="1"/>
  <c r="L115" i="1" s="1"/>
  <c r="K115" i="1"/>
  <c r="C117" i="1"/>
  <c r="K43" i="1"/>
  <c r="L112" i="1"/>
  <c r="C114" i="1"/>
  <c r="M114" i="2"/>
  <c r="X55" i="1"/>
  <c r="X42" i="1" s="1"/>
  <c r="X23" i="1" s="1"/>
  <c r="X172" i="1" s="1"/>
  <c r="C55" i="1"/>
  <c r="C112" i="1"/>
  <c r="Y76" i="1"/>
  <c r="N121" i="2"/>
  <c r="C76" i="1"/>
  <c r="N12" i="5" l="1"/>
  <c r="N10" i="5" s="1"/>
  <c r="K41" i="1"/>
  <c r="K197" i="1"/>
  <c r="K195" i="1" s="1"/>
  <c r="K200" i="1"/>
  <c r="C90" i="1"/>
  <c r="N117" i="2"/>
  <c r="C64" i="1"/>
  <c r="L129" i="1"/>
  <c r="L130" i="1"/>
  <c r="C132" i="1"/>
  <c r="C129" i="1" s="1"/>
  <c r="J195" i="1"/>
  <c r="L97" i="1"/>
  <c r="C97" i="1" s="1"/>
  <c r="C99" i="1"/>
  <c r="C43" i="1" s="1"/>
  <c r="L109" i="1"/>
  <c r="C109" i="1" s="1"/>
  <c r="C111" i="1"/>
  <c r="C88" i="1"/>
  <c r="Y46" i="1"/>
  <c r="X130" i="1"/>
  <c r="M132" i="2"/>
  <c r="M125" i="2" s="1"/>
  <c r="L43" i="1"/>
  <c r="Y138" i="1"/>
  <c r="L91" i="1"/>
  <c r="C91" i="1" s="1"/>
  <c r="M13" i="5"/>
  <c r="N15" i="5"/>
  <c r="N13" i="5" s="1"/>
  <c r="K127" i="1"/>
  <c r="Y55" i="1"/>
  <c r="Y42" i="1" s="1"/>
  <c r="Y23" i="1" s="1"/>
  <c r="Y172" i="1" s="1"/>
  <c r="N114" i="2"/>
  <c r="L133" i="1"/>
  <c r="Y135" i="1"/>
  <c r="Y130" i="1" l="1"/>
  <c r="N132" i="2"/>
  <c r="N125" i="2" s="1"/>
  <c r="C130" i="1"/>
  <c r="O15" i="5"/>
  <c r="O13" i="5" s="1"/>
  <c r="F13" i="5" s="1"/>
  <c r="L127" i="1"/>
  <c r="C127" i="1" s="1"/>
  <c r="N133" i="2"/>
  <c r="C133" i="1"/>
  <c r="F15" i="5"/>
  <c r="O12" i="5"/>
  <c r="L41" i="1"/>
  <c r="C41" i="1" s="1"/>
  <c r="L200" i="1"/>
  <c r="L198" i="1" s="1"/>
  <c r="L197" i="1"/>
  <c r="K198" i="1"/>
  <c r="C200" i="1" l="1"/>
  <c r="C198" i="1"/>
  <c r="O10" i="5"/>
  <c r="F10" i="5" s="1"/>
  <c r="F12" i="5"/>
  <c r="L195" i="1"/>
  <c r="C197" i="1"/>
  <c r="C195" i="1" s="1"/>
</calcChain>
</file>

<file path=xl/sharedStrings.xml><?xml version="1.0" encoding="utf-8"?>
<sst xmlns="http://schemas.openxmlformats.org/spreadsheetml/2006/main" count="1125" uniqueCount="295">
  <si>
    <t>Итоговое значение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</si>
  <si>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</si>
  <si>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</si>
  <si>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</si>
  <si>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</si>
  <si>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</si>
  <si>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</si>
  <si>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</si>
  <si>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</si>
  <si>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</si>
  <si>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</si>
  <si>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</si>
  <si>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Совершенствование нормативной правовой базы, регулирующей предпринимательскую деятельность</t>
  </si>
  <si>
    <t>-</t>
  </si>
  <si>
    <t>всего, в том числе:</t>
  </si>
  <si>
    <t xml:space="preserve">за счет средств местного бюджета </t>
  </si>
  <si>
    <t>оборот (товаров, работ, услуг) субъектов малого и среднего предпринимательства, млн. руб.</t>
  </si>
  <si>
    <t>Всего, в том числе:</t>
  </si>
  <si>
    <t>х</t>
  </si>
  <si>
    <t>Задача 4. Развитие потребительского рынка</t>
  </si>
  <si>
    <t>число субъектов малого и среднего предпринимательства в расчете на 10 тыс.человек населения, ед.</t>
  </si>
  <si>
    <t>Задача 3. Оказание поддержки предпринимателям</t>
  </si>
  <si>
    <t>количество предпринимателей без образования юридического лица (индивидуальных предпринимателей) на конец года, чел.</t>
  </si>
  <si>
    <t>количество малых и средних предприятий (юридических лиц) на конец года, ед.</t>
  </si>
  <si>
    <t>среднесписочная численность работников малых и средних предприятий на конец года, тыс. чел.</t>
  </si>
  <si>
    <t>количество проведенных опросов, анализов социально-экономических  показателей и т.д., ед.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</si>
  <si>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</si>
  <si>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количество субъектов, получивших поддержку, ед.</t>
  </si>
  <si>
    <t>количество созданных коворкинг-центров, ед.</t>
  </si>
  <si>
    <t>Наименование</t>
  </si>
  <si>
    <t>количество участников мероприятий, чел.</t>
  </si>
  <si>
    <t>количество проведенных образовательных мероприятий для предпринимателей, чел.</t>
  </si>
  <si>
    <t>количество проведенных деловых мероприятий для предпринимателей, чел.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</si>
  <si>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</si>
  <si>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</si>
  <si>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</si>
  <si>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</si>
  <si>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>увеличение оборота субъектов малого и среднего предпринимательства, получивших финансовую поддержку, млн.руб.</t>
  </si>
  <si>
    <t>количество детей, посещающих центры времяпрепровождения детей, дошкольные образовательные центры, чел.</t>
  </si>
  <si>
    <t>количество субъектов малого и среднего предпринимательства,  получивших финансовую поддержку, ед.</t>
  </si>
  <si>
    <t>количество субъектов социального предпринимательства, получивших финансовую поддержку, ед.</t>
  </si>
  <si>
    <t>количество созданных рабочих мест субъектами социального предпринимательства, получившими финансовую поддержку, ед.</t>
  </si>
  <si>
    <t>количество инновационных компаний, получивших поддержку, ед.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</si>
  <si>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</si>
  <si>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</si>
  <si>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>Задача 2. Мониторинг и информационное сопровождение деятельности субъектов малого и среднего предпринимательства</t>
  </si>
  <si>
    <t>за счет межбюджетных трансфертов из окружного бюджета</t>
  </si>
  <si>
    <t>Объем 
финансирования (всего, руб.)</t>
  </si>
  <si>
    <t xml:space="preserve">Общий объем финансирования программы </t>
  </si>
  <si>
    <t xml:space="preserve">Объем финансирования соадминистратора –  комитет по управлению имуществом </t>
  </si>
  <si>
    <t>Объем финансирования соадминистратора –  отдел потребительского рынка и защиты прав потребителей</t>
  </si>
  <si>
    <t xml:space="preserve">комитет по управлению имуществом 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</si>
  <si>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</si>
  <si>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 xml:space="preserve">количество субсидий, полученных субъектами малого и среднего предпринимательства, ед.
</t>
  </si>
  <si>
    <t>23 и 30 годы - СТРАТЕГИЯ 
промежуточные значения по годам из расчета Головлевой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</si>
  <si>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</si>
  <si>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</si>
  <si>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прирост среднесписочной численности работников (без внешних совместителей), занятых у субъектов малого и среднего предпринимательства, получивших финансовую поддержку, ед.</t>
  </si>
  <si>
    <t>Наименование
 показателя, 
ед. измер.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</si>
  <si>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</si>
  <si>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</si>
  <si>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19-21 годы - прогноз СЭР на 19-21, 
22-30 годы - из информации ОСЭП</t>
  </si>
  <si>
    <t>количество проведенных образовательных мероприятий  для субъектов малого и среднего предпринимательства, 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</si>
  <si>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</si>
  <si>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имущественной поддержки, ед.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</si>
  <si>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</si>
  <si>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t>количество созданных Домов предприни-мателя, ед.</t>
  </si>
  <si>
    <t>количество субъектов, получивших финансовую поддержку, ед.</t>
  </si>
  <si>
    <t>новое мероприятие</t>
  </si>
  <si>
    <t>25 чел</t>
  </si>
  <si>
    <t>Мероприятие 3.1.3. 
Проведение  образовательных мероприятий для субъектов малого и среднего предпринимательства</t>
  </si>
  <si>
    <t>Мероприятие 3.1.2. 
Организация мероприятий по популяризации и пропаганде предпринимательской деятельности</t>
  </si>
  <si>
    <t>Мероприятие 3.1.1. 
Организация  мониторинга деятельности субъектов малого и среднего предпринимательства</t>
  </si>
  <si>
    <t>Мероприятие 3.1.5. 
Оказание информационно - консультационной поддержки</t>
  </si>
  <si>
    <t>Мероприятие 3.1.6. 
Развитие молодежного предпринимательства</t>
  </si>
  <si>
    <t>Наименование целевого показателя</t>
  </si>
  <si>
    <t>Значение целевого показателя, в том числе</t>
  </si>
  <si>
    <t>Номер целевого показателя</t>
  </si>
  <si>
    <t>Ответственный (администратор или соадминистратор)</t>
  </si>
  <si>
    <t>Наименование показателя</t>
  </si>
  <si>
    <t>Значение показателя, в том числе</t>
  </si>
  <si>
    <t>I</t>
  </si>
  <si>
    <t>II</t>
  </si>
  <si>
    <t>III</t>
  </si>
  <si>
    <t>Показатели, предусмотренные документами стратегического планирования</t>
  </si>
  <si>
    <t>Номер показателя</t>
  </si>
  <si>
    <t>В том числе по годам</t>
  </si>
  <si>
    <t>Источники финансирования</t>
  </si>
  <si>
    <t>Таблица 1</t>
  </si>
  <si>
    <t>Таблица 2</t>
  </si>
  <si>
    <t>Таблица 3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</si>
  <si>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</si>
  <si>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Мероприятие 3.3.1. Оказание имущественной поддержки на возмездной основе путем                  применения имущественных льгот</t>
  </si>
  <si>
    <t xml:space="preserve">Основное мероприятие 2.1. Размещение информации, посвященной предпри-нимательству на официальном портале Администрации города и на инвестиционном портале города
(1, 2) </t>
  </si>
  <si>
    <r>
      <rPr>
        <sz val="10"/>
        <color rgb="FFFF0000"/>
        <rFont val="Times New Roman"/>
        <family val="1"/>
        <charset val="204"/>
      </rPr>
      <t>Основное мероприятие 3.5.</t>
    </r>
    <r>
      <rPr>
        <sz val="10"/>
        <rFont val="Times New Roman"/>
        <family val="1"/>
        <charset val="204"/>
      </rPr>
      <t xml:space="preserve">
Создание Дома предпринимателя
(1, 2)</t>
    </r>
  </si>
  <si>
    <t>Основное мероприятие 4.1.  Развитие бренда 
«Сделано в Сургуте»
(1, 2)</t>
  </si>
  <si>
    <r>
      <t>Основное мероприятие</t>
    </r>
    <r>
      <rPr>
        <sz val="10"/>
        <color rgb="FFFF0000"/>
        <rFont val="Times New Roman"/>
        <family val="1"/>
        <charset val="204"/>
      </rPr>
      <t xml:space="preserve"> 3.2. </t>
    </r>
    <r>
      <rPr>
        <sz val="10"/>
        <rFont val="Times New Roman"/>
        <family val="1"/>
        <charset val="204"/>
      </rPr>
      <t xml:space="preserve">
</t>
    </r>
    <r>
      <rPr>
        <sz val="10"/>
        <color rgb="FF7030A0"/>
        <rFont val="Times New Roman"/>
        <family val="1"/>
        <charset val="204"/>
      </rPr>
      <t>Региональный</t>
    </r>
    <r>
      <rPr>
        <sz val="10"/>
        <rFont val="Times New Roman"/>
        <family val="1"/>
        <charset val="204"/>
      </rPr>
      <t xml:space="preserve"> проект «Расширение доступа субъектов малого и среднего предпринимательства к финансов</t>
    </r>
    <r>
      <rPr>
        <sz val="10"/>
        <color rgb="FF7030A0"/>
        <rFont val="Times New Roman"/>
        <family val="1"/>
        <charset val="204"/>
      </rPr>
      <t>ой поддержке</t>
    </r>
    <r>
      <rPr>
        <sz val="10"/>
        <rFont val="Times New Roman"/>
        <family val="1"/>
        <charset val="204"/>
      </rPr>
      <t>, в том числе к льготному финансированию»
(1, 2)</t>
    </r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</si>
  <si>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</si>
  <si>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 xml:space="preserve">Мероприятие 3.3.2. 
Оказание имущественной поддержки на безвозмездной основе
</t>
  </si>
  <si>
    <t>IV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</si>
  <si>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</si>
  <si>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</si>
  <si>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</si>
  <si>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количество организованных мероприятий (городской конкурс «Предприниматель года»), ед.</t>
  </si>
  <si>
    <t>численность занятых в сфере малого и среднего предпринимательства, включая индивидуальных предпринимателей, 
тыс. человек</t>
  </si>
  <si>
    <t>количество созданных Домов предпринимателя, ед.</t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</si>
  <si>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(конференций))</t>
  </si>
  <si>
    <t>коворкинг-центры</t>
  </si>
  <si>
    <t>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</si>
  <si>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>Мероприятие 3.2.2.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</si>
  <si>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приобретению оборудования (основных средств) и лицензионных программных продуктов
</t>
  </si>
  <si>
    <t>СЗН по приобретению оборудования (основных средств) и лицензионных программных продуктов</t>
  </si>
  <si>
    <t>Мероприятие 3.2.4.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</si>
  <si>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на развитие товаропроводящей сети по реализации ремесленных товаров</t>
  </si>
  <si>
    <t>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</si>
  <si>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</si>
  <si>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3.2.6.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</si>
  <si>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3.2.5.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</si>
  <si>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 по предоставленным консалтинговым услугам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</si>
  <si>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предоставленным консалтинговым услугам</t>
  </si>
  <si>
    <t>связанных с прохождением курсов повышения квалификации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</si>
  <si>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затрат, связанных с прохождением курсов повышения квалификации</t>
  </si>
  <si>
    <t>возмещения части затрат на аренду нежилых помещений</t>
  </si>
  <si>
    <t>Мероприятие 3.2.9.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</si>
  <si>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</si>
  <si>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</si>
  <si>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 xml:space="preserve">на реализацию программ по энергосбережению, </t>
  </si>
  <si>
    <t>Мероприятие 3.2.12.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связанных со специальной оценкой условий труда</t>
  </si>
  <si>
    <t>со специальной оценкой условий труда</t>
  </si>
  <si>
    <t>Мероприятие 3.2.13.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</si>
  <si>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ЦМИТ</t>
  </si>
  <si>
    <t>Мероприятие 3.2.14.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</si>
  <si>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 xml:space="preserve">инновационным компаниям, </t>
  </si>
  <si>
    <t>Мероприятие 3.2.15. 
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</si>
  <si>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связанных с началом предпринимательской деятельности</t>
  </si>
  <si>
    <t>Мероприятие 3.2.16. 
Финансовая поддержка субъектов малого и среднего предпринимательства в виде финансового обеспечения затрат на развитие деятельности  в несырьевых отраслях экономики</t>
  </si>
  <si>
    <t>связанных с участием в выставочно – ярмарочных мероприятиях</t>
  </si>
  <si>
    <t>приобретение контрольно-кассовой техники</t>
  </si>
  <si>
    <t>на возмездной основе путем                  применения имущественных льгот</t>
  </si>
  <si>
    <t xml:space="preserve">на безвозмездной основе
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</si>
  <si>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</si>
  <si>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в том числе:</t>
  </si>
  <si>
    <t xml:space="preserve"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
</t>
  </si>
  <si>
    <t>Предприниматель года</t>
  </si>
  <si>
    <t>финансовой поддержки, ед.</t>
  </si>
  <si>
    <t>информационно-консультационной поддержки, ед.</t>
  </si>
  <si>
    <t>образовательной поддержки, ед.</t>
  </si>
  <si>
    <t>имущественной поддержки, ед.</t>
  </si>
  <si>
    <t>Курс «Основы ведения предпринимательской деятельности»</t>
  </si>
  <si>
    <t>Курс для предпринимателей, планирующих привлечение инвестиций и масштабирование бизнеса</t>
  </si>
  <si>
    <t>Мероприятия молодежного предпринимательства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</si>
  <si>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</si>
  <si>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 *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</si>
  <si>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</si>
  <si>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</si>
  <si>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Мероприятие 3.2.10.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по приобретению оборудования (основных средств) и лицензионных программных продуктов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</si>
  <si>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</si>
  <si>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</si>
  <si>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неотложные меры</t>
  </si>
  <si>
    <r>
      <t xml:space="preserve">прогноз СЭР на 19-21 только по малым предприятиям </t>
    </r>
    <r>
      <rPr>
        <u/>
        <sz val="10"/>
        <rFont val="Times New Roman"/>
        <family val="1"/>
        <charset val="204"/>
      </rPr>
      <t xml:space="preserve">без средних. 
</t>
    </r>
    <r>
      <rPr>
        <sz val="10"/>
        <rFont val="Times New Roman"/>
        <family val="1"/>
        <charset val="204"/>
      </rPr>
      <t>19-21 годы из информации ОСЭП (т.к. совпал план по ИП);
22-30 годы - информации ОСЭП</t>
    </r>
  </si>
  <si>
    <r>
      <t xml:space="preserve">долгосрочный прогноз СЭР и прогноз СЭР на 19-21  </t>
    </r>
    <r>
      <rPr>
        <u/>
        <sz val="10"/>
        <rFont val="Times New Roman"/>
        <family val="1"/>
        <charset val="204"/>
      </rPr>
      <t xml:space="preserve">без средних предприятий.
</t>
    </r>
    <r>
      <rPr>
        <sz val="10"/>
        <rFont val="Times New Roman"/>
        <family val="1"/>
        <charset val="204"/>
      </rPr>
      <t>19 -30 из информации ОСЭП</t>
    </r>
  </si>
  <si>
    <r>
      <t xml:space="preserve">СТРАТЕГИЯ и долгосрочный прогноз СЭР - оборот малого бизнеса </t>
    </r>
    <r>
      <rPr>
        <u/>
        <sz val="10"/>
        <rFont val="Times New Roman"/>
        <family val="1"/>
        <charset val="204"/>
      </rPr>
      <t xml:space="preserve">без средних предприятий.
</t>
    </r>
    <r>
      <rPr>
        <sz val="10"/>
        <rFont val="Times New Roman"/>
        <family val="1"/>
        <charset val="204"/>
      </rPr>
      <t>19 -30 из информации ОСЭП</t>
    </r>
  </si>
  <si>
    <t>Количество налоговых преференций, установленных решениями Думы города о местных налогах для субъектов малого и среднего предпринимательства, ед. (ежегодно)</t>
  </si>
  <si>
    <t>Мероприятие 3.1.7. 
Подготовка и оформление выставочной экспозиции от города Сургута в выставке-форуме "Товары земли Югорской"</t>
  </si>
  <si>
    <t>Объем финансирования содминистратора  – отдела потребительского рынка и защиты прав потребителей</t>
  </si>
  <si>
    <t>Мероприятие 3.2.11.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</si>
  <si>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 xml:space="preserve"> СП по приобретению оборудования (основных средств) и лицензионных программных продуктов</t>
  </si>
  <si>
    <t>начинающим предпринимателям в производственной сфере</t>
  </si>
  <si>
    <t>НПД реклама</t>
  </si>
  <si>
    <t>НПД консалтинг</t>
  </si>
  <si>
    <t>НПД страховые</t>
  </si>
  <si>
    <t>НПД аренда</t>
  </si>
  <si>
    <t>Подготовка и оформление выставочной экспозиции от города Сургута в выставке-форуме "Товары земли Югорской"</t>
  </si>
  <si>
    <t>нет</t>
  </si>
  <si>
    <t>Сводные показатели муниципальных заданий</t>
  </si>
  <si>
    <t>V</t>
  </si>
  <si>
    <t>VI</t>
  </si>
  <si>
    <t>Прочие показатели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</si>
  <si>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</si>
  <si>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Основное мероприятие 3.1. 
«Популяризация предпринимательства»
(1, 2)</t>
  </si>
  <si>
    <t xml:space="preserve"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</t>
  </si>
  <si>
    <t>Мероприятие 4.1.1. Оказание услуг по изготовлению брендированной продукции в рамках проекта "Сделано в Сургуте"</t>
  </si>
  <si>
    <t>управление инвестиций, развития предпринимательства и туризма</t>
  </si>
  <si>
    <t>управление инвестиций, развития предпринимательства и туризма
(далее - УИРПиТ)</t>
  </si>
  <si>
    <t>УИРПиТ</t>
  </si>
  <si>
    <t>Мероприятие 3.1.4. 
Реализация мероприятий,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</si>
  <si>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Объем финансирования администратора  – управления инвестиций, развития предпринимательства и туризма</t>
  </si>
  <si>
    <t>Основное мероприятие 3.2. 
Региональный проект "Акселерация субъектов малого и среднего предпринимательства"
(1, 2)</t>
  </si>
  <si>
    <t>Основное мероприятие 3.3. 
Региональный проект "Создание условий для легкого старта и комфортного ведения бизнеса"
(1, 2)</t>
  </si>
  <si>
    <t xml:space="preserve">Мероприятие 3.3.2. 
Финансовая поддержка субъектов малого и среднего предпринимательства в виде финансового обеспечения затрат начинающим предпринимателям 
в производственной сфере
</t>
  </si>
  <si>
    <t>Основное мероприятие 3.4.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
(1, 2)</t>
  </si>
  <si>
    <t xml:space="preserve">Мероприятие 3.4.1.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рекламу
</t>
  </si>
  <si>
    <t>Мероприятие 3.4.3.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по уплате страховых взносов</t>
  </si>
  <si>
    <t>Мероприятие 3.4.4.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аренду нежилых помещений</t>
  </si>
  <si>
    <t>Основное мероприятие 3.6. Имущественная поддержка
(1, 2)</t>
  </si>
  <si>
    <t>Основное мероприятие 3.8.
Создание Дома предпринимателя
(1, 2)</t>
  </si>
  <si>
    <t>коммуналка</t>
  </si>
  <si>
    <t>по дог коммерческой концессии</t>
  </si>
  <si>
    <t>продвижение товаров</t>
  </si>
  <si>
    <t>экспортные затраты</t>
  </si>
  <si>
    <t>количество субсидий, предоставленных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ед.</t>
  </si>
  <si>
    <t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</si>
  <si>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приобретению оборудования (основных средств) и лицензионных программных продуктов
</t>
  </si>
  <si>
    <t>Мероприятие 3.2.5.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</si>
  <si>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 xml:space="preserve">Количество получателей поддержки, ед. </t>
  </si>
  <si>
    <t>Мероприятие 3.1.3. 
Проведение 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"Налог на профессиональный доход"</t>
  </si>
  <si>
    <t>14.1.</t>
  </si>
  <si>
    <t>14.2.</t>
  </si>
  <si>
    <t>14.3.</t>
  </si>
  <si>
    <t>14.4.</t>
  </si>
  <si>
    <t>Мероприятие 3.6.1. Оказание имущественной поддержки в виде передачи во временное владение и (или) пользование муниципального имущества на возмездной основе, а также нальготных условиях  путем применения имущественных льгот</t>
  </si>
  <si>
    <t xml:space="preserve">Мероприятие 3.6.2. 
Оказание имущественной поддержки  в виде передачи во временное владение и (или) пользование муниципального имущества на безвозмездной
основе
</t>
  </si>
  <si>
    <t>Мероприятие 3.4.6.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обучение, повышение квалификации, профессиональную переподготовку</t>
  </si>
  <si>
    <t>НПД оборудование</t>
  </si>
  <si>
    <t>НПД обучение</t>
  </si>
  <si>
    <t>Мероприятие 5.1.2. 
Изготовление рекламно-информационной продукции о туристской привлекательности города Сургута</t>
  </si>
  <si>
    <t>Задача 5. Создание условий для развития туризма</t>
  </si>
  <si>
    <t>Участие в в туристском форуме «ЮграТур»</t>
  </si>
  <si>
    <t>Изготовление рекламно-информационной продукции о туристской привлекательности города Сургута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</si>
  <si>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</si>
  <si>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налоговая льгота "Предоставление налоговой преференции в виде установления сниженной налоговой ставки по налогу на имущество физических лиц в размере 1,5 % в отношении объектов недвижимости, включенных в Перечень, определяемый в соответствии с пунктом 7 статьи 378.2 Налогового кодекса Российской Федерации" влияет</t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</si>
  <si>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</t>
  </si>
  <si>
    <t xml:space="preserve">Мероприятие 3.2.4.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развитие товаропроводящей сети по реализации ремесленных товаров (фирменных </t>
  </si>
  <si>
    <t>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</si>
  <si>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Мероприятие 3.2.6.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</si>
  <si>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3.2.12. 
Финансовая поддержка субъектов малого и среднего предпринимательства, осуществляющих деятельность в сфере социального предпринимательства, в виде возмещения части затрат связанных со специальной оценкой условий труда</t>
  </si>
  <si>
    <t>Мероприятие 3.5.1. 
Предоставление в 2021 году неотложных мер
поддержки субъектам малого и
среднего предпринимательства, осуществляющим деятельность в
отраслях, пострадавших от
распространения новой
коронавирусной инфекции в виде
возмещения затрат на аренду
(субаренду) нежилых помещений</t>
  </si>
  <si>
    <t>Мероприятие 3.2.8. 
Финансовая поддержка субъектов малого и  среднего предпринимательства, осуществляющих социально значимые (приоритетные) виды деятельности, в виде возмещения части затрат, связанных с прохождением курсов повышения квалификации</t>
  </si>
  <si>
    <t>Мероприятие 3.2.9.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аренду нежилых помещений</t>
  </si>
  <si>
    <t>Мероприятие 3.2.15.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участием в выставочно – ярмарочных мероприятиях</t>
  </si>
  <si>
    <t>Мероприятие 3.2.16.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приобретение контрольно-кассовой техники</t>
  </si>
  <si>
    <t>Мероприятие 3.2.17.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на оплату коммунальных услуг нежилых помещений</t>
  </si>
  <si>
    <t>Мероприятие 3.2.19.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затрат, связанных с продвижением товаров собственного производства, выполняемых работ, оказываемых услуг</t>
  </si>
  <si>
    <t>Мероприятие 3.2.20.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экспортных затрат</t>
  </si>
  <si>
    <t>Мероприятие 3.2.23. 
Финансовая поддержка субъектов малого и среднего предпринимательства,  осуществляющих деятельность в сфере социального предпринимательства, в виде возмещения части затрат на аренду нежилых помещений</t>
  </si>
  <si>
    <t>Мероприятие 3.2.24.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затрат, связанных с участием в выставочно – ярмарочных мероприятиях</t>
  </si>
  <si>
    <t>Мероприятие 3.2.25.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 на приобретение контрольно-кассовой техники</t>
  </si>
  <si>
    <t xml:space="preserve">Основное мероприятие 3.5. Предоставление неотложных мер поддержки субъектам малого и среднего предпринимательства, осуществляющим деятельность в отраслях, </t>
  </si>
  <si>
    <t>пострадавших от распространения новой коронавирусной инфекции (1, 2)</t>
  </si>
  <si>
    <t xml:space="preserve">Цель муниципальной программы: Создание условий для развития предпринимательства на территории города, в том числе в целях удовлетворения потребностей предприятий и жителей города в товарах и услугах, а также формирования туристской привлекательности у жителей и гостей города Сургута
</t>
  </si>
  <si>
    <t>Мероприятие 3.2.18.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 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</t>
  </si>
  <si>
    <t xml:space="preserve">Мероприятия, реализуемые в рамках портфелей проектов, проектов автономного округа, направленных </t>
  </si>
  <si>
    <t>на реализацию национальных проектов (программ) Российской Федерации</t>
  </si>
  <si>
    <t>Таблица 4</t>
  </si>
  <si>
    <t>Наименование проекта</t>
  </si>
  <si>
    <t>Ответственный исполнитель</t>
  </si>
  <si>
    <t>Номер основного мероприятия (мероприятия) (из таблицы 3)</t>
  </si>
  <si>
    <t>Номер показателя (из таблиц 1, 2)*</t>
  </si>
  <si>
    <t>Параметры финансового обеспечения (руб.)</t>
  </si>
  <si>
    <t>Всего</t>
  </si>
  <si>
    <t>Региональный проект "Акселерация субъектов малого и среднего предпринимательства"</t>
  </si>
  <si>
    <t>Основное мероприятие 3.2.</t>
  </si>
  <si>
    <t>1, 2</t>
  </si>
  <si>
    <t>всего, в том числе</t>
  </si>
  <si>
    <t>за счет средств местного бюджета</t>
  </si>
  <si>
    <t>Региональный проект "Создание условий для легкого старта и комфортного ведения бизнеса"</t>
  </si>
  <si>
    <t>Основное мероприятие 3.3.</t>
  </si>
  <si>
    <t>СП консалтинг</t>
  </si>
  <si>
    <t>СП курсы повышения квалификации</t>
  </si>
  <si>
    <t>СП аренда</t>
  </si>
  <si>
    <t>СП выставочно-ярмарочные</t>
  </si>
  <si>
    <t>СП ККТ</t>
  </si>
  <si>
    <t>СП коммуналка</t>
  </si>
  <si>
    <t>Мероприятие 3.4.5.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доход", в виде возмещения части затрат на приобретение оборудования и нструментов</t>
  </si>
  <si>
    <t>Мероприятие 3.2.7. 
Финансовая поддержка субъектов малого и</t>
  </si>
  <si>
    <t xml:space="preserve"> среднего предпринимательства, осуществляющих социально значимые (приоритетные) виды деятельности, в виде возмещения части затрат по предоставленным консалтинговым услугам</t>
  </si>
  <si>
    <t xml:space="preserve">Мероприятие 3.2.14. 
Развитие инновационного и молодежного предпринимательства, в виде </t>
  </si>
  <si>
    <t>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</si>
  <si>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 xml:space="preserve">Мероприятие 3.2.21. 
Финансовая поддержка субъектов малого и среднего предпринимательства, осуществляющих деятельность в сфере социального </t>
  </si>
  <si>
    <t>предпринимательства, в виде возмещения части затрат по предоставленным консалтинговым услугам</t>
  </si>
  <si>
    <t>Мероприятие 3.2.22. 
Финансовая поддержка субъектов малого и  среднего предпринимательства, осуществляющих деятельность в сфере социального предпринимательства, в виде возмещения части затрат, связанных с прохождением курсов повышения квалификации</t>
  </si>
  <si>
    <t xml:space="preserve">Мероприятие 3.2.26. 
Финансовая поддержка субъектов малого и среднего предпринимательства, осуществляющих  деятельность в сфере социального предпринимательства, в виде возмещения части затрат на оплату коммунальных услуг нежилых помещений </t>
  </si>
  <si>
    <t xml:space="preserve">Мероприятие 3.3.1. 
Финансовая поддержка субъектов малого и среднего </t>
  </si>
  <si>
    <t xml:space="preserve">предпринимательства, осуществляющих социально значимые (приоритетные) виды деятельности и (или) деятельность в сфере социального предпринимательства, в виде возмещения части затрат, связанных с началом предпринимательской деятельности </t>
  </si>
  <si>
    <t xml:space="preserve">Мероприятие 3.4.2. 
Финансовая поддержка физических лиц, не являющихся </t>
  </si>
  <si>
    <t>индивидуальными предпринимателями и применяющих специальный налоговый режим "Налог на профессиональный доход", в виде возмещения части затрат по предоставленным консалтинговым услугам</t>
  </si>
  <si>
    <t xml:space="preserve">Мероприятие 3.5.2. 
Предоставление в 2021 году неотложных мер
поддержки субъектам малого и среднего </t>
  </si>
  <si>
    <t>предпринимательства,
осуществляющим деятельность в
отраслях, пострадавших от
распространения новой
коронавирусной инфекции
в виде возмещения затрат на коммунальные услуги</t>
  </si>
  <si>
    <t>Мероприятие 3.5.3. 
Предоставление в 2021 году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 коронавирусной инфекции в виде возмещения затрат 
 на жилищно-коммунальные услуги</t>
  </si>
  <si>
    <t>Основное мероприятие 3.7. 
Внесение сведений в Единый реестр субъектов малого и среднего предпринимательства – получателей  поддержки
(1, 2)</t>
  </si>
  <si>
    <t>Количество проведенных на территории города Сургута ярмарок в рамках проекта «Сделано в Сургуте»</t>
  </si>
  <si>
    <t>Мероприятие 4.1.2.   Оказание услуг по организации 5 (пяти) ярмарок на территории города Сургута в рамках проекта «Сделано в Сургуте»</t>
  </si>
  <si>
    <t>Основное мероприятие 5.1. 
"Создание условий для развития туризма"</t>
  </si>
  <si>
    <t>(1, 2)</t>
  </si>
  <si>
    <t>Мероприятие 5.1.1. Организация участия в туристском форуме «ЮграТур»</t>
  </si>
  <si>
    <t>Базовый показатель (2021 год)</t>
  </si>
  <si>
    <t>отдел потребительского рынка и защиты прав потребителей (далее - ОПРиЗПП)</t>
  </si>
  <si>
    <t>департамент имущественных и земельных отношений (далее - ДИЗО)</t>
  </si>
  <si>
    <t>ОПРиЗПП</t>
  </si>
  <si>
    <t>УИРПиТ, ОПРиЗПП</t>
  </si>
  <si>
    <t>ДИЗО</t>
  </si>
  <si>
    <t>УИРПиТ, ДИЗО</t>
  </si>
  <si>
    <t xml:space="preserve">Приложение 1
к постановлению 
Администрации города 
от ____________ № ___________
</t>
  </si>
  <si>
    <t>Приложение 2
к постановлению 
Администрации города 
от ___________ № ________</t>
  </si>
  <si>
    <t>Приложение 3
к постановлению                Администрации города 
от 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</si>
</sst>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4" fontId="1" fillId="0" borderId="2" xfId="0" applyNumberFormat="1" applyFont="1" applyFill="1" applyBorder="1" applyAlignment="1">
      <alignment vertical="top"/>
    </xf>
    <xf numFmtId="4" fontId="1" fillId="0" borderId="3" xfId="0" applyNumberFormat="1" applyFont="1" applyFill="1" applyBorder="1" applyAlignment="1">
      <alignment vertical="top"/>
    </xf>
    <xf numFmtId="4" fontId="1" fillId="0" borderId="4" xfId="0" applyNumberFormat="1" applyFont="1" applyFill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" fontId="4" fillId="0" borderId="5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13" fillId="0" borderId="0" xfId="0" applyFont="1"/>
    <xf numFmtId="0" fontId="14" fillId="0" borderId="1" xfId="0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left" vertical="top" wrapText="1"/>
    </xf>
    <xf numFmtId="3" fontId="14" fillId="0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left" vertical="top" wrapText="1"/>
    </xf>
    <xf numFmtId="4" fontId="14" fillId="0" borderId="7" xfId="0" applyNumberFormat="1" applyFont="1" applyFill="1" applyBorder="1" applyAlignment="1">
      <alignment horizontal="center" vertical="top" wrapText="1"/>
    </xf>
    <xf numFmtId="4" fontId="14" fillId="0" borderId="7" xfId="0" applyNumberFormat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9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6" fillId="0" borderId="0" xfId="0" applyFont="1" applyFill="1" applyAlignment="1">
      <alignment vertical="top"/>
    </xf>
    <xf numFmtId="0" fontId="16" fillId="0" borderId="0" xfId="0" applyFont="1" applyFill="1"/>
    <xf numFmtId="0" fontId="14" fillId="0" borderId="1" xfId="0" applyFont="1" applyFill="1" applyBorder="1" applyAlignment="1">
      <alignment vertical="top"/>
    </xf>
    <xf numFmtId="0" fontId="14" fillId="0" borderId="1" xfId="0" applyFont="1" applyFill="1" applyBorder="1"/>
    <xf numFmtId="0" fontId="2" fillId="0" borderId="0" xfId="0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3" fontId="3" fillId="0" borderId="7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3" fillId="0" borderId="10" xfId="0" applyNumberFormat="1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" fontId="3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left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Fill="1" applyBorder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7" xfId="0" applyFont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4" fontId="1" fillId="0" borderId="5" xfId="0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Fill="1" applyBorder="1" applyAlignment="1">
      <alignment vertical="top" wrapText="1"/>
    </xf>
    <xf numFmtId="4" fontId="1" fillId="0" borderId="4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3" fillId="0" borderId="5" xfId="0" applyNumberFormat="1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/>
    </xf>
    <xf numFmtId="4" fontId="1" fillId="0" borderId="14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Border="1"/>
    <xf numFmtId="0" fontId="2" fillId="0" borderId="7" xfId="0" applyFont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0" fillId="0" borderId="0" xfId="0" applyNumberForma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left" vertical="top" wrapText="1"/>
    </xf>
    <xf numFmtId="0" fontId="25" fillId="0" borderId="0" xfId="0" applyFont="1" applyAlignment="1">
      <alignment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1" fontId="1" fillId="0" borderId="7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8"/>
  <sheetViews>
    <sheetView tabSelected="1" view="pageBreakPreview" topLeftCell="A22" zoomScale="50" zoomScaleNormal="80" zoomScaleSheetLayoutView="50" zoomScalePageLayoutView="70" workbookViewId="0">
      <selection activeCell="V80" sqref="V80"/>
    </sheetView>
  </sheetViews>
  <sheetFormatPr defaultRowHeight="15" x14ac:dyDescent="0.25"/>
  <cols>
    <col min="1" max="1" width="3.140625" style="20" customWidth="1"/>
    <col min="2" max="2" width="36.7109375" style="20" hidden="1" customWidth="1"/>
    <col min="3" max="3" width="6.42578125" style="30" hidden="1" customWidth="1"/>
    <col min="4" max="14" width="13.140625" style="20" hidden="1" customWidth="1"/>
    <col min="15" max="15" width="13.42578125" style="20" customWidth="1"/>
    <col min="16" max="16" width="35.140625" style="20" customWidth="1"/>
    <col min="17" max="17" width="13.85546875" style="20" customWidth="1"/>
    <col min="18" max="20" width="13" style="20" customWidth="1"/>
    <col min="21" max="21" width="13" style="57" customWidth="1"/>
    <col min="22" max="26" width="13" style="20" customWidth="1"/>
    <col min="27" max="27" width="16.5703125" style="57" customWidth="1"/>
    <col min="28" max="28" width="21.5703125" style="20" customWidth="1"/>
    <col min="29" max="29" width="22.140625" style="20" customWidth="1"/>
    <col min="30" max="34" width="9.140625" style="20"/>
    <col min="35" max="35" width="13.5703125" style="20" customWidth="1"/>
    <col min="36" max="16384" width="9.140625" style="20"/>
  </cols>
  <sheetData>
    <row r="1" spans="1:29" ht="124.5" customHeight="1" x14ac:dyDescent="0.25">
      <c r="U1" s="172"/>
      <c r="Z1" s="262" t="s">
        <v>292</v>
      </c>
      <c r="AA1" s="263"/>
      <c r="AB1" s="263"/>
      <c r="AC1" s="263"/>
    </row>
    <row r="2" spans="1:29" ht="21" customHeight="1" x14ac:dyDescent="0.25">
      <c r="U2" s="172"/>
      <c r="AB2" s="184"/>
      <c r="AC2" s="184"/>
    </row>
    <row r="3" spans="1:29" ht="21.75" customHeight="1" x14ac:dyDescent="0.25">
      <c r="U3" s="172"/>
      <c r="AB3" s="184"/>
      <c r="AC3" s="184"/>
    </row>
    <row r="4" spans="1:29" ht="18.75" x14ac:dyDescent="0.25">
      <c r="O4" s="264" t="s">
        <v>156</v>
      </c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</row>
    <row r="5" spans="1:29" ht="42" customHeight="1" x14ac:dyDescent="0.25">
      <c r="O5" s="105"/>
      <c r="P5" s="105"/>
      <c r="Q5" s="105"/>
      <c r="R5" s="105"/>
      <c r="S5" s="105"/>
      <c r="T5" s="105"/>
      <c r="U5" s="173"/>
      <c r="V5" s="105"/>
      <c r="W5" s="105"/>
      <c r="X5" s="105"/>
      <c r="Y5" s="105"/>
      <c r="Z5" s="105"/>
      <c r="AA5" s="173"/>
      <c r="AB5" s="105"/>
      <c r="AC5" s="105"/>
    </row>
    <row r="6" spans="1:29" ht="15.75" x14ac:dyDescent="0.25">
      <c r="O6" s="19"/>
      <c r="AC6" s="28" t="s">
        <v>88</v>
      </c>
    </row>
    <row r="7" spans="1:29" ht="54" customHeight="1" x14ac:dyDescent="0.25">
      <c r="O7" s="265" t="s">
        <v>77</v>
      </c>
      <c r="P7" s="265" t="s">
        <v>75</v>
      </c>
      <c r="Q7" s="265" t="s">
        <v>285</v>
      </c>
      <c r="R7" s="269" t="s">
        <v>76</v>
      </c>
      <c r="S7" s="270"/>
      <c r="T7" s="270"/>
      <c r="U7" s="270"/>
      <c r="V7" s="270"/>
      <c r="W7" s="270"/>
      <c r="X7" s="270"/>
      <c r="Y7" s="270"/>
      <c r="Z7" s="271"/>
      <c r="AA7" s="266" t="s">
        <v>0</v>
      </c>
      <c r="AB7" s="265" t="s">
        <v>78</v>
      </c>
      <c r="AC7" s="265" t="s">
        <v>219</v>
      </c>
    </row>
    <row r="8" spans="1:29" ht="69.75" customHeight="1" x14ac:dyDescent="0.25">
      <c r="O8" s="265"/>
      <c r="P8" s="265"/>
      <c r="Q8" s="265"/>
      <c r="R8" s="240" t="s">
        <v>3</v>
      </c>
      <c r="S8" s="240" t="s">
        <v>4</v>
      </c>
      <c r="T8" s="174" t="s">
        <v>5</v>
      </c>
      <c r="U8" s="240" t="s">
        <v>6</v>
      </c>
      <c r="V8" s="240" t="s">
        <v>7</v>
      </c>
      <c r="W8" s="240" t="s">
        <v>8</v>
      </c>
      <c r="X8" s="240" t="s">
        <v>9</v>
      </c>
      <c r="Y8" s="240" t="s">
        <v>10</v>
      </c>
      <c r="Z8" s="174" t="s">
        <v>11</v>
      </c>
      <c r="AA8" s="268"/>
      <c r="AB8" s="265"/>
      <c r="AC8" s="265"/>
    </row>
    <row r="9" spans="1:29" ht="14.25" customHeight="1" x14ac:dyDescent="0.25">
      <c r="O9" s="68">
        <v>1</v>
      </c>
      <c r="P9" s="68">
        <v>2</v>
      </c>
      <c r="Q9" s="68">
        <v>3</v>
      </c>
      <c r="R9" s="240">
        <v>4</v>
      </c>
      <c r="S9" s="240">
        <v>5</v>
      </c>
      <c r="T9" s="240">
        <v>6</v>
      </c>
      <c r="U9" s="240">
        <v>7</v>
      </c>
      <c r="V9" s="240">
        <v>8</v>
      </c>
      <c r="W9" s="240">
        <v>9</v>
      </c>
      <c r="X9" s="240">
        <v>10</v>
      </c>
      <c r="Y9" s="240">
        <v>11</v>
      </c>
      <c r="Z9" s="240">
        <v>12</v>
      </c>
      <c r="AA9" s="240">
        <v>14</v>
      </c>
      <c r="AB9" s="153">
        <v>15</v>
      </c>
      <c r="AC9" s="68">
        <v>16</v>
      </c>
    </row>
    <row r="10" spans="1:29" ht="73.5" customHeight="1" x14ac:dyDescent="0.25">
      <c r="A10" s="83"/>
      <c r="B10" s="79" t="s">
        <v>72</v>
      </c>
      <c r="C10" s="78" t="s">
        <v>13</v>
      </c>
      <c r="D10" s="29" t="s">
        <v>13</v>
      </c>
      <c r="E10" s="29" t="s">
        <v>13</v>
      </c>
      <c r="F10" s="29" t="s">
        <v>13</v>
      </c>
      <c r="G10" s="78" t="s">
        <v>13</v>
      </c>
      <c r="H10" s="78" t="s">
        <v>13</v>
      </c>
      <c r="I10" s="78" t="s">
        <v>13</v>
      </c>
      <c r="J10" s="78" t="s">
        <v>13</v>
      </c>
      <c r="K10" s="78" t="s">
        <v>13</v>
      </c>
      <c r="L10" s="78" t="s">
        <v>13</v>
      </c>
      <c r="M10" s="78" t="s">
        <v>13</v>
      </c>
      <c r="N10" s="32" t="s">
        <v>13</v>
      </c>
      <c r="O10" s="68">
        <v>1</v>
      </c>
      <c r="P10" s="21" t="s">
        <v>97</v>
      </c>
      <c r="Q10" s="23">
        <v>1852.9</v>
      </c>
      <c r="R10" s="23">
        <v>2026.56</v>
      </c>
      <c r="S10" s="23">
        <v>2133.61</v>
      </c>
      <c r="T10" s="23">
        <f t="shared" ref="T10" si="0">S10*1.01</f>
        <v>2154.9499999999998</v>
      </c>
      <c r="U10" s="23">
        <f t="shared" ref="U10" si="1">T10*1.01</f>
        <v>2176.5</v>
      </c>
      <c r="V10" s="23">
        <f t="shared" ref="V10" si="2">U10*1.01</f>
        <v>2198.27</v>
      </c>
      <c r="W10" s="23">
        <f t="shared" ref="W10" si="3">V10*1.01</f>
        <v>2220.25</v>
      </c>
      <c r="X10" s="23">
        <f t="shared" ref="X10" si="4">W10*1.01</f>
        <v>2242.4499999999998</v>
      </c>
      <c r="Y10" s="23">
        <f t="shared" ref="Y10" si="5">X10*1.01</f>
        <v>2264.87</v>
      </c>
      <c r="Z10" s="23">
        <f t="shared" ref="Z10" si="6">Y10*1.01</f>
        <v>2287.52</v>
      </c>
      <c r="AA10" s="22">
        <f>Z10</f>
        <v>2287.5</v>
      </c>
      <c r="AB10" s="59" t="s">
        <v>183</v>
      </c>
      <c r="AC10" s="59"/>
    </row>
    <row r="11" spans="1:29" ht="306.75" customHeight="1" x14ac:dyDescent="0.25">
      <c r="A11" s="83"/>
      <c r="B11" s="81" t="s">
        <v>72</v>
      </c>
      <c r="C11" s="76" t="s">
        <v>13</v>
      </c>
      <c r="D11" s="13" t="s">
        <v>13</v>
      </c>
      <c r="E11" s="13" t="s">
        <v>13</v>
      </c>
      <c r="F11" s="13" t="s">
        <v>13</v>
      </c>
      <c r="G11" s="76" t="s">
        <v>13</v>
      </c>
      <c r="H11" s="76" t="s">
        <v>13</v>
      </c>
      <c r="I11" s="76" t="s">
        <v>13</v>
      </c>
      <c r="J11" s="76" t="s">
        <v>13</v>
      </c>
      <c r="K11" s="76" t="s">
        <v>13</v>
      </c>
      <c r="L11" s="76" t="s">
        <v>13</v>
      </c>
      <c r="M11" s="76" t="s">
        <v>13</v>
      </c>
      <c r="N11" s="76" t="s">
        <v>13</v>
      </c>
      <c r="O11" s="68">
        <v>2</v>
      </c>
      <c r="P11" s="21" t="s">
        <v>16</v>
      </c>
      <c r="Q11" s="23">
        <v>228916.1</v>
      </c>
      <c r="R11" s="23">
        <v>254174.09</v>
      </c>
      <c r="S11" s="23">
        <v>269352.37</v>
      </c>
      <c r="T11" s="23">
        <v>279926.12</v>
      </c>
      <c r="U11" s="23">
        <v>290429.39</v>
      </c>
      <c r="V11" s="23">
        <v>301359.15999999997</v>
      </c>
      <c r="W11" s="23">
        <v>312480.7</v>
      </c>
      <c r="X11" s="23">
        <v>323199.02</v>
      </c>
      <c r="Y11" s="23">
        <v>334366.65999999997</v>
      </c>
      <c r="Z11" s="23">
        <v>345886.2</v>
      </c>
      <c r="AA11" s="22">
        <f>Z11</f>
        <v>345886.2</v>
      </c>
      <c r="AB11" s="59" t="s">
        <v>184</v>
      </c>
      <c r="AC11" s="59" t="s">
        <v>220</v>
      </c>
    </row>
    <row r="14" spans="1:29" ht="18.75" x14ac:dyDescent="0.25">
      <c r="O14" s="264" t="s">
        <v>157</v>
      </c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</row>
    <row r="15" spans="1:29" ht="41.25" customHeight="1" x14ac:dyDescent="0.25">
      <c r="O15" s="105"/>
      <c r="P15" s="105"/>
      <c r="Q15" s="105"/>
      <c r="R15" s="105"/>
      <c r="S15" s="105"/>
      <c r="T15" s="105"/>
      <c r="U15" s="173"/>
      <c r="V15" s="105"/>
      <c r="W15" s="105"/>
      <c r="X15" s="105"/>
      <c r="Y15" s="105"/>
      <c r="Z15" s="105"/>
      <c r="AA15" s="173"/>
      <c r="AB15" s="105"/>
      <c r="AC15" s="105"/>
    </row>
    <row r="16" spans="1:29" ht="14.25" customHeight="1" x14ac:dyDescent="0.25">
      <c r="O16" s="69"/>
      <c r="AA16" s="28" t="s">
        <v>89</v>
      </c>
    </row>
    <row r="17" spans="1:29" ht="9.75" customHeight="1" x14ac:dyDescent="0.25">
      <c r="O17" s="69"/>
      <c r="AC17" s="27"/>
    </row>
    <row r="18" spans="1:29" ht="43.5" customHeight="1" x14ac:dyDescent="0.25">
      <c r="O18" s="265" t="s">
        <v>85</v>
      </c>
      <c r="P18" s="266" t="s">
        <v>79</v>
      </c>
      <c r="Q18" s="269" t="s">
        <v>80</v>
      </c>
      <c r="R18" s="270"/>
      <c r="S18" s="270"/>
      <c r="T18" s="270"/>
      <c r="U18" s="270"/>
      <c r="V18" s="270"/>
      <c r="W18" s="270"/>
      <c r="X18" s="270"/>
      <c r="Y18" s="271"/>
      <c r="Z18" s="272" t="s">
        <v>0</v>
      </c>
      <c r="AA18" s="266" t="s">
        <v>78</v>
      </c>
    </row>
    <row r="19" spans="1:29" ht="36.75" customHeight="1" x14ac:dyDescent="0.25">
      <c r="O19" s="265"/>
      <c r="P19" s="267"/>
      <c r="Q19" s="114" t="s">
        <v>3</v>
      </c>
      <c r="R19" s="114" t="s">
        <v>4</v>
      </c>
      <c r="S19" s="114" t="s">
        <v>5</v>
      </c>
      <c r="T19" s="174" t="s">
        <v>6</v>
      </c>
      <c r="U19" s="114" t="s">
        <v>7</v>
      </c>
      <c r="V19" s="114" t="s">
        <v>8</v>
      </c>
      <c r="W19" s="114" t="s">
        <v>9</v>
      </c>
      <c r="X19" s="114" t="s">
        <v>10</v>
      </c>
      <c r="Y19" s="114" t="s">
        <v>11</v>
      </c>
      <c r="Z19" s="268"/>
      <c r="AA19" s="267"/>
    </row>
    <row r="20" spans="1:29" x14ac:dyDescent="0.25">
      <c r="O20" s="68">
        <v>1</v>
      </c>
      <c r="P20" s="114">
        <v>2</v>
      </c>
      <c r="Q20" s="114">
        <v>4</v>
      </c>
      <c r="R20" s="114">
        <v>5</v>
      </c>
      <c r="S20" s="114">
        <v>6</v>
      </c>
      <c r="T20" s="174">
        <v>7</v>
      </c>
      <c r="U20" s="114">
        <v>8</v>
      </c>
      <c r="V20" s="114">
        <v>9</v>
      </c>
      <c r="W20" s="114">
        <v>10</v>
      </c>
      <c r="X20" s="114">
        <v>11</v>
      </c>
      <c r="Y20" s="114">
        <v>12</v>
      </c>
      <c r="Z20" s="174">
        <v>13</v>
      </c>
      <c r="AA20" s="114">
        <v>14</v>
      </c>
    </row>
    <row r="21" spans="1:29" x14ac:dyDescent="0.25">
      <c r="O21" s="97" t="s">
        <v>81</v>
      </c>
      <c r="P21" s="257" t="s">
        <v>174</v>
      </c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161"/>
    </row>
    <row r="22" spans="1:29" s="55" customFormat="1" ht="25.5" customHeight="1" x14ac:dyDescent="0.25">
      <c r="C22" s="56"/>
      <c r="O22" s="97" t="s">
        <v>82</v>
      </c>
      <c r="P22" s="257" t="s">
        <v>91</v>
      </c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161"/>
      <c r="AC22" s="95"/>
    </row>
    <row r="23" spans="1:29" ht="60" customHeight="1" x14ac:dyDescent="0.25">
      <c r="O23" s="68">
        <v>1</v>
      </c>
      <c r="P23" s="249" t="s">
        <v>104</v>
      </c>
      <c r="Q23" s="60">
        <v>67.599999999999994</v>
      </c>
      <c r="R23" s="60">
        <v>68.8</v>
      </c>
      <c r="S23" s="60">
        <v>70.2</v>
      </c>
      <c r="T23" s="60">
        <v>71.099999999999994</v>
      </c>
      <c r="U23" s="60">
        <v>71.599999999999994</v>
      </c>
      <c r="V23" s="60">
        <v>72.099999999999994</v>
      </c>
      <c r="W23" s="60">
        <v>72.599999999999994</v>
      </c>
      <c r="X23" s="60">
        <v>73.099999999999994</v>
      </c>
      <c r="Y23" s="60">
        <v>73.599999999999994</v>
      </c>
      <c r="Z23" s="60">
        <v>73.599999999999994</v>
      </c>
      <c r="AA23" s="59" t="s">
        <v>184</v>
      </c>
      <c r="AB23" s="250"/>
      <c r="AC23" s="96"/>
    </row>
    <row r="24" spans="1:29" s="55" customFormat="1" ht="22.5" customHeight="1" x14ac:dyDescent="0.25">
      <c r="C24" s="56"/>
      <c r="O24" s="97" t="s">
        <v>83</v>
      </c>
      <c r="P24" s="259" t="s">
        <v>84</v>
      </c>
      <c r="Q24" s="260"/>
      <c r="R24" s="260"/>
      <c r="S24" s="260"/>
      <c r="T24" s="260"/>
      <c r="U24" s="260"/>
      <c r="V24" s="260"/>
      <c r="W24" s="260"/>
      <c r="X24" s="260"/>
      <c r="Y24" s="260"/>
      <c r="Z24" s="260"/>
      <c r="AA24" s="261"/>
      <c r="AC24" s="95"/>
    </row>
    <row r="25" spans="1:29" ht="75" x14ac:dyDescent="0.25">
      <c r="A25" s="83"/>
      <c r="B25" s="81" t="s">
        <v>72</v>
      </c>
      <c r="C25" s="76" t="s">
        <v>13</v>
      </c>
      <c r="D25" s="13" t="s">
        <v>13</v>
      </c>
      <c r="E25" s="13" t="s">
        <v>13</v>
      </c>
      <c r="F25" s="13" t="s">
        <v>13</v>
      </c>
      <c r="G25" s="76" t="s">
        <v>13</v>
      </c>
      <c r="H25" s="76" t="s">
        <v>13</v>
      </c>
      <c r="I25" s="76" t="s">
        <v>13</v>
      </c>
      <c r="J25" s="76" t="s">
        <v>13</v>
      </c>
      <c r="K25" s="76" t="s">
        <v>13</v>
      </c>
      <c r="L25" s="76" t="s">
        <v>13</v>
      </c>
      <c r="M25" s="76" t="s">
        <v>13</v>
      </c>
      <c r="N25" s="76" t="s">
        <v>13</v>
      </c>
      <c r="O25" s="59">
        <v>2</v>
      </c>
      <c r="P25" s="82" t="s">
        <v>100</v>
      </c>
      <c r="Q25" s="60">
        <v>493</v>
      </c>
      <c r="R25" s="60">
        <v>495</v>
      </c>
      <c r="S25" s="60">
        <v>497</v>
      </c>
      <c r="T25" s="60">
        <v>499</v>
      </c>
      <c r="U25" s="60">
        <v>501</v>
      </c>
      <c r="V25" s="60">
        <v>503</v>
      </c>
      <c r="W25" s="60">
        <v>505</v>
      </c>
      <c r="X25" s="60">
        <v>507</v>
      </c>
      <c r="Y25" s="60">
        <v>509</v>
      </c>
      <c r="Z25" s="60">
        <f>Y25</f>
        <v>509</v>
      </c>
      <c r="AA25" s="59" t="s">
        <v>184</v>
      </c>
      <c r="AC25" s="96"/>
    </row>
    <row r="26" spans="1:29" ht="51" x14ac:dyDescent="0.25">
      <c r="A26" s="83"/>
      <c r="B26" s="79" t="s">
        <v>72</v>
      </c>
      <c r="C26" s="78" t="s">
        <v>13</v>
      </c>
      <c r="D26" s="29" t="s">
        <v>13</v>
      </c>
      <c r="E26" s="29" t="s">
        <v>13</v>
      </c>
      <c r="F26" s="29" t="s">
        <v>13</v>
      </c>
      <c r="G26" s="78" t="s">
        <v>13</v>
      </c>
      <c r="H26" s="78" t="s">
        <v>13</v>
      </c>
      <c r="I26" s="78" t="s">
        <v>13</v>
      </c>
      <c r="J26" s="78" t="s">
        <v>13</v>
      </c>
      <c r="K26" s="78" t="s">
        <v>13</v>
      </c>
      <c r="L26" s="78" t="s">
        <v>13</v>
      </c>
      <c r="M26" s="78" t="s">
        <v>13</v>
      </c>
      <c r="N26" s="32" t="s">
        <v>13</v>
      </c>
      <c r="O26" s="59">
        <v>3</v>
      </c>
      <c r="P26" s="33" t="s">
        <v>24</v>
      </c>
      <c r="Q26" s="35">
        <v>37.39</v>
      </c>
      <c r="R26" s="35">
        <v>37.799999999999997</v>
      </c>
      <c r="S26" s="35">
        <v>38.130000000000003</v>
      </c>
      <c r="T26" s="35">
        <v>38.619999999999997</v>
      </c>
      <c r="U26" s="35">
        <v>39.369999999999997</v>
      </c>
      <c r="V26" s="35">
        <v>39.99</v>
      </c>
      <c r="W26" s="35">
        <v>40.58</v>
      </c>
      <c r="X26" s="35">
        <v>41.61</v>
      </c>
      <c r="Y26" s="35">
        <v>42.74</v>
      </c>
      <c r="Z26" s="23">
        <f t="shared" ref="Z26" si="7">Y26</f>
        <v>42.74</v>
      </c>
      <c r="AA26" s="59" t="s">
        <v>184</v>
      </c>
      <c r="AC26" s="63"/>
    </row>
    <row r="27" spans="1:29" ht="38.25" x14ac:dyDescent="0.25">
      <c r="A27" s="83"/>
      <c r="B27" s="70" t="s">
        <v>94</v>
      </c>
      <c r="C27" s="76" t="s">
        <v>13</v>
      </c>
      <c r="D27" s="13" t="s">
        <v>13</v>
      </c>
      <c r="E27" s="13" t="s">
        <v>13</v>
      </c>
      <c r="F27" s="13" t="s">
        <v>13</v>
      </c>
      <c r="G27" s="76" t="s">
        <v>13</v>
      </c>
      <c r="H27" s="76" t="s">
        <v>13</v>
      </c>
      <c r="I27" s="76" t="s">
        <v>13</v>
      </c>
      <c r="J27" s="76" t="s">
        <v>13</v>
      </c>
      <c r="K27" s="76" t="s">
        <v>13</v>
      </c>
      <c r="L27" s="76" t="s">
        <v>13</v>
      </c>
      <c r="M27" s="76" t="s">
        <v>13</v>
      </c>
      <c r="N27" s="31" t="s">
        <v>13</v>
      </c>
      <c r="O27" s="59">
        <v>4</v>
      </c>
      <c r="P27" s="33" t="s">
        <v>105</v>
      </c>
      <c r="Q27" s="34">
        <v>1</v>
      </c>
      <c r="R27" s="34">
        <v>1</v>
      </c>
      <c r="S27" s="34">
        <v>1</v>
      </c>
      <c r="T27" s="34">
        <v>1</v>
      </c>
      <c r="U27" s="34">
        <v>1</v>
      </c>
      <c r="V27" s="34">
        <v>1</v>
      </c>
      <c r="W27" s="34">
        <v>1</v>
      </c>
      <c r="X27" s="34">
        <v>1</v>
      </c>
      <c r="Y27" s="34">
        <v>1</v>
      </c>
      <c r="Z27" s="34">
        <v>1</v>
      </c>
      <c r="AA27" s="59" t="s">
        <v>184</v>
      </c>
      <c r="AC27" s="63"/>
    </row>
    <row r="28" spans="1:29" ht="135" x14ac:dyDescent="0.25">
      <c r="A28" s="83"/>
      <c r="B28" s="154"/>
      <c r="C28" s="155"/>
      <c r="D28" s="13"/>
      <c r="E28" s="13"/>
      <c r="F28" s="13"/>
      <c r="G28" s="155"/>
      <c r="H28" s="155"/>
      <c r="I28" s="155"/>
      <c r="J28" s="155"/>
      <c r="K28" s="155"/>
      <c r="L28" s="155"/>
      <c r="M28" s="155"/>
      <c r="N28" s="31"/>
      <c r="O28" s="59">
        <f>O27+1</f>
        <v>5</v>
      </c>
      <c r="P28" s="33" t="s">
        <v>200</v>
      </c>
      <c r="Q28" s="202">
        <v>70</v>
      </c>
      <c r="R28" s="202">
        <v>12</v>
      </c>
      <c r="S28" s="202">
        <v>12</v>
      </c>
      <c r="T28" s="202">
        <v>80</v>
      </c>
      <c r="U28" s="202">
        <v>87</v>
      </c>
      <c r="V28" s="202">
        <v>90</v>
      </c>
      <c r="W28" s="202">
        <v>92</v>
      </c>
      <c r="X28" s="202">
        <v>93</v>
      </c>
      <c r="Y28" s="202">
        <v>97</v>
      </c>
      <c r="Z28" s="246">
        <f>Q28+R28+S28+T28+U28+V28+W28+X28+Y28</f>
        <v>633</v>
      </c>
      <c r="AA28" s="60" t="s">
        <v>184</v>
      </c>
      <c r="AC28" s="63"/>
    </row>
    <row r="29" spans="1:29" ht="120" x14ac:dyDescent="0.25">
      <c r="A29" s="83"/>
      <c r="B29" s="154"/>
      <c r="C29" s="155"/>
      <c r="D29" s="13"/>
      <c r="E29" s="13"/>
      <c r="F29" s="13"/>
      <c r="G29" s="155"/>
      <c r="H29" s="155"/>
      <c r="I29" s="155"/>
      <c r="J29" s="155"/>
      <c r="K29" s="155"/>
      <c r="L29" s="155"/>
      <c r="M29" s="155"/>
      <c r="N29" s="31"/>
      <c r="O29" s="59">
        <f>O28+1</f>
        <v>6</v>
      </c>
      <c r="P29" s="33" t="s">
        <v>101</v>
      </c>
      <c r="Q29" s="34">
        <v>100</v>
      </c>
      <c r="R29" s="34">
        <v>100</v>
      </c>
      <c r="S29" s="34">
        <v>100</v>
      </c>
      <c r="T29" s="34">
        <v>100</v>
      </c>
      <c r="U29" s="34">
        <v>100</v>
      </c>
      <c r="V29" s="34">
        <v>100</v>
      </c>
      <c r="W29" s="34">
        <v>100</v>
      </c>
      <c r="X29" s="34">
        <v>100</v>
      </c>
      <c r="Y29" s="34">
        <v>100</v>
      </c>
      <c r="Z29" s="34">
        <v>100</v>
      </c>
      <c r="AA29" s="59" t="s">
        <v>184</v>
      </c>
      <c r="AC29" s="63"/>
    </row>
    <row r="30" spans="1:29" ht="30" x14ac:dyDescent="0.25">
      <c r="A30" s="83"/>
      <c r="B30" s="154"/>
      <c r="C30" s="155"/>
      <c r="D30" s="13"/>
      <c r="E30" s="13"/>
      <c r="F30" s="13"/>
      <c r="G30" s="155"/>
      <c r="H30" s="155"/>
      <c r="I30" s="155"/>
      <c r="J30" s="155"/>
      <c r="K30" s="155"/>
      <c r="L30" s="155"/>
      <c r="M30" s="155"/>
      <c r="N30" s="31"/>
      <c r="O30" s="59">
        <f>O29+1</f>
        <v>7</v>
      </c>
      <c r="P30" s="33" t="s">
        <v>102</v>
      </c>
      <c r="Q30" s="34" t="s">
        <v>56</v>
      </c>
      <c r="R30" s="34" t="s">
        <v>56</v>
      </c>
      <c r="S30" s="34" t="s">
        <v>56</v>
      </c>
      <c r="T30" s="34" t="s">
        <v>56</v>
      </c>
      <c r="U30" s="34" t="s">
        <v>56</v>
      </c>
      <c r="V30" s="34" t="s">
        <v>56</v>
      </c>
      <c r="W30" s="34" t="s">
        <v>56</v>
      </c>
      <c r="X30" s="34" t="s">
        <v>56</v>
      </c>
      <c r="Y30" s="34" t="s">
        <v>56</v>
      </c>
      <c r="Z30" s="34" t="s">
        <v>56</v>
      </c>
      <c r="AA30" s="59" t="s">
        <v>184</v>
      </c>
      <c r="AC30" s="63"/>
    </row>
    <row r="31" spans="1:29" ht="105" x14ac:dyDescent="0.25">
      <c r="A31" s="83"/>
      <c r="B31" s="154"/>
      <c r="C31" s="155"/>
      <c r="D31" s="13"/>
      <c r="E31" s="13"/>
      <c r="F31" s="13"/>
      <c r="G31" s="155"/>
      <c r="H31" s="155"/>
      <c r="I31" s="155"/>
      <c r="J31" s="155"/>
      <c r="K31" s="155"/>
      <c r="L31" s="155"/>
      <c r="M31" s="155"/>
      <c r="N31" s="31"/>
      <c r="O31" s="59">
        <f>O30+1</f>
        <v>8</v>
      </c>
      <c r="P31" s="33" t="s">
        <v>65</v>
      </c>
      <c r="Q31" s="34">
        <v>100</v>
      </c>
      <c r="R31" s="34">
        <v>100</v>
      </c>
      <c r="S31" s="34">
        <v>100</v>
      </c>
      <c r="T31" s="34">
        <v>100</v>
      </c>
      <c r="U31" s="34">
        <v>100</v>
      </c>
      <c r="V31" s="34">
        <v>100</v>
      </c>
      <c r="W31" s="34">
        <v>100</v>
      </c>
      <c r="X31" s="34">
        <v>100</v>
      </c>
      <c r="Y31" s="34">
        <v>100</v>
      </c>
      <c r="Z31" s="34">
        <v>100</v>
      </c>
      <c r="AA31" s="36" t="s">
        <v>286</v>
      </c>
      <c r="AC31" s="63"/>
    </row>
    <row r="32" spans="1:29" ht="45" x14ac:dyDescent="0.25">
      <c r="A32" s="83"/>
      <c r="B32" s="154"/>
      <c r="C32" s="155"/>
      <c r="D32" s="13"/>
      <c r="E32" s="13"/>
      <c r="F32" s="13"/>
      <c r="G32" s="155"/>
      <c r="H32" s="155"/>
      <c r="I32" s="155"/>
      <c r="J32" s="155"/>
      <c r="K32" s="155"/>
      <c r="L32" s="155"/>
      <c r="M32" s="155"/>
      <c r="N32" s="31"/>
      <c r="O32" s="59">
        <f>O31+1</f>
        <v>9</v>
      </c>
      <c r="P32" s="33" t="s">
        <v>103</v>
      </c>
      <c r="Q32" s="34">
        <v>1</v>
      </c>
      <c r="R32" s="34">
        <v>1</v>
      </c>
      <c r="S32" s="34">
        <v>1</v>
      </c>
      <c r="T32" s="34">
        <v>1</v>
      </c>
      <c r="U32" s="34">
        <v>1</v>
      </c>
      <c r="V32" s="34">
        <v>1</v>
      </c>
      <c r="W32" s="34">
        <v>1</v>
      </c>
      <c r="X32" s="34">
        <v>1</v>
      </c>
      <c r="Y32" s="34">
        <v>1</v>
      </c>
      <c r="Z32" s="246">
        <f>Q32+R32+S32+T32+U32+V32+W32+X32+Y32</f>
        <v>9</v>
      </c>
      <c r="AA32" s="47" t="s">
        <v>184</v>
      </c>
      <c r="AB32" s="250"/>
      <c r="AC32" s="63"/>
    </row>
    <row r="33" spans="1:29" ht="15" customHeight="1" x14ac:dyDescent="0.25">
      <c r="A33" s="83"/>
      <c r="B33" s="154"/>
      <c r="C33" s="155"/>
      <c r="D33" s="13"/>
      <c r="E33" s="13"/>
      <c r="F33" s="13"/>
      <c r="G33" s="155"/>
      <c r="H33" s="155"/>
      <c r="I33" s="155"/>
      <c r="J33" s="155"/>
      <c r="K33" s="155"/>
      <c r="L33" s="155"/>
      <c r="M33" s="155"/>
      <c r="N33" s="31"/>
      <c r="O33" s="97" t="s">
        <v>99</v>
      </c>
      <c r="P33" s="257" t="s">
        <v>152</v>
      </c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161"/>
      <c r="AC33" s="63"/>
    </row>
    <row r="34" spans="1:29" ht="75" x14ac:dyDescent="0.25">
      <c r="A34" s="83"/>
      <c r="B34" s="154"/>
      <c r="C34" s="155"/>
      <c r="D34" s="13"/>
      <c r="E34" s="13"/>
      <c r="F34" s="13"/>
      <c r="G34" s="155"/>
      <c r="H34" s="155"/>
      <c r="I34" s="155"/>
      <c r="J34" s="155"/>
      <c r="K34" s="155"/>
      <c r="L34" s="155"/>
      <c r="M34" s="155"/>
      <c r="N34" s="31"/>
      <c r="O34" s="97">
        <v>10</v>
      </c>
      <c r="P34" s="33" t="s">
        <v>104</v>
      </c>
      <c r="Q34" s="60">
        <v>67.599999999999994</v>
      </c>
      <c r="R34" s="60">
        <v>68.8</v>
      </c>
      <c r="S34" s="60">
        <v>70.2</v>
      </c>
      <c r="T34" s="60">
        <v>71.099999999999994</v>
      </c>
      <c r="U34" s="60">
        <v>71.599999999999994</v>
      </c>
      <c r="V34" s="60">
        <v>72.099999999999994</v>
      </c>
      <c r="W34" s="60">
        <v>72.599999999999994</v>
      </c>
      <c r="X34" s="60">
        <v>73.099999999999994</v>
      </c>
      <c r="Y34" s="60">
        <v>73.599999999999994</v>
      </c>
      <c r="Z34" s="60">
        <v>73.599999999999994</v>
      </c>
      <c r="AA34" s="23" t="s">
        <v>184</v>
      </c>
      <c r="AB34" s="250"/>
      <c r="AC34" s="63"/>
    </row>
    <row r="35" spans="1:29" ht="15" customHeight="1" x14ac:dyDescent="0.25">
      <c r="A35" s="83"/>
      <c r="B35" s="154"/>
      <c r="C35" s="155"/>
      <c r="D35" s="13"/>
      <c r="E35" s="13"/>
      <c r="F35" s="13"/>
      <c r="G35" s="155"/>
      <c r="H35" s="155"/>
      <c r="I35" s="155"/>
      <c r="J35" s="155"/>
      <c r="K35" s="155"/>
      <c r="L35" s="155"/>
      <c r="M35" s="155"/>
      <c r="N35" s="31"/>
      <c r="O35" s="97" t="s">
        <v>175</v>
      </c>
      <c r="P35" s="257" t="s">
        <v>178</v>
      </c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161"/>
      <c r="AC35" s="63"/>
    </row>
    <row r="36" spans="1:29" ht="90" x14ac:dyDescent="0.25">
      <c r="A36" s="83"/>
      <c r="B36" s="154"/>
      <c r="C36" s="155"/>
      <c r="D36" s="13"/>
      <c r="E36" s="13"/>
      <c r="F36" s="13"/>
      <c r="G36" s="155"/>
      <c r="H36" s="155"/>
      <c r="I36" s="155"/>
      <c r="J36" s="155"/>
      <c r="K36" s="155"/>
      <c r="L36" s="155"/>
      <c r="M36" s="155"/>
      <c r="N36" s="31"/>
      <c r="O36" s="97">
        <v>11</v>
      </c>
      <c r="P36" s="33" t="s">
        <v>162</v>
      </c>
      <c r="Q36" s="246">
        <v>1</v>
      </c>
      <c r="R36" s="246">
        <v>0</v>
      </c>
      <c r="S36" s="246">
        <v>0</v>
      </c>
      <c r="T36" s="246">
        <v>0</v>
      </c>
      <c r="U36" s="246">
        <v>0</v>
      </c>
      <c r="V36" s="246">
        <v>0</v>
      </c>
      <c r="W36" s="246">
        <v>0</v>
      </c>
      <c r="X36" s="246">
        <v>0</v>
      </c>
      <c r="Y36" s="246">
        <v>0</v>
      </c>
      <c r="Z36" s="246">
        <v>1</v>
      </c>
      <c r="AA36" s="47" t="s">
        <v>184</v>
      </c>
      <c r="AB36" s="250"/>
      <c r="AC36" s="63"/>
    </row>
    <row r="37" spans="1:29" x14ac:dyDescent="0.25">
      <c r="A37" s="83"/>
      <c r="B37" s="154"/>
      <c r="C37" s="155"/>
      <c r="D37" s="13"/>
      <c r="E37" s="13"/>
      <c r="F37" s="13"/>
      <c r="G37" s="155"/>
      <c r="H37" s="155"/>
      <c r="I37" s="155"/>
      <c r="J37" s="155"/>
      <c r="K37" s="155"/>
      <c r="L37" s="155"/>
      <c r="M37" s="155"/>
      <c r="N37" s="31"/>
      <c r="O37" s="97" t="s">
        <v>176</v>
      </c>
      <c r="P37" s="257" t="s">
        <v>177</v>
      </c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161"/>
      <c r="AC37" s="63"/>
    </row>
    <row r="38" spans="1:29" ht="45" x14ac:dyDescent="0.25">
      <c r="A38" s="83"/>
      <c r="B38" s="154"/>
      <c r="C38" s="155"/>
      <c r="D38" s="13"/>
      <c r="E38" s="13"/>
      <c r="F38" s="13"/>
      <c r="G38" s="155"/>
      <c r="H38" s="155"/>
      <c r="I38" s="155"/>
      <c r="J38" s="155"/>
      <c r="K38" s="155"/>
      <c r="L38" s="155"/>
      <c r="M38" s="155"/>
      <c r="N38" s="31"/>
      <c r="O38" s="59">
        <v>12</v>
      </c>
      <c r="P38" s="33" t="s">
        <v>23</v>
      </c>
      <c r="Q38" s="202">
        <v>9093</v>
      </c>
      <c r="R38" s="202">
        <v>9137</v>
      </c>
      <c r="S38" s="202">
        <v>9181</v>
      </c>
      <c r="T38" s="202">
        <v>9223</v>
      </c>
      <c r="U38" s="202">
        <v>9265</v>
      </c>
      <c r="V38" s="202">
        <v>9309</v>
      </c>
      <c r="W38" s="202">
        <v>9353</v>
      </c>
      <c r="X38" s="202">
        <v>9396</v>
      </c>
      <c r="Y38" s="202">
        <v>9439</v>
      </c>
      <c r="Z38" s="202">
        <f>Y38</f>
        <v>9439</v>
      </c>
      <c r="AA38" s="251" t="s">
        <v>184</v>
      </c>
      <c r="AC38" s="63"/>
    </row>
    <row r="39" spans="1:29" ht="60" x14ac:dyDescent="0.25">
      <c r="A39" s="83"/>
      <c r="B39" s="154"/>
      <c r="C39" s="155"/>
      <c r="D39" s="13"/>
      <c r="E39" s="13"/>
      <c r="F39" s="13"/>
      <c r="G39" s="155"/>
      <c r="H39" s="155"/>
      <c r="I39" s="155"/>
      <c r="J39" s="155"/>
      <c r="K39" s="155"/>
      <c r="L39" s="155"/>
      <c r="M39" s="155"/>
      <c r="N39" s="31"/>
      <c r="O39" s="59">
        <v>13</v>
      </c>
      <c r="P39" s="33" t="s">
        <v>22</v>
      </c>
      <c r="Q39" s="202">
        <v>12087</v>
      </c>
      <c r="R39" s="202">
        <v>12146</v>
      </c>
      <c r="S39" s="202">
        <v>12207</v>
      </c>
      <c r="T39" s="202">
        <v>12269</v>
      </c>
      <c r="U39" s="202">
        <v>12332</v>
      </c>
      <c r="V39" s="202">
        <v>12393</v>
      </c>
      <c r="W39" s="202">
        <v>12454</v>
      </c>
      <c r="X39" s="202">
        <v>12519</v>
      </c>
      <c r="Y39" s="202">
        <v>12580</v>
      </c>
      <c r="Z39" s="246">
        <f>Y39</f>
        <v>12580</v>
      </c>
      <c r="AA39" s="47" t="s">
        <v>184</v>
      </c>
      <c r="AC39" s="63"/>
    </row>
    <row r="40" spans="1:29" ht="30" x14ac:dyDescent="0.25">
      <c r="A40" s="83"/>
      <c r="B40" s="154"/>
      <c r="C40" s="155"/>
      <c r="D40" s="13"/>
      <c r="E40" s="13"/>
      <c r="F40" s="13"/>
      <c r="G40" s="155"/>
      <c r="H40" s="155"/>
      <c r="I40" s="155"/>
      <c r="J40" s="155"/>
      <c r="K40" s="155"/>
      <c r="L40" s="155"/>
      <c r="M40" s="155"/>
      <c r="N40" s="31"/>
      <c r="O40" s="59">
        <v>14</v>
      </c>
      <c r="P40" s="33" t="s">
        <v>204</v>
      </c>
      <c r="Q40" s="71">
        <f>Q42+Q78+Q79+Q80</f>
        <v>300</v>
      </c>
      <c r="R40" s="246">
        <f t="shared" ref="R40:Y40" si="8">R42+R78+R79+R80</f>
        <v>184</v>
      </c>
      <c r="S40" s="246">
        <f t="shared" si="8"/>
        <v>184</v>
      </c>
      <c r="T40" s="246">
        <f t="shared" si="8"/>
        <v>300</v>
      </c>
      <c r="U40" s="246">
        <f t="shared" si="8"/>
        <v>314</v>
      </c>
      <c r="V40" s="246">
        <f t="shared" si="8"/>
        <v>320</v>
      </c>
      <c r="W40" s="246">
        <f t="shared" si="8"/>
        <v>324</v>
      </c>
      <c r="X40" s="246">
        <f t="shared" si="8"/>
        <v>326</v>
      </c>
      <c r="Y40" s="246">
        <f t="shared" si="8"/>
        <v>334</v>
      </c>
      <c r="Z40" s="168">
        <f>SUM(Q40:Y40)</f>
        <v>2586</v>
      </c>
      <c r="AA40" s="47" t="s">
        <v>184</v>
      </c>
      <c r="AC40" s="63"/>
    </row>
    <row r="41" spans="1:29" x14ac:dyDescent="0.25">
      <c r="A41" s="83"/>
      <c r="B41" s="154"/>
      <c r="C41" s="155"/>
      <c r="D41" s="13"/>
      <c r="E41" s="13"/>
      <c r="F41" s="13"/>
      <c r="G41" s="155"/>
      <c r="H41" s="155"/>
      <c r="I41" s="155"/>
      <c r="J41" s="155"/>
      <c r="K41" s="155"/>
      <c r="L41" s="155"/>
      <c r="M41" s="155"/>
      <c r="N41" s="31"/>
      <c r="O41" s="59"/>
      <c r="P41" s="33" t="s">
        <v>141</v>
      </c>
      <c r="Q41" s="71"/>
      <c r="R41" s="71"/>
      <c r="S41" s="71"/>
      <c r="T41" s="168"/>
      <c r="U41" s="71"/>
      <c r="V41" s="71"/>
      <c r="W41" s="71"/>
      <c r="X41" s="71"/>
      <c r="Y41" s="71"/>
      <c r="Z41" s="168">
        <f>SUM(Q41:Y41)</f>
        <v>0</v>
      </c>
      <c r="AA41" s="47"/>
      <c r="AC41" s="63"/>
    </row>
    <row r="42" spans="1:29" x14ac:dyDescent="0.25">
      <c r="A42" s="83"/>
      <c r="B42" s="154"/>
      <c r="C42" s="155"/>
      <c r="D42" s="13"/>
      <c r="E42" s="13"/>
      <c r="F42" s="13"/>
      <c r="G42" s="155"/>
      <c r="H42" s="155"/>
      <c r="I42" s="155"/>
      <c r="J42" s="155"/>
      <c r="K42" s="155"/>
      <c r="L42" s="155"/>
      <c r="M42" s="155"/>
      <c r="N42" s="31"/>
      <c r="O42" s="59" t="s">
        <v>206</v>
      </c>
      <c r="P42" s="33" t="s">
        <v>144</v>
      </c>
      <c r="Q42" s="202">
        <f t="shared" ref="Q42:Y42" si="9">Q43+Q44+Q45+Q46+Q47+Q48+Q49+Q50+Q51+Q52+Q53+Q54+Q55+Q56++Q58+Q59+Q60+Q61+Q62+Q63+Q64+Q65+Q66+Q67+Q68+Q69+Q70+Q71+Q72+Q73+Q73+Q74+Q75+Q76+Q77</f>
        <v>70</v>
      </c>
      <c r="R42" s="202">
        <f t="shared" si="9"/>
        <v>12</v>
      </c>
      <c r="S42" s="202">
        <f t="shared" si="9"/>
        <v>12</v>
      </c>
      <c r="T42" s="202">
        <f t="shared" si="9"/>
        <v>80</v>
      </c>
      <c r="U42" s="202">
        <f t="shared" si="9"/>
        <v>87</v>
      </c>
      <c r="V42" s="202">
        <f t="shared" si="9"/>
        <v>90</v>
      </c>
      <c r="W42" s="202">
        <f t="shared" si="9"/>
        <v>92</v>
      </c>
      <c r="X42" s="202">
        <f t="shared" si="9"/>
        <v>93</v>
      </c>
      <c r="Y42" s="202">
        <f t="shared" si="9"/>
        <v>97</v>
      </c>
      <c r="Z42" s="246">
        <f>SUM(Q42:Y42)</f>
        <v>633</v>
      </c>
      <c r="AA42" s="47" t="s">
        <v>184</v>
      </c>
      <c r="AC42" s="63"/>
    </row>
    <row r="43" spans="1:29" hidden="1" x14ac:dyDescent="0.25">
      <c r="A43" s="83"/>
      <c r="B43" s="154"/>
      <c r="C43" s="155"/>
      <c r="D43" s="13"/>
      <c r="E43" s="13"/>
      <c r="F43" s="13"/>
      <c r="G43" s="155"/>
      <c r="H43" s="155"/>
      <c r="I43" s="155"/>
      <c r="J43" s="155"/>
      <c r="K43" s="155"/>
      <c r="L43" s="155"/>
      <c r="M43" s="155"/>
      <c r="N43" s="31"/>
      <c r="O43" s="59"/>
      <c r="P43" s="41" t="s">
        <v>107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246" t="e">
        <f t="shared" ref="Z43:Z77" si="10">Z44+Z45+Z46+Z47+Z48+Z49+Z50+Z51+Z52+Z53+Z54+Z55+Z56+Z57++Z59+Z60+Z61+Z62+Z63+Z64+Z65+Z66+Z67+Z68+Z69+Z70+Z71+Z72+Z73+Z74+Z74+Z75+Z76+Z77+Z78</f>
        <v>#VALUE!</v>
      </c>
      <c r="AA43" s="47" t="s">
        <v>184</v>
      </c>
      <c r="AC43" s="63"/>
    </row>
    <row r="44" spans="1:29" ht="63.75" hidden="1" x14ac:dyDescent="0.25">
      <c r="A44" s="83"/>
      <c r="B44" s="154"/>
      <c r="C44" s="155"/>
      <c r="D44" s="13"/>
      <c r="E44" s="13"/>
      <c r="F44" s="13"/>
      <c r="G44" s="155"/>
      <c r="H44" s="155"/>
      <c r="I44" s="155"/>
      <c r="J44" s="155"/>
      <c r="K44" s="155"/>
      <c r="L44" s="155"/>
      <c r="M44" s="155"/>
      <c r="N44" s="31"/>
      <c r="O44" s="59"/>
      <c r="P44" s="43" t="s">
        <v>108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246" t="e">
        <f t="shared" si="10"/>
        <v>#VALUE!</v>
      </c>
      <c r="AA44" s="47" t="s">
        <v>184</v>
      </c>
      <c r="AC44" s="63"/>
    </row>
    <row r="45" spans="1:29" ht="38.25" hidden="1" x14ac:dyDescent="0.25">
      <c r="A45" s="83"/>
      <c r="B45" s="154"/>
      <c r="C45" s="155"/>
      <c r="D45" s="13"/>
      <c r="E45" s="13"/>
      <c r="F45" s="13"/>
      <c r="G45" s="155"/>
      <c r="H45" s="155"/>
      <c r="I45" s="155"/>
      <c r="J45" s="155"/>
      <c r="K45" s="155"/>
      <c r="L45" s="155"/>
      <c r="M45" s="155"/>
      <c r="N45" s="31"/>
      <c r="O45" s="59"/>
      <c r="P45" s="43" t="s">
        <v>111</v>
      </c>
      <c r="Q45" s="42">
        <v>19</v>
      </c>
      <c r="R45" s="42">
        <v>3</v>
      </c>
      <c r="S45" s="42">
        <v>3</v>
      </c>
      <c r="T45" s="42">
        <v>27</v>
      </c>
      <c r="U45" s="42">
        <v>27</v>
      </c>
      <c r="V45" s="42">
        <v>27</v>
      </c>
      <c r="W45" s="42">
        <v>28</v>
      </c>
      <c r="X45" s="42">
        <v>28</v>
      </c>
      <c r="Y45" s="42">
        <v>29</v>
      </c>
      <c r="Z45" s="246" t="e">
        <f t="shared" si="10"/>
        <v>#VALUE!</v>
      </c>
      <c r="AA45" s="47" t="s">
        <v>184</v>
      </c>
      <c r="AC45" s="63"/>
    </row>
    <row r="46" spans="1:29" ht="25.5" hidden="1" x14ac:dyDescent="0.25">
      <c r="A46" s="83"/>
      <c r="B46" s="154"/>
      <c r="C46" s="155"/>
      <c r="D46" s="13"/>
      <c r="E46" s="13"/>
      <c r="F46" s="13"/>
      <c r="G46" s="155"/>
      <c r="H46" s="155"/>
      <c r="I46" s="155"/>
      <c r="J46" s="155"/>
      <c r="K46" s="155"/>
      <c r="L46" s="155"/>
      <c r="M46" s="155"/>
      <c r="N46" s="31"/>
      <c r="O46" s="59"/>
      <c r="P46" s="43" t="s">
        <v>113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246" t="e">
        <f t="shared" si="10"/>
        <v>#VALUE!</v>
      </c>
      <c r="AA46" s="47" t="s">
        <v>184</v>
      </c>
      <c r="AC46" s="63"/>
    </row>
    <row r="47" spans="1:29" ht="63.75" hidden="1" x14ac:dyDescent="0.25">
      <c r="A47" s="83"/>
      <c r="B47" s="154"/>
      <c r="C47" s="155"/>
      <c r="D47" s="13"/>
      <c r="E47" s="13"/>
      <c r="F47" s="13"/>
      <c r="G47" s="155"/>
      <c r="H47" s="155"/>
      <c r="I47" s="155"/>
      <c r="J47" s="155"/>
      <c r="K47" s="155"/>
      <c r="L47" s="155"/>
      <c r="M47" s="155"/>
      <c r="N47" s="31"/>
      <c r="O47" s="59"/>
      <c r="P47" s="43" t="s">
        <v>114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246" t="e">
        <f t="shared" si="10"/>
        <v>#VALUE!</v>
      </c>
      <c r="AA47" s="47" t="s">
        <v>184</v>
      </c>
      <c r="AC47" s="63"/>
    </row>
    <row r="48" spans="1:29" ht="76.5" hidden="1" x14ac:dyDescent="0.25">
      <c r="A48" s="83"/>
      <c r="B48" s="154"/>
      <c r="C48" s="155"/>
      <c r="D48" s="13"/>
      <c r="E48" s="13"/>
      <c r="F48" s="13"/>
      <c r="G48" s="155"/>
      <c r="H48" s="155"/>
      <c r="I48" s="155"/>
      <c r="J48" s="155"/>
      <c r="K48" s="155"/>
      <c r="L48" s="155"/>
      <c r="M48" s="155"/>
      <c r="N48" s="31"/>
      <c r="O48" s="59"/>
      <c r="P48" s="43" t="s">
        <v>115</v>
      </c>
      <c r="Q48" s="42">
        <v>0</v>
      </c>
      <c r="R48" s="42">
        <v>0</v>
      </c>
      <c r="S48" s="42">
        <v>0</v>
      </c>
      <c r="T48" s="42">
        <v>1</v>
      </c>
      <c r="U48" s="42">
        <v>2</v>
      </c>
      <c r="V48" s="42">
        <v>2</v>
      </c>
      <c r="W48" s="42">
        <v>2</v>
      </c>
      <c r="X48" s="42">
        <v>2</v>
      </c>
      <c r="Y48" s="42">
        <v>2</v>
      </c>
      <c r="Z48" s="246" t="e">
        <f t="shared" si="10"/>
        <v>#VALUE!</v>
      </c>
      <c r="AA48" s="47" t="s">
        <v>184</v>
      </c>
      <c r="AC48" s="63"/>
    </row>
    <row r="49" spans="1:29" ht="25.5" hidden="1" x14ac:dyDescent="0.25">
      <c r="A49" s="83"/>
      <c r="B49" s="154"/>
      <c r="C49" s="155"/>
      <c r="D49" s="13"/>
      <c r="E49" s="13"/>
      <c r="F49" s="13"/>
      <c r="G49" s="155"/>
      <c r="H49" s="155"/>
      <c r="I49" s="155"/>
      <c r="J49" s="155"/>
      <c r="K49" s="155"/>
      <c r="L49" s="155"/>
      <c r="M49" s="155"/>
      <c r="N49" s="31"/>
      <c r="O49" s="59"/>
      <c r="P49" s="43" t="s">
        <v>118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246" t="e">
        <f t="shared" si="10"/>
        <v>#VALUE!</v>
      </c>
      <c r="AA49" s="47" t="s">
        <v>184</v>
      </c>
      <c r="AC49" s="63"/>
    </row>
    <row r="50" spans="1:29" ht="25.5" hidden="1" x14ac:dyDescent="0.25">
      <c r="A50" s="83"/>
      <c r="B50" s="154"/>
      <c r="C50" s="155"/>
      <c r="D50" s="13"/>
      <c r="E50" s="13"/>
      <c r="F50" s="13"/>
      <c r="G50" s="155"/>
      <c r="H50" s="155"/>
      <c r="I50" s="155"/>
      <c r="J50" s="155"/>
      <c r="K50" s="155"/>
      <c r="L50" s="155"/>
      <c r="M50" s="155"/>
      <c r="N50" s="31"/>
      <c r="O50" s="59"/>
      <c r="P50" s="43" t="s">
        <v>120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246" t="e">
        <f t="shared" si="10"/>
        <v>#VALUE!</v>
      </c>
      <c r="AA50" s="47" t="s">
        <v>184</v>
      </c>
      <c r="AC50" s="63"/>
    </row>
    <row r="51" spans="1:29" s="57" customFormat="1" ht="25.5" hidden="1" x14ac:dyDescent="0.25">
      <c r="A51" s="83"/>
      <c r="B51" s="164"/>
      <c r="C51" s="167"/>
      <c r="D51" s="13"/>
      <c r="E51" s="13"/>
      <c r="F51" s="13"/>
      <c r="G51" s="167"/>
      <c r="H51" s="167"/>
      <c r="I51" s="167"/>
      <c r="J51" s="167"/>
      <c r="K51" s="167"/>
      <c r="L51" s="167"/>
      <c r="M51" s="167"/>
      <c r="N51" s="31"/>
      <c r="O51" s="60"/>
      <c r="P51" s="43" t="s">
        <v>122</v>
      </c>
      <c r="Q51" s="42">
        <v>28</v>
      </c>
      <c r="R51" s="42">
        <v>4</v>
      </c>
      <c r="S51" s="42">
        <v>4</v>
      </c>
      <c r="T51" s="42">
        <v>16</v>
      </c>
      <c r="U51" s="42">
        <v>17</v>
      </c>
      <c r="V51" s="42">
        <v>18</v>
      </c>
      <c r="W51" s="42">
        <v>18</v>
      </c>
      <c r="X51" s="42">
        <v>19</v>
      </c>
      <c r="Y51" s="42">
        <v>20</v>
      </c>
      <c r="Z51" s="246" t="e">
        <f t="shared" si="10"/>
        <v>#VALUE!</v>
      </c>
      <c r="AA51" s="175" t="s">
        <v>184</v>
      </c>
      <c r="AC51" s="176"/>
    </row>
    <row r="52" spans="1:29" ht="38.25" hidden="1" x14ac:dyDescent="0.25">
      <c r="A52" s="83"/>
      <c r="B52" s="154"/>
      <c r="C52" s="155"/>
      <c r="D52" s="13"/>
      <c r="E52" s="13"/>
      <c r="F52" s="13"/>
      <c r="G52" s="155"/>
      <c r="H52" s="155"/>
      <c r="I52" s="155"/>
      <c r="J52" s="155"/>
      <c r="K52" s="155"/>
      <c r="L52" s="155"/>
      <c r="M52" s="155"/>
      <c r="N52" s="31"/>
      <c r="O52" s="59"/>
      <c r="P52" s="43" t="s">
        <v>166</v>
      </c>
      <c r="Q52" s="42">
        <v>7</v>
      </c>
      <c r="R52" s="42">
        <v>2</v>
      </c>
      <c r="S52" s="42">
        <v>2</v>
      </c>
      <c r="T52" s="42">
        <v>3</v>
      </c>
      <c r="U52" s="42">
        <v>3</v>
      </c>
      <c r="V52" s="42">
        <v>4</v>
      </c>
      <c r="W52" s="42">
        <v>4</v>
      </c>
      <c r="X52" s="42">
        <v>4</v>
      </c>
      <c r="Y52" s="42">
        <v>4</v>
      </c>
      <c r="Z52" s="246" t="e">
        <f t="shared" si="10"/>
        <v>#VALUE!</v>
      </c>
      <c r="AA52" s="47" t="s">
        <v>184</v>
      </c>
      <c r="AC52" s="63"/>
    </row>
    <row r="53" spans="1:29" ht="25.5" hidden="1" x14ac:dyDescent="0.25">
      <c r="A53" s="83"/>
      <c r="B53" s="154"/>
      <c r="C53" s="155"/>
      <c r="D53" s="13"/>
      <c r="E53" s="13"/>
      <c r="F53" s="13"/>
      <c r="G53" s="155"/>
      <c r="H53" s="155"/>
      <c r="I53" s="155"/>
      <c r="J53" s="155"/>
      <c r="K53" s="155"/>
      <c r="L53" s="155"/>
      <c r="M53" s="155"/>
      <c r="N53" s="31"/>
      <c r="O53" s="59"/>
      <c r="P53" s="43" t="s">
        <v>126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246" t="e">
        <f t="shared" si="10"/>
        <v>#VALUE!</v>
      </c>
      <c r="AA53" s="47" t="s">
        <v>184</v>
      </c>
      <c r="AC53" s="63"/>
    </row>
    <row r="54" spans="1:29" hidden="1" x14ac:dyDescent="0.25">
      <c r="A54" s="83"/>
      <c r="B54" s="154"/>
      <c r="C54" s="155"/>
      <c r="D54" s="13"/>
      <c r="E54" s="13"/>
      <c r="F54" s="13"/>
      <c r="G54" s="155"/>
      <c r="H54" s="155"/>
      <c r="I54" s="155"/>
      <c r="J54" s="155"/>
      <c r="K54" s="155"/>
      <c r="L54" s="155"/>
      <c r="M54" s="155"/>
      <c r="N54" s="31"/>
      <c r="O54" s="59"/>
      <c r="P54" s="43" t="s">
        <v>128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246" t="e">
        <f t="shared" si="10"/>
        <v>#VALUE!</v>
      </c>
      <c r="AA54" s="47" t="s">
        <v>184</v>
      </c>
      <c r="AC54" s="63"/>
    </row>
    <row r="55" spans="1:29" hidden="1" x14ac:dyDescent="0.25">
      <c r="A55" s="83"/>
      <c r="B55" s="154"/>
      <c r="C55" s="155"/>
      <c r="D55" s="13"/>
      <c r="E55" s="13"/>
      <c r="F55" s="13"/>
      <c r="G55" s="155"/>
      <c r="H55" s="155"/>
      <c r="I55" s="155"/>
      <c r="J55" s="155"/>
      <c r="K55" s="155"/>
      <c r="L55" s="155"/>
      <c r="M55" s="155"/>
      <c r="N55" s="31"/>
      <c r="O55" s="59"/>
      <c r="P55" s="43" t="s">
        <v>130</v>
      </c>
      <c r="Q55" s="42">
        <v>1</v>
      </c>
      <c r="R55" s="42">
        <v>0</v>
      </c>
      <c r="S55" s="42">
        <v>0</v>
      </c>
      <c r="T55" s="42">
        <v>1</v>
      </c>
      <c r="U55" s="42">
        <v>2</v>
      </c>
      <c r="V55" s="42">
        <v>2</v>
      </c>
      <c r="W55" s="42">
        <v>2</v>
      </c>
      <c r="X55" s="42">
        <v>2</v>
      </c>
      <c r="Y55" s="42">
        <v>2</v>
      </c>
      <c r="Z55" s="246" t="e">
        <f t="shared" si="10"/>
        <v>#VALUE!</v>
      </c>
      <c r="AA55" s="47" t="s">
        <v>184</v>
      </c>
      <c r="AC55" s="63"/>
    </row>
    <row r="56" spans="1:29" hidden="1" x14ac:dyDescent="0.25">
      <c r="A56" s="83"/>
      <c r="B56" s="154"/>
      <c r="C56" s="155"/>
      <c r="D56" s="13"/>
      <c r="E56" s="13"/>
      <c r="F56" s="13"/>
      <c r="G56" s="155"/>
      <c r="H56" s="155"/>
      <c r="I56" s="155"/>
      <c r="J56" s="155"/>
      <c r="K56" s="155"/>
      <c r="L56" s="155"/>
      <c r="M56" s="155"/>
      <c r="N56" s="31"/>
      <c r="O56" s="59"/>
      <c r="P56" s="43" t="s">
        <v>132</v>
      </c>
      <c r="Q56" s="42">
        <v>1</v>
      </c>
      <c r="R56" s="42">
        <v>0</v>
      </c>
      <c r="S56" s="42">
        <v>0</v>
      </c>
      <c r="T56" s="42">
        <v>1</v>
      </c>
      <c r="U56" s="42">
        <v>1</v>
      </c>
      <c r="V56" s="42">
        <v>1</v>
      </c>
      <c r="W56" s="42">
        <v>1</v>
      </c>
      <c r="X56" s="42">
        <v>1</v>
      </c>
      <c r="Y56" s="42">
        <v>1</v>
      </c>
      <c r="Z56" s="246" t="e">
        <f t="shared" si="10"/>
        <v>#VALUE!</v>
      </c>
      <c r="AA56" s="47" t="s">
        <v>184</v>
      </c>
      <c r="AC56" s="63"/>
    </row>
    <row r="57" spans="1:29" ht="25.5" hidden="1" x14ac:dyDescent="0.25">
      <c r="A57" s="83"/>
      <c r="B57" s="154"/>
      <c r="C57" s="155"/>
      <c r="D57" s="13"/>
      <c r="E57" s="13"/>
      <c r="F57" s="13"/>
      <c r="G57" s="155"/>
      <c r="H57" s="155"/>
      <c r="I57" s="155"/>
      <c r="J57" s="155"/>
      <c r="K57" s="155"/>
      <c r="L57" s="155"/>
      <c r="M57" s="155"/>
      <c r="N57" s="31"/>
      <c r="O57" s="59"/>
      <c r="P57" s="43" t="s">
        <v>136</v>
      </c>
      <c r="Q57" s="42">
        <v>0</v>
      </c>
      <c r="R57" s="42">
        <v>0</v>
      </c>
      <c r="S57" s="42">
        <v>0</v>
      </c>
      <c r="T57" s="42">
        <v>1</v>
      </c>
      <c r="U57" s="42">
        <v>1</v>
      </c>
      <c r="V57" s="42">
        <v>1</v>
      </c>
      <c r="W57" s="42">
        <v>1</v>
      </c>
      <c r="X57" s="42">
        <v>1</v>
      </c>
      <c r="Y57" s="42">
        <v>1</v>
      </c>
      <c r="Z57" s="246" t="e">
        <f t="shared" si="10"/>
        <v>#VALUE!</v>
      </c>
      <c r="AA57" s="47" t="s">
        <v>184</v>
      </c>
      <c r="AC57" s="63"/>
    </row>
    <row r="58" spans="1:29" ht="25.5" hidden="1" x14ac:dyDescent="0.25">
      <c r="A58" s="83"/>
      <c r="B58" s="154"/>
      <c r="C58" s="155"/>
      <c r="D58" s="13"/>
      <c r="E58" s="13"/>
      <c r="F58" s="13"/>
      <c r="G58" s="155"/>
      <c r="H58" s="155"/>
      <c r="I58" s="155"/>
      <c r="J58" s="155"/>
      <c r="K58" s="155"/>
      <c r="L58" s="155"/>
      <c r="M58" s="155"/>
      <c r="N58" s="31"/>
      <c r="O58" s="59"/>
      <c r="P58" s="43" t="s">
        <v>137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246" t="e">
        <f t="shared" si="10"/>
        <v>#VALUE!</v>
      </c>
      <c r="AA58" s="47" t="s">
        <v>184</v>
      </c>
      <c r="AC58" s="63"/>
    </row>
    <row r="59" spans="1:29" hidden="1" x14ac:dyDescent="0.25">
      <c r="A59" s="83"/>
      <c r="B59" s="154"/>
      <c r="C59" s="155"/>
      <c r="D59" s="13"/>
      <c r="E59" s="13"/>
      <c r="F59" s="13"/>
      <c r="G59" s="155"/>
      <c r="H59" s="155"/>
      <c r="I59" s="155"/>
      <c r="J59" s="155"/>
      <c r="K59" s="155"/>
      <c r="L59" s="155"/>
      <c r="M59" s="155"/>
      <c r="N59" s="31"/>
      <c r="O59" s="59"/>
      <c r="P59" s="43" t="s">
        <v>196</v>
      </c>
      <c r="Q59" s="42">
        <v>6</v>
      </c>
      <c r="R59" s="42">
        <v>2</v>
      </c>
      <c r="S59" s="42">
        <v>2</v>
      </c>
      <c r="T59" s="42">
        <v>4</v>
      </c>
      <c r="U59" s="42">
        <v>4</v>
      </c>
      <c r="V59" s="42">
        <v>4</v>
      </c>
      <c r="W59" s="42">
        <v>5</v>
      </c>
      <c r="X59" s="42">
        <v>5</v>
      </c>
      <c r="Y59" s="42">
        <v>5</v>
      </c>
      <c r="Z59" s="246" t="e">
        <f t="shared" si="10"/>
        <v>#VALUE!</v>
      </c>
      <c r="AA59" s="47" t="s">
        <v>184</v>
      </c>
      <c r="AC59" s="63"/>
    </row>
    <row r="60" spans="1:29" hidden="1" x14ac:dyDescent="0.25">
      <c r="A60" s="83"/>
      <c r="B60" s="154"/>
      <c r="C60" s="155"/>
      <c r="D60" s="13"/>
      <c r="E60" s="13"/>
      <c r="F60" s="13"/>
      <c r="G60" s="155"/>
      <c r="H60" s="155"/>
      <c r="I60" s="155"/>
      <c r="J60" s="155"/>
      <c r="K60" s="155"/>
      <c r="L60" s="155"/>
      <c r="M60" s="155"/>
      <c r="N60" s="31"/>
      <c r="O60" s="59"/>
      <c r="P60" s="43" t="s">
        <v>197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246" t="e">
        <f t="shared" si="10"/>
        <v>#VALUE!</v>
      </c>
      <c r="AA60" s="47"/>
      <c r="AC60" s="63"/>
    </row>
    <row r="61" spans="1:29" hidden="1" x14ac:dyDescent="0.25">
      <c r="A61" s="83"/>
      <c r="B61" s="154"/>
      <c r="C61" s="155"/>
      <c r="D61" s="13"/>
      <c r="E61" s="13"/>
      <c r="F61" s="13"/>
      <c r="G61" s="155"/>
      <c r="H61" s="155"/>
      <c r="I61" s="155"/>
      <c r="J61" s="155"/>
      <c r="K61" s="155"/>
      <c r="L61" s="155"/>
      <c r="M61" s="155"/>
      <c r="N61" s="31"/>
      <c r="O61" s="59"/>
      <c r="P61" s="43" t="s">
        <v>198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246" t="e">
        <f t="shared" si="10"/>
        <v>#VALUE!</v>
      </c>
      <c r="AA61" s="47"/>
      <c r="AC61" s="63"/>
    </row>
    <row r="62" spans="1:29" hidden="1" x14ac:dyDescent="0.25">
      <c r="A62" s="83"/>
      <c r="B62" s="154"/>
      <c r="C62" s="155"/>
      <c r="D62" s="13"/>
      <c r="E62" s="13"/>
      <c r="F62" s="13"/>
      <c r="G62" s="155"/>
      <c r="H62" s="155"/>
      <c r="I62" s="155"/>
      <c r="J62" s="155"/>
      <c r="K62" s="155"/>
      <c r="L62" s="155"/>
      <c r="M62" s="155"/>
      <c r="N62" s="31"/>
      <c r="O62" s="59"/>
      <c r="P62" s="43" t="s">
        <v>199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246" t="e">
        <f t="shared" si="10"/>
        <v>#VALUE!</v>
      </c>
      <c r="AA62" s="47"/>
      <c r="AC62" s="63"/>
    </row>
    <row r="63" spans="1:29" ht="25.5" hidden="1" x14ac:dyDescent="0.25">
      <c r="A63" s="83"/>
      <c r="B63" s="154"/>
      <c r="C63" s="155"/>
      <c r="D63" s="13"/>
      <c r="E63" s="13"/>
      <c r="F63" s="13"/>
      <c r="G63" s="155"/>
      <c r="H63" s="155"/>
      <c r="I63" s="155"/>
      <c r="J63" s="155"/>
      <c r="K63" s="155"/>
      <c r="L63" s="155"/>
      <c r="M63" s="155"/>
      <c r="N63" s="31"/>
      <c r="O63" s="59"/>
      <c r="P63" s="43" t="s">
        <v>134</v>
      </c>
      <c r="Q63" s="42">
        <v>5</v>
      </c>
      <c r="R63" s="42">
        <v>1</v>
      </c>
      <c r="S63" s="42">
        <v>1</v>
      </c>
      <c r="T63" s="42">
        <v>4</v>
      </c>
      <c r="U63" s="42">
        <v>5</v>
      </c>
      <c r="V63" s="42">
        <v>5</v>
      </c>
      <c r="W63" s="42">
        <v>5</v>
      </c>
      <c r="X63" s="42">
        <v>5</v>
      </c>
      <c r="Y63" s="42">
        <v>5</v>
      </c>
      <c r="Z63" s="246" t="e">
        <f t="shared" si="10"/>
        <v>#VALUE!</v>
      </c>
      <c r="AA63" s="47" t="s">
        <v>184</v>
      </c>
      <c r="AC63" s="63"/>
    </row>
    <row r="64" spans="1:29" ht="25.5" hidden="1" x14ac:dyDescent="0.25">
      <c r="A64" s="83"/>
      <c r="B64" s="154"/>
      <c r="C64" s="155"/>
      <c r="D64" s="13"/>
      <c r="E64" s="13"/>
      <c r="F64" s="13"/>
      <c r="G64" s="155"/>
      <c r="H64" s="155"/>
      <c r="I64" s="155"/>
      <c r="J64" s="155"/>
      <c r="K64" s="155"/>
      <c r="L64" s="155"/>
      <c r="M64" s="155"/>
      <c r="N64" s="31"/>
      <c r="O64" s="59"/>
      <c r="P64" s="43" t="s">
        <v>167</v>
      </c>
      <c r="Q64" s="42">
        <v>3</v>
      </c>
      <c r="R64" s="42">
        <v>0</v>
      </c>
      <c r="S64" s="42">
        <v>0</v>
      </c>
      <c r="T64" s="42">
        <v>3</v>
      </c>
      <c r="U64" s="42">
        <v>4</v>
      </c>
      <c r="V64" s="42">
        <v>4</v>
      </c>
      <c r="W64" s="42">
        <v>4</v>
      </c>
      <c r="X64" s="42">
        <v>4</v>
      </c>
      <c r="Y64" s="42">
        <v>4</v>
      </c>
      <c r="Z64" s="246" t="e">
        <f t="shared" si="10"/>
        <v>#VALUE!</v>
      </c>
      <c r="AA64" s="47" t="s">
        <v>184</v>
      </c>
      <c r="AC64" s="63"/>
    </row>
    <row r="65" spans="1:29" hidden="1" x14ac:dyDescent="0.25">
      <c r="A65" s="83"/>
      <c r="B65" s="154"/>
      <c r="C65" s="155"/>
      <c r="D65" s="13"/>
      <c r="E65" s="13"/>
      <c r="F65" s="13"/>
      <c r="G65" s="155"/>
      <c r="H65" s="155"/>
      <c r="I65" s="155"/>
      <c r="J65" s="155"/>
      <c r="K65" s="155"/>
      <c r="L65" s="155"/>
      <c r="M65" s="155"/>
      <c r="N65" s="31"/>
      <c r="O65" s="59"/>
      <c r="P65" s="43" t="s">
        <v>168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246" t="e">
        <f t="shared" si="10"/>
        <v>#VALUE!</v>
      </c>
      <c r="AA65" s="47" t="s">
        <v>184</v>
      </c>
      <c r="AC65" s="63"/>
    </row>
    <row r="66" spans="1:29" hidden="1" x14ac:dyDescent="0.25">
      <c r="A66" s="83"/>
      <c r="B66" s="154"/>
      <c r="C66" s="155"/>
      <c r="D66" s="13"/>
      <c r="E66" s="13"/>
      <c r="F66" s="13"/>
      <c r="G66" s="155"/>
      <c r="H66" s="155"/>
      <c r="I66" s="155"/>
      <c r="J66" s="155"/>
      <c r="K66" s="155"/>
      <c r="L66" s="155"/>
      <c r="M66" s="155"/>
      <c r="N66" s="31"/>
      <c r="O66" s="59"/>
      <c r="P66" s="43" t="s">
        <v>169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246" t="e">
        <f t="shared" si="10"/>
        <v>#VALUE!</v>
      </c>
      <c r="AA66" s="47" t="s">
        <v>184</v>
      </c>
      <c r="AC66" s="63"/>
    </row>
    <row r="67" spans="1:29" hidden="1" x14ac:dyDescent="0.25">
      <c r="A67" s="83"/>
      <c r="B67" s="154"/>
      <c r="C67" s="155"/>
      <c r="D67" s="13"/>
      <c r="E67" s="13"/>
      <c r="F67" s="13"/>
      <c r="G67" s="155"/>
      <c r="H67" s="155"/>
      <c r="I67" s="155"/>
      <c r="J67" s="155"/>
      <c r="K67" s="155"/>
      <c r="L67" s="155"/>
      <c r="M67" s="155"/>
      <c r="N67" s="31"/>
      <c r="O67" s="59"/>
      <c r="P67" s="43" t="s">
        <v>170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246" t="e">
        <f t="shared" si="10"/>
        <v>#VALUE!</v>
      </c>
      <c r="AA67" s="47" t="s">
        <v>184</v>
      </c>
      <c r="AC67" s="63"/>
    </row>
    <row r="68" spans="1:29" hidden="1" x14ac:dyDescent="0.25">
      <c r="A68" s="83"/>
      <c r="B68" s="154"/>
      <c r="C68" s="155"/>
      <c r="D68" s="13"/>
      <c r="E68" s="13"/>
      <c r="F68" s="13"/>
      <c r="G68" s="155"/>
      <c r="H68" s="155"/>
      <c r="I68" s="155"/>
      <c r="J68" s="155"/>
      <c r="K68" s="155"/>
      <c r="L68" s="155"/>
      <c r="M68" s="155"/>
      <c r="N68" s="31"/>
      <c r="O68" s="59"/>
      <c r="P68" s="43" t="s">
        <v>171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246" t="e">
        <f t="shared" si="10"/>
        <v>#VALUE!</v>
      </c>
      <c r="AA68" s="47" t="s">
        <v>184</v>
      </c>
      <c r="AC68" s="63"/>
    </row>
    <row r="69" spans="1:29" hidden="1" x14ac:dyDescent="0.25">
      <c r="A69" s="83"/>
      <c r="B69" s="154"/>
      <c r="C69" s="155"/>
      <c r="D69" s="13"/>
      <c r="E69" s="13"/>
      <c r="F69" s="13"/>
      <c r="G69" s="155"/>
      <c r="H69" s="155"/>
      <c r="I69" s="155"/>
      <c r="J69" s="155"/>
      <c r="K69" s="155"/>
      <c r="L69" s="155"/>
      <c r="M69" s="155"/>
      <c r="N69" s="31"/>
      <c r="O69" s="59"/>
      <c r="P69" s="43" t="s">
        <v>213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246" t="e">
        <f t="shared" si="10"/>
        <v>#VALUE!</v>
      </c>
      <c r="AA69" s="47" t="s">
        <v>184</v>
      </c>
      <c r="AC69" s="63"/>
    </row>
    <row r="70" spans="1:29" hidden="1" x14ac:dyDescent="0.25">
      <c r="A70" s="83"/>
      <c r="B70" s="154"/>
      <c r="C70" s="155"/>
      <c r="D70" s="13"/>
      <c r="E70" s="13"/>
      <c r="F70" s="13"/>
      <c r="G70" s="155"/>
      <c r="H70" s="155"/>
      <c r="I70" s="155"/>
      <c r="J70" s="155"/>
      <c r="K70" s="155"/>
      <c r="L70" s="155"/>
      <c r="M70" s="155"/>
      <c r="N70" s="31"/>
      <c r="O70" s="59"/>
      <c r="P70" s="43" t="s">
        <v>214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246" t="e">
        <f t="shared" si="10"/>
        <v>#VALUE!</v>
      </c>
      <c r="AA70" s="47" t="s">
        <v>184</v>
      </c>
      <c r="AC70" s="63"/>
    </row>
    <row r="71" spans="1:29" hidden="1" x14ac:dyDescent="0.25">
      <c r="A71" s="83"/>
      <c r="B71" s="154"/>
      <c r="C71" s="155"/>
      <c r="D71" s="13"/>
      <c r="E71" s="13"/>
      <c r="F71" s="13"/>
      <c r="G71" s="155"/>
      <c r="H71" s="155"/>
      <c r="I71" s="155"/>
      <c r="J71" s="155"/>
      <c r="K71" s="155"/>
      <c r="L71" s="155"/>
      <c r="M71" s="155"/>
      <c r="N71" s="31"/>
      <c r="O71" s="59"/>
      <c r="P71" s="43" t="s">
        <v>158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246" t="e">
        <f t="shared" si="10"/>
        <v>#VALUE!</v>
      </c>
      <c r="AA71" s="47" t="s">
        <v>184</v>
      </c>
      <c r="AC71" s="63"/>
    </row>
    <row r="72" spans="1:29" hidden="1" x14ac:dyDescent="0.25">
      <c r="A72" s="83"/>
      <c r="B72" s="185"/>
      <c r="C72" s="186"/>
      <c r="D72" s="13"/>
      <c r="E72" s="13"/>
      <c r="F72" s="13"/>
      <c r="G72" s="186"/>
      <c r="H72" s="186"/>
      <c r="I72" s="186"/>
      <c r="J72" s="186"/>
      <c r="K72" s="186"/>
      <c r="L72" s="186"/>
      <c r="M72" s="186"/>
      <c r="N72" s="31"/>
      <c r="O72" s="59"/>
      <c r="P72" s="43" t="s">
        <v>257</v>
      </c>
      <c r="Q72" s="42">
        <v>0</v>
      </c>
      <c r="R72" s="42">
        <v>0</v>
      </c>
      <c r="S72" s="42">
        <v>0</v>
      </c>
      <c r="T72" s="42">
        <v>5</v>
      </c>
      <c r="U72" s="42">
        <v>6</v>
      </c>
      <c r="V72" s="42">
        <v>6</v>
      </c>
      <c r="W72" s="42">
        <v>6</v>
      </c>
      <c r="X72" s="42">
        <v>6</v>
      </c>
      <c r="Y72" s="42">
        <v>7</v>
      </c>
      <c r="Z72" s="246" t="e">
        <f t="shared" si="10"/>
        <v>#VALUE!</v>
      </c>
      <c r="AA72" s="47" t="s">
        <v>184</v>
      </c>
      <c r="AC72" s="63"/>
    </row>
    <row r="73" spans="1:29" hidden="1" x14ac:dyDescent="0.25">
      <c r="A73" s="83"/>
      <c r="B73" s="185"/>
      <c r="C73" s="186"/>
      <c r="D73" s="13"/>
      <c r="E73" s="13"/>
      <c r="F73" s="13"/>
      <c r="G73" s="186"/>
      <c r="H73" s="186"/>
      <c r="I73" s="186"/>
      <c r="J73" s="186"/>
      <c r="K73" s="186"/>
      <c r="L73" s="186"/>
      <c r="M73" s="186"/>
      <c r="N73" s="31"/>
      <c r="O73" s="59"/>
      <c r="P73" s="43" t="s">
        <v>258</v>
      </c>
      <c r="Q73" s="42">
        <v>0</v>
      </c>
      <c r="R73" s="42">
        <v>0</v>
      </c>
      <c r="S73" s="42">
        <v>0</v>
      </c>
      <c r="T73" s="42">
        <v>2</v>
      </c>
      <c r="U73" s="42">
        <v>2</v>
      </c>
      <c r="V73" s="42">
        <v>2</v>
      </c>
      <c r="W73" s="42">
        <v>2</v>
      </c>
      <c r="X73" s="42">
        <v>2</v>
      </c>
      <c r="Y73" s="42">
        <v>2</v>
      </c>
      <c r="Z73" s="246" t="e">
        <f t="shared" si="10"/>
        <v>#VALUE!</v>
      </c>
      <c r="AA73" s="47" t="s">
        <v>184</v>
      </c>
      <c r="AC73" s="63"/>
    </row>
    <row r="74" spans="1:29" hidden="1" x14ac:dyDescent="0.25">
      <c r="A74" s="83"/>
      <c r="B74" s="185"/>
      <c r="C74" s="186"/>
      <c r="D74" s="13"/>
      <c r="E74" s="13"/>
      <c r="F74" s="13"/>
      <c r="G74" s="186"/>
      <c r="H74" s="186"/>
      <c r="I74" s="186"/>
      <c r="J74" s="186"/>
      <c r="K74" s="186"/>
      <c r="L74" s="186"/>
      <c r="M74" s="186"/>
      <c r="N74" s="31"/>
      <c r="O74" s="59"/>
      <c r="P74" s="43" t="s">
        <v>259</v>
      </c>
      <c r="Q74" s="42">
        <v>0</v>
      </c>
      <c r="R74" s="42">
        <v>0</v>
      </c>
      <c r="S74" s="42">
        <v>0</v>
      </c>
      <c r="T74" s="42">
        <v>8</v>
      </c>
      <c r="U74" s="42">
        <v>8</v>
      </c>
      <c r="V74" s="42">
        <v>9</v>
      </c>
      <c r="W74" s="42">
        <v>9</v>
      </c>
      <c r="X74" s="42">
        <v>9</v>
      </c>
      <c r="Y74" s="42">
        <v>10</v>
      </c>
      <c r="Z74" s="246" t="e">
        <f t="shared" si="10"/>
        <v>#VALUE!</v>
      </c>
      <c r="AA74" s="47" t="s">
        <v>184</v>
      </c>
      <c r="AC74" s="63"/>
    </row>
    <row r="75" spans="1:29" hidden="1" x14ac:dyDescent="0.25">
      <c r="A75" s="83"/>
      <c r="B75" s="185"/>
      <c r="C75" s="186"/>
      <c r="D75" s="13"/>
      <c r="E75" s="13"/>
      <c r="F75" s="13"/>
      <c r="G75" s="186"/>
      <c r="H75" s="186"/>
      <c r="I75" s="186"/>
      <c r="J75" s="186"/>
      <c r="K75" s="186"/>
      <c r="L75" s="186"/>
      <c r="M75" s="186"/>
      <c r="N75" s="31"/>
      <c r="O75" s="59"/>
      <c r="P75" s="43" t="s">
        <v>260</v>
      </c>
      <c r="Q75" s="42">
        <v>0</v>
      </c>
      <c r="R75" s="42">
        <v>0</v>
      </c>
      <c r="S75" s="42">
        <v>0</v>
      </c>
      <c r="T75" s="42">
        <v>1</v>
      </c>
      <c r="U75" s="42">
        <v>2</v>
      </c>
      <c r="V75" s="42">
        <v>2</v>
      </c>
      <c r="W75" s="42">
        <v>2</v>
      </c>
      <c r="X75" s="42">
        <v>2</v>
      </c>
      <c r="Y75" s="42">
        <v>2</v>
      </c>
      <c r="Z75" s="246" t="e">
        <f t="shared" si="10"/>
        <v>#VALUE!</v>
      </c>
      <c r="AA75" s="47" t="s">
        <v>184</v>
      </c>
      <c r="AC75" s="63"/>
    </row>
    <row r="76" spans="1:29" hidden="1" x14ac:dyDescent="0.25">
      <c r="A76" s="83"/>
      <c r="B76" s="185"/>
      <c r="C76" s="186"/>
      <c r="D76" s="13"/>
      <c r="E76" s="13"/>
      <c r="F76" s="13"/>
      <c r="G76" s="186"/>
      <c r="H76" s="186"/>
      <c r="I76" s="186"/>
      <c r="J76" s="186"/>
      <c r="K76" s="186"/>
      <c r="L76" s="186"/>
      <c r="M76" s="186"/>
      <c r="N76" s="31"/>
      <c r="O76" s="59"/>
      <c r="P76" s="43" t="s">
        <v>261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246" t="e">
        <f t="shared" si="10"/>
        <v>#VALUE!</v>
      </c>
      <c r="AA76" s="47" t="s">
        <v>184</v>
      </c>
      <c r="AC76" s="63"/>
    </row>
    <row r="77" spans="1:29" hidden="1" x14ac:dyDescent="0.25">
      <c r="A77" s="83"/>
      <c r="B77" s="185"/>
      <c r="C77" s="186"/>
      <c r="D77" s="13"/>
      <c r="E77" s="13"/>
      <c r="F77" s="13"/>
      <c r="G77" s="186"/>
      <c r="H77" s="186"/>
      <c r="I77" s="186"/>
      <c r="J77" s="186"/>
      <c r="K77" s="186"/>
      <c r="L77" s="186"/>
      <c r="M77" s="186"/>
      <c r="N77" s="31"/>
      <c r="O77" s="59"/>
      <c r="P77" s="43" t="s">
        <v>262</v>
      </c>
      <c r="Q77" s="42">
        <v>0</v>
      </c>
      <c r="R77" s="42">
        <v>0</v>
      </c>
      <c r="S77" s="42">
        <v>0</v>
      </c>
      <c r="T77" s="42">
        <v>2</v>
      </c>
      <c r="U77" s="42">
        <v>2</v>
      </c>
      <c r="V77" s="42">
        <v>2</v>
      </c>
      <c r="W77" s="42">
        <v>2</v>
      </c>
      <c r="X77" s="42">
        <v>2</v>
      </c>
      <c r="Y77" s="42">
        <v>2</v>
      </c>
      <c r="Z77" s="246" t="e">
        <f t="shared" si="10"/>
        <v>#VALUE!</v>
      </c>
      <c r="AA77" s="47" t="s">
        <v>184</v>
      </c>
      <c r="AC77" s="63"/>
    </row>
    <row r="78" spans="1:29" ht="30" x14ac:dyDescent="0.25">
      <c r="A78" s="83"/>
      <c r="B78" s="154"/>
      <c r="C78" s="155"/>
      <c r="D78" s="13"/>
      <c r="E78" s="13"/>
      <c r="F78" s="13"/>
      <c r="G78" s="155"/>
      <c r="H78" s="155"/>
      <c r="I78" s="155"/>
      <c r="J78" s="155"/>
      <c r="K78" s="155"/>
      <c r="L78" s="155"/>
      <c r="M78" s="155"/>
      <c r="N78" s="31"/>
      <c r="O78" s="59" t="s">
        <v>207</v>
      </c>
      <c r="P78" s="33" t="s">
        <v>145</v>
      </c>
      <c r="Q78" s="246">
        <f>Q42+Q79+Q80+Q88</f>
        <v>185</v>
      </c>
      <c r="R78" s="246">
        <f t="shared" ref="R78:Y78" si="11">R42+R79+R80+R88</f>
        <v>127</v>
      </c>
      <c r="S78" s="246">
        <f t="shared" si="11"/>
        <v>127</v>
      </c>
      <c r="T78" s="246">
        <f t="shared" si="11"/>
        <v>175</v>
      </c>
      <c r="U78" s="246">
        <f t="shared" si="11"/>
        <v>182</v>
      </c>
      <c r="V78" s="246">
        <f t="shared" si="11"/>
        <v>185</v>
      </c>
      <c r="W78" s="246">
        <f t="shared" si="11"/>
        <v>187</v>
      </c>
      <c r="X78" s="246">
        <f t="shared" si="11"/>
        <v>188</v>
      </c>
      <c r="Y78" s="246">
        <f t="shared" si="11"/>
        <v>192</v>
      </c>
      <c r="Z78" s="246">
        <f>SUM(Q78:Y78)</f>
        <v>1548</v>
      </c>
      <c r="AA78" s="47" t="s">
        <v>184</v>
      </c>
      <c r="AC78" s="63"/>
    </row>
    <row r="79" spans="1:29" x14ac:dyDescent="0.25">
      <c r="A79" s="83"/>
      <c r="B79" s="154"/>
      <c r="C79" s="155"/>
      <c r="D79" s="13"/>
      <c r="E79" s="13"/>
      <c r="F79" s="13"/>
      <c r="G79" s="155"/>
      <c r="H79" s="155"/>
      <c r="I79" s="155"/>
      <c r="J79" s="155"/>
      <c r="K79" s="155"/>
      <c r="L79" s="155"/>
      <c r="M79" s="155"/>
      <c r="N79" s="31"/>
      <c r="O79" s="59" t="s">
        <v>208</v>
      </c>
      <c r="P79" s="33" t="s">
        <v>146</v>
      </c>
      <c r="Q79" s="113">
        <v>25</v>
      </c>
      <c r="R79" s="113">
        <v>25</v>
      </c>
      <c r="S79" s="113">
        <v>25</v>
      </c>
      <c r="T79" s="168">
        <v>25</v>
      </c>
      <c r="U79" s="113">
        <v>25</v>
      </c>
      <c r="V79" s="113">
        <v>25</v>
      </c>
      <c r="W79" s="113">
        <v>25</v>
      </c>
      <c r="X79" s="113">
        <v>25</v>
      </c>
      <c r="Y79" s="113">
        <v>25</v>
      </c>
      <c r="Z79" s="246">
        <f>SUM(Q79:Y79)</f>
        <v>225</v>
      </c>
      <c r="AA79" s="47" t="s">
        <v>184</v>
      </c>
      <c r="AC79" s="63"/>
    </row>
    <row r="80" spans="1:29" s="57" customFormat="1" ht="75" x14ac:dyDescent="0.25">
      <c r="A80" s="83"/>
      <c r="B80" s="245"/>
      <c r="C80" s="242"/>
      <c r="D80" s="13"/>
      <c r="E80" s="13"/>
      <c r="F80" s="13"/>
      <c r="G80" s="242"/>
      <c r="H80" s="242"/>
      <c r="I80" s="242"/>
      <c r="J80" s="242"/>
      <c r="K80" s="242"/>
      <c r="L80" s="242"/>
      <c r="M80" s="242"/>
      <c r="N80" s="31"/>
      <c r="O80" s="60" t="s">
        <v>209</v>
      </c>
      <c r="P80" s="33" t="s">
        <v>147</v>
      </c>
      <c r="Q80" s="246">
        <v>20</v>
      </c>
      <c r="R80" s="246">
        <v>20</v>
      </c>
      <c r="S80" s="246">
        <v>20</v>
      </c>
      <c r="T80" s="246">
        <v>20</v>
      </c>
      <c r="U80" s="246">
        <v>20</v>
      </c>
      <c r="V80" s="246">
        <v>20</v>
      </c>
      <c r="W80" s="246">
        <v>20</v>
      </c>
      <c r="X80" s="246">
        <v>20</v>
      </c>
      <c r="Y80" s="246">
        <v>20</v>
      </c>
      <c r="Z80" s="246">
        <v>20</v>
      </c>
      <c r="AA80" s="175" t="s">
        <v>287</v>
      </c>
      <c r="AC80" s="176"/>
    </row>
    <row r="81" spans="1:29" ht="45" hidden="1" x14ac:dyDescent="0.25">
      <c r="A81" s="83"/>
      <c r="B81" s="154"/>
      <c r="C81" s="155"/>
      <c r="D81" s="13"/>
      <c r="E81" s="13"/>
      <c r="F81" s="13"/>
      <c r="G81" s="155"/>
      <c r="H81" s="155"/>
      <c r="I81" s="155"/>
      <c r="J81" s="155"/>
      <c r="K81" s="155"/>
      <c r="L81" s="155"/>
      <c r="M81" s="155"/>
      <c r="N81" s="31"/>
      <c r="O81" s="65"/>
      <c r="P81" s="41" t="s">
        <v>138</v>
      </c>
      <c r="Q81" s="42">
        <v>30</v>
      </c>
      <c r="R81" s="42">
        <v>30</v>
      </c>
      <c r="S81" s="42">
        <v>30</v>
      </c>
      <c r="T81" s="42">
        <v>30</v>
      </c>
      <c r="U81" s="42">
        <v>30</v>
      </c>
      <c r="V81" s="42">
        <v>30</v>
      </c>
      <c r="W81" s="42">
        <v>30</v>
      </c>
      <c r="X81" s="42">
        <v>30</v>
      </c>
      <c r="Y81" s="42">
        <v>30</v>
      </c>
      <c r="Z81" s="168">
        <f t="shared" ref="Z81:Z88" si="12">SUM(Q81:Y81)</f>
        <v>270</v>
      </c>
      <c r="AA81" s="47" t="s">
        <v>51</v>
      </c>
      <c r="AC81" s="63"/>
    </row>
    <row r="82" spans="1:29" ht="45" hidden="1" x14ac:dyDescent="0.25">
      <c r="A82" s="83"/>
      <c r="B82" s="154"/>
      <c r="C82" s="155"/>
      <c r="D82" s="13"/>
      <c r="E82" s="13"/>
      <c r="F82" s="13"/>
      <c r="G82" s="155"/>
      <c r="H82" s="155"/>
      <c r="I82" s="155"/>
      <c r="J82" s="155"/>
      <c r="K82" s="155"/>
      <c r="L82" s="155"/>
      <c r="M82" s="155"/>
      <c r="N82" s="31"/>
      <c r="O82" s="88"/>
      <c r="P82" s="43" t="s">
        <v>139</v>
      </c>
      <c r="Q82" s="46">
        <v>4</v>
      </c>
      <c r="R82" s="46">
        <v>4</v>
      </c>
      <c r="S82" s="46">
        <v>4</v>
      </c>
      <c r="T82" s="46">
        <v>4</v>
      </c>
      <c r="U82" s="46">
        <v>4</v>
      </c>
      <c r="V82" s="46">
        <v>4</v>
      </c>
      <c r="W82" s="46">
        <v>4</v>
      </c>
      <c r="X82" s="46">
        <v>4</v>
      </c>
      <c r="Y82" s="46">
        <v>4</v>
      </c>
      <c r="Z82" s="168">
        <f t="shared" si="12"/>
        <v>36</v>
      </c>
      <c r="AA82" s="47" t="s">
        <v>51</v>
      </c>
      <c r="AC82" s="63"/>
    </row>
    <row r="83" spans="1:29" ht="90" x14ac:dyDescent="0.25">
      <c r="A83" s="83"/>
      <c r="B83" s="154"/>
      <c r="C83" s="155"/>
      <c r="D83" s="13"/>
      <c r="E83" s="13"/>
      <c r="F83" s="13"/>
      <c r="G83" s="155"/>
      <c r="H83" s="155"/>
      <c r="I83" s="155"/>
      <c r="J83" s="155"/>
      <c r="K83" s="155"/>
      <c r="L83" s="155"/>
      <c r="M83" s="155"/>
      <c r="N83" s="31"/>
      <c r="O83" s="59">
        <v>15</v>
      </c>
      <c r="P83" s="33" t="s">
        <v>140</v>
      </c>
      <c r="Q83" s="133">
        <f t="shared" ref="Q83:S83" si="13">Q84+Q85+Q86+Q87</f>
        <v>3</v>
      </c>
      <c r="R83" s="133">
        <f t="shared" si="13"/>
        <v>3</v>
      </c>
      <c r="S83" s="133">
        <f t="shared" si="13"/>
        <v>3</v>
      </c>
      <c r="T83" s="168">
        <v>2</v>
      </c>
      <c r="U83" s="133">
        <v>2</v>
      </c>
      <c r="V83" s="133">
        <v>2</v>
      </c>
      <c r="W83" s="133">
        <v>2</v>
      </c>
      <c r="X83" s="133">
        <v>2</v>
      </c>
      <c r="Y83" s="133">
        <v>2</v>
      </c>
      <c r="Z83" s="168">
        <f t="shared" si="12"/>
        <v>21</v>
      </c>
      <c r="AA83" s="47" t="s">
        <v>184</v>
      </c>
      <c r="AC83" s="63"/>
    </row>
    <row r="84" spans="1:29" hidden="1" x14ac:dyDescent="0.25">
      <c r="A84" s="83"/>
      <c r="B84" s="154"/>
      <c r="C84" s="155"/>
      <c r="D84" s="13"/>
      <c r="E84" s="13"/>
      <c r="F84" s="13"/>
      <c r="G84" s="155"/>
      <c r="H84" s="155"/>
      <c r="I84" s="155"/>
      <c r="J84" s="155"/>
      <c r="K84" s="155"/>
      <c r="L84" s="155"/>
      <c r="M84" s="155"/>
      <c r="N84" s="31"/>
      <c r="O84" s="66"/>
      <c r="P84" s="41" t="s">
        <v>143</v>
      </c>
      <c r="Q84" s="42">
        <v>1</v>
      </c>
      <c r="R84" s="42">
        <v>1</v>
      </c>
      <c r="S84" s="42">
        <v>1</v>
      </c>
      <c r="T84" s="42">
        <v>1</v>
      </c>
      <c r="U84" s="42">
        <v>1</v>
      </c>
      <c r="V84" s="42">
        <v>1</v>
      </c>
      <c r="W84" s="42">
        <v>1</v>
      </c>
      <c r="X84" s="42">
        <v>1</v>
      </c>
      <c r="Y84" s="42">
        <v>1</v>
      </c>
      <c r="Z84" s="168">
        <f t="shared" si="12"/>
        <v>9</v>
      </c>
      <c r="AA84" s="47" t="s">
        <v>184</v>
      </c>
      <c r="AC84" s="63"/>
    </row>
    <row r="85" spans="1:29" ht="45" hidden="1" x14ac:dyDescent="0.25">
      <c r="A85" s="83"/>
      <c r="B85" s="154"/>
      <c r="C85" s="155"/>
      <c r="D85" s="13"/>
      <c r="E85" s="13"/>
      <c r="F85" s="13"/>
      <c r="G85" s="155"/>
      <c r="H85" s="155"/>
      <c r="I85" s="155"/>
      <c r="J85" s="155"/>
      <c r="K85" s="155"/>
      <c r="L85" s="155"/>
      <c r="M85" s="155"/>
      <c r="N85" s="31"/>
      <c r="O85" s="66"/>
      <c r="P85" s="41" t="s">
        <v>148</v>
      </c>
      <c r="Q85" s="42">
        <v>1</v>
      </c>
      <c r="R85" s="42">
        <v>1</v>
      </c>
      <c r="S85" s="42">
        <v>1</v>
      </c>
      <c r="T85" s="42">
        <v>1</v>
      </c>
      <c r="U85" s="42">
        <v>1</v>
      </c>
      <c r="V85" s="42">
        <v>1</v>
      </c>
      <c r="W85" s="42">
        <v>1</v>
      </c>
      <c r="X85" s="42">
        <v>1</v>
      </c>
      <c r="Y85" s="42">
        <v>1</v>
      </c>
      <c r="Z85" s="168">
        <f t="shared" si="12"/>
        <v>9</v>
      </c>
      <c r="AA85" s="47" t="s">
        <v>184</v>
      </c>
      <c r="AC85" s="63"/>
    </row>
    <row r="86" spans="1:29" ht="38.25" hidden="1" x14ac:dyDescent="0.25">
      <c r="A86" s="83"/>
      <c r="B86" s="154"/>
      <c r="C86" s="155"/>
      <c r="D86" s="13"/>
      <c r="E86" s="13"/>
      <c r="F86" s="13"/>
      <c r="G86" s="155"/>
      <c r="H86" s="155"/>
      <c r="I86" s="155"/>
      <c r="J86" s="155"/>
      <c r="K86" s="155"/>
      <c r="L86" s="155"/>
      <c r="M86" s="155"/>
      <c r="N86" s="31"/>
      <c r="O86" s="88"/>
      <c r="P86" s="43" t="s">
        <v>149</v>
      </c>
      <c r="Q86" s="42"/>
      <c r="R86" s="42"/>
      <c r="S86" s="42"/>
      <c r="T86" s="42"/>
      <c r="U86" s="42"/>
      <c r="V86" s="42"/>
      <c r="W86" s="42"/>
      <c r="X86" s="42"/>
      <c r="Y86" s="42"/>
      <c r="Z86" s="168">
        <f t="shared" si="12"/>
        <v>0</v>
      </c>
      <c r="AA86" s="47" t="s">
        <v>184</v>
      </c>
      <c r="AC86" s="63"/>
    </row>
    <row r="87" spans="1:29" ht="25.5" hidden="1" x14ac:dyDescent="0.25">
      <c r="A87" s="83"/>
      <c r="B87" s="154"/>
      <c r="C87" s="155"/>
      <c r="D87" s="13"/>
      <c r="E87" s="13"/>
      <c r="F87" s="13"/>
      <c r="G87" s="155"/>
      <c r="H87" s="155"/>
      <c r="I87" s="155"/>
      <c r="J87" s="155"/>
      <c r="K87" s="155"/>
      <c r="L87" s="155"/>
      <c r="M87" s="155"/>
      <c r="N87" s="31"/>
      <c r="O87" s="88"/>
      <c r="P87" s="43" t="s">
        <v>150</v>
      </c>
      <c r="Q87" s="42">
        <v>1</v>
      </c>
      <c r="R87" s="42">
        <v>1</v>
      </c>
      <c r="S87" s="42">
        <v>1</v>
      </c>
      <c r="T87" s="42">
        <v>1</v>
      </c>
      <c r="U87" s="42">
        <v>1</v>
      </c>
      <c r="V87" s="42">
        <v>1</v>
      </c>
      <c r="W87" s="42">
        <v>1</v>
      </c>
      <c r="X87" s="42">
        <v>1</v>
      </c>
      <c r="Y87" s="42">
        <v>1</v>
      </c>
      <c r="Z87" s="168">
        <f t="shared" si="12"/>
        <v>9</v>
      </c>
      <c r="AA87" s="47" t="s">
        <v>184</v>
      </c>
      <c r="AC87" s="63"/>
    </row>
    <row r="88" spans="1:29" ht="75" x14ac:dyDescent="0.25">
      <c r="A88" s="83"/>
      <c r="B88" s="154"/>
      <c r="C88" s="155"/>
      <c r="D88" s="13"/>
      <c r="E88" s="13"/>
      <c r="F88" s="13"/>
      <c r="G88" s="155"/>
      <c r="H88" s="155"/>
      <c r="I88" s="155"/>
      <c r="J88" s="155"/>
      <c r="K88" s="155"/>
      <c r="L88" s="155"/>
      <c r="M88" s="155"/>
      <c r="N88" s="31"/>
      <c r="O88" s="59">
        <v>16</v>
      </c>
      <c r="P88" s="33" t="s">
        <v>151</v>
      </c>
      <c r="Q88" s="71">
        <f t="shared" ref="Q88:S88" si="14">R89+R90+R91+R92</f>
        <v>70</v>
      </c>
      <c r="R88" s="71">
        <f t="shared" si="14"/>
        <v>70</v>
      </c>
      <c r="S88" s="71">
        <f t="shared" si="14"/>
        <v>70</v>
      </c>
      <c r="T88" s="168">
        <v>50</v>
      </c>
      <c r="U88" s="71">
        <v>50</v>
      </c>
      <c r="V88" s="71">
        <v>50</v>
      </c>
      <c r="W88" s="71">
        <v>50</v>
      </c>
      <c r="X88" s="71">
        <v>50</v>
      </c>
      <c r="Y88" s="71">
        <v>50</v>
      </c>
      <c r="Z88" s="246">
        <f t="shared" si="12"/>
        <v>510</v>
      </c>
      <c r="AA88" s="47" t="s">
        <v>184</v>
      </c>
      <c r="AC88" s="63"/>
    </row>
    <row r="89" spans="1:29" hidden="1" x14ac:dyDescent="0.25">
      <c r="A89" s="83"/>
      <c r="B89" s="154"/>
      <c r="C89" s="155"/>
      <c r="D89" s="13"/>
      <c r="E89" s="13"/>
      <c r="F89" s="13"/>
      <c r="G89" s="155"/>
      <c r="H89" s="155"/>
      <c r="I89" s="155"/>
      <c r="J89" s="155"/>
      <c r="K89" s="155"/>
      <c r="L89" s="155"/>
      <c r="M89" s="155"/>
      <c r="N89" s="31"/>
      <c r="O89" s="50"/>
      <c r="P89" s="41" t="s">
        <v>143</v>
      </c>
      <c r="Q89" s="42">
        <v>20</v>
      </c>
      <c r="R89" s="42">
        <v>20</v>
      </c>
      <c r="S89" s="42">
        <v>20</v>
      </c>
      <c r="T89" s="42">
        <v>20</v>
      </c>
      <c r="U89" s="42">
        <v>20</v>
      </c>
      <c r="V89" s="42">
        <v>20</v>
      </c>
      <c r="W89" s="42">
        <v>20</v>
      </c>
      <c r="X89" s="42">
        <v>20</v>
      </c>
      <c r="Y89" s="42">
        <v>20</v>
      </c>
      <c r="Z89" s="42">
        <v>20</v>
      </c>
      <c r="AA89" s="42">
        <f>SUM(Q89:Z89)</f>
        <v>200</v>
      </c>
      <c r="AC89" s="63"/>
    </row>
    <row r="90" spans="1:29" ht="45" hidden="1" x14ac:dyDescent="0.25">
      <c r="A90" s="83"/>
      <c r="B90" s="154"/>
      <c r="C90" s="155"/>
      <c r="D90" s="13"/>
      <c r="E90" s="13"/>
      <c r="F90" s="13"/>
      <c r="G90" s="155"/>
      <c r="H90" s="155"/>
      <c r="I90" s="155"/>
      <c r="J90" s="155"/>
      <c r="K90" s="155"/>
      <c r="L90" s="155"/>
      <c r="M90" s="155"/>
      <c r="N90" s="31"/>
      <c r="O90" s="50"/>
      <c r="P90" s="41" t="s">
        <v>148</v>
      </c>
      <c r="Q90" s="42">
        <v>25</v>
      </c>
      <c r="R90" s="42">
        <v>25</v>
      </c>
      <c r="S90" s="42">
        <v>25</v>
      </c>
      <c r="T90" s="42">
        <v>25</v>
      </c>
      <c r="U90" s="42">
        <v>25</v>
      </c>
      <c r="V90" s="42">
        <v>25</v>
      </c>
      <c r="W90" s="42">
        <v>25</v>
      </c>
      <c r="X90" s="42">
        <v>25</v>
      </c>
      <c r="Y90" s="42">
        <v>25</v>
      </c>
      <c r="Z90" s="42">
        <v>25</v>
      </c>
      <c r="AA90" s="42">
        <f>SUM(Q90:Z90)</f>
        <v>250</v>
      </c>
      <c r="AC90" s="63"/>
    </row>
    <row r="91" spans="1:29" ht="38.25" hidden="1" x14ac:dyDescent="0.25">
      <c r="A91" s="83"/>
      <c r="B91" s="154"/>
      <c r="C91" s="155"/>
      <c r="D91" s="13"/>
      <c r="E91" s="13"/>
      <c r="F91" s="13"/>
      <c r="G91" s="155"/>
      <c r="H91" s="155"/>
      <c r="I91" s="155"/>
      <c r="J91" s="155"/>
      <c r="K91" s="155"/>
      <c r="L91" s="155"/>
      <c r="M91" s="155"/>
      <c r="N91" s="31"/>
      <c r="O91" s="89"/>
      <c r="P91" s="43" t="s">
        <v>149</v>
      </c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>
        <f>SUM(Q91:Z91)</f>
        <v>0</v>
      </c>
      <c r="AC91" s="63"/>
    </row>
    <row r="92" spans="1:29" ht="25.5" hidden="1" x14ac:dyDescent="0.25">
      <c r="A92" s="83"/>
      <c r="B92" s="154"/>
      <c r="C92" s="155"/>
      <c r="D92" s="13"/>
      <c r="E92" s="13"/>
      <c r="F92" s="13"/>
      <c r="G92" s="155"/>
      <c r="H92" s="155"/>
      <c r="I92" s="155"/>
      <c r="J92" s="155"/>
      <c r="K92" s="155"/>
      <c r="L92" s="155"/>
      <c r="M92" s="155"/>
      <c r="N92" s="31"/>
      <c r="O92" s="89"/>
      <c r="P92" s="43" t="s">
        <v>150</v>
      </c>
      <c r="Q92" s="42">
        <v>25</v>
      </c>
      <c r="R92" s="42">
        <v>25</v>
      </c>
      <c r="S92" s="42">
        <v>25</v>
      </c>
      <c r="T92" s="42">
        <v>25</v>
      </c>
      <c r="U92" s="42">
        <v>25</v>
      </c>
      <c r="V92" s="42">
        <v>25</v>
      </c>
      <c r="W92" s="42">
        <v>25</v>
      </c>
      <c r="X92" s="42">
        <v>25</v>
      </c>
      <c r="Y92" s="42">
        <v>25</v>
      </c>
      <c r="Z92" s="42">
        <v>25</v>
      </c>
      <c r="AA92" s="42">
        <f>SUM(Q92:Z92)</f>
        <v>250</v>
      </c>
      <c r="AC92" s="63"/>
    </row>
    <row r="93" spans="1:29" ht="60" x14ac:dyDescent="0.25">
      <c r="A93" s="83"/>
      <c r="B93" s="154"/>
      <c r="C93" s="155"/>
      <c r="D93" s="13"/>
      <c r="E93" s="13"/>
      <c r="F93" s="13"/>
      <c r="G93" s="155"/>
      <c r="H93" s="155"/>
      <c r="I93" s="155"/>
      <c r="J93" s="155"/>
      <c r="K93" s="155"/>
      <c r="L93" s="155"/>
      <c r="M93" s="155"/>
      <c r="N93" s="31"/>
      <c r="O93" s="59">
        <v>17</v>
      </c>
      <c r="P93" s="33" t="s">
        <v>172</v>
      </c>
      <c r="Q93" s="156" t="s">
        <v>56</v>
      </c>
      <c r="R93" s="156" t="s">
        <v>173</v>
      </c>
      <c r="S93" s="156" t="s">
        <v>173</v>
      </c>
      <c r="T93" s="168" t="s">
        <v>173</v>
      </c>
      <c r="U93" s="156" t="s">
        <v>173</v>
      </c>
      <c r="V93" s="156" t="s">
        <v>173</v>
      </c>
      <c r="W93" s="156" t="s">
        <v>173</v>
      </c>
      <c r="X93" s="156" t="s">
        <v>173</v>
      </c>
      <c r="Y93" s="156" t="s">
        <v>173</v>
      </c>
      <c r="Z93" s="168" t="s">
        <v>56</v>
      </c>
      <c r="AA93" s="47" t="s">
        <v>288</v>
      </c>
      <c r="AC93" s="63"/>
    </row>
    <row r="94" spans="1:29" ht="60" x14ac:dyDescent="0.25">
      <c r="A94" s="83"/>
      <c r="B94" s="233"/>
      <c r="C94" s="237"/>
      <c r="D94" s="13"/>
      <c r="E94" s="13"/>
      <c r="F94" s="13"/>
      <c r="G94" s="237"/>
      <c r="H94" s="237"/>
      <c r="I94" s="237"/>
      <c r="J94" s="237"/>
      <c r="K94" s="237"/>
      <c r="L94" s="237"/>
      <c r="M94" s="237"/>
      <c r="N94" s="31"/>
      <c r="O94" s="59">
        <v>18</v>
      </c>
      <c r="P94" s="33" t="s">
        <v>280</v>
      </c>
      <c r="Q94" s="236">
        <v>5</v>
      </c>
      <c r="R94" s="236">
        <v>0</v>
      </c>
      <c r="S94" s="236">
        <v>0</v>
      </c>
      <c r="T94" s="236">
        <v>0</v>
      </c>
      <c r="U94" s="236">
        <v>0</v>
      </c>
      <c r="V94" s="236">
        <v>0</v>
      </c>
      <c r="W94" s="236">
        <v>0</v>
      </c>
      <c r="X94" s="236">
        <v>0</v>
      </c>
      <c r="Y94" s="236">
        <v>0</v>
      </c>
      <c r="Z94" s="236">
        <v>0</v>
      </c>
      <c r="AA94" s="47" t="s">
        <v>288</v>
      </c>
      <c r="AC94" s="63"/>
    </row>
    <row r="95" spans="1:29" ht="30" x14ac:dyDescent="0.25">
      <c r="A95" s="83"/>
      <c r="B95" s="154"/>
      <c r="C95" s="155"/>
      <c r="D95" s="13"/>
      <c r="E95" s="13"/>
      <c r="F95" s="13"/>
      <c r="G95" s="155"/>
      <c r="H95" s="155"/>
      <c r="I95" s="155"/>
      <c r="J95" s="155"/>
      <c r="K95" s="155"/>
      <c r="L95" s="155"/>
      <c r="M95" s="155"/>
      <c r="N95" s="31"/>
      <c r="O95" s="59">
        <v>19</v>
      </c>
      <c r="P95" s="33" t="s">
        <v>217</v>
      </c>
      <c r="Q95" s="156" t="s">
        <v>56</v>
      </c>
      <c r="R95" s="156" t="s">
        <v>56</v>
      </c>
      <c r="S95" s="156" t="s">
        <v>56</v>
      </c>
      <c r="T95" s="168" t="s">
        <v>56</v>
      </c>
      <c r="U95" s="156" t="s">
        <v>56</v>
      </c>
      <c r="V95" s="156" t="s">
        <v>56</v>
      </c>
      <c r="W95" s="156" t="s">
        <v>56</v>
      </c>
      <c r="X95" s="156" t="s">
        <v>56</v>
      </c>
      <c r="Y95" s="156" t="s">
        <v>56</v>
      </c>
      <c r="Z95" s="168" t="s">
        <v>56</v>
      </c>
      <c r="AA95" s="47" t="s">
        <v>184</v>
      </c>
      <c r="AC95" s="63"/>
    </row>
    <row r="96" spans="1:29" ht="60" x14ac:dyDescent="0.25">
      <c r="A96" s="83"/>
      <c r="B96" s="154"/>
      <c r="C96" s="155"/>
      <c r="D96" s="13"/>
      <c r="E96" s="13"/>
      <c r="F96" s="13"/>
      <c r="G96" s="155"/>
      <c r="H96" s="155"/>
      <c r="I96" s="155"/>
      <c r="J96" s="155"/>
      <c r="K96" s="155"/>
      <c r="L96" s="155"/>
      <c r="M96" s="155"/>
      <c r="N96" s="31"/>
      <c r="O96" s="59">
        <v>20</v>
      </c>
      <c r="P96" s="33" t="s">
        <v>218</v>
      </c>
      <c r="Q96" s="156" t="s">
        <v>56</v>
      </c>
      <c r="R96" s="156" t="s">
        <v>56</v>
      </c>
      <c r="S96" s="156" t="s">
        <v>56</v>
      </c>
      <c r="T96" s="168" t="s">
        <v>56</v>
      </c>
      <c r="U96" s="156" t="s">
        <v>56</v>
      </c>
      <c r="V96" s="156" t="s">
        <v>56</v>
      </c>
      <c r="W96" s="156" t="s">
        <v>56</v>
      </c>
      <c r="X96" s="156" t="s">
        <v>56</v>
      </c>
      <c r="Y96" s="156" t="s">
        <v>56</v>
      </c>
      <c r="Z96" s="168" t="s">
        <v>56</v>
      </c>
      <c r="AA96" s="47" t="s">
        <v>184</v>
      </c>
      <c r="AC96" s="63"/>
    </row>
    <row r="97" spans="2:29" ht="90.75" customHeight="1" x14ac:dyDescent="0.25">
      <c r="B97" s="70" t="s">
        <v>96</v>
      </c>
      <c r="C97" s="76" t="s">
        <v>14</v>
      </c>
      <c r="D97" s="13"/>
      <c r="E97" s="13"/>
      <c r="F97" s="13"/>
      <c r="G97" s="76"/>
      <c r="H97" s="76"/>
      <c r="I97" s="76"/>
      <c r="J97" s="76"/>
      <c r="K97" s="76"/>
      <c r="L97" s="76"/>
      <c r="M97" s="76"/>
      <c r="N97" s="31"/>
      <c r="AC97" s="63"/>
    </row>
    <row r="98" spans="2:29" x14ac:dyDescent="0.25">
      <c r="AC98" s="63"/>
    </row>
    <row r="99" spans="2:29" x14ac:dyDescent="0.25">
      <c r="AC99" s="63"/>
    </row>
    <row r="100" spans="2:29" ht="79.5" customHeight="1" x14ac:dyDescent="0.25">
      <c r="AC100" s="63"/>
    </row>
    <row r="101" spans="2:29" x14ac:dyDescent="0.25">
      <c r="AC101" s="96"/>
    </row>
    <row r="102" spans="2:29" s="55" customFormat="1" ht="22.5" customHeight="1" x14ac:dyDescent="0.25">
      <c r="C102" s="56"/>
      <c r="AC102" s="98"/>
    </row>
    <row r="103" spans="2:29" s="55" customFormat="1" ht="67.5" customHeight="1" x14ac:dyDescent="0.25">
      <c r="C103" s="56"/>
      <c r="AC103" s="98"/>
    </row>
    <row r="104" spans="2:29" s="55" customFormat="1" ht="22.5" customHeight="1" x14ac:dyDescent="0.25">
      <c r="C104" s="56"/>
      <c r="AC104" s="98"/>
    </row>
    <row r="105" spans="2:29" s="55" customFormat="1" ht="80.25" customHeight="1" x14ac:dyDescent="0.25">
      <c r="C105" s="56"/>
      <c r="AC105" s="98"/>
    </row>
    <row r="106" spans="2:29" s="57" customFormat="1" ht="21.75" customHeight="1" x14ac:dyDescent="0.25">
      <c r="C106" s="58"/>
      <c r="AC106" s="98"/>
    </row>
    <row r="107" spans="2:29" ht="33.75" customHeight="1" x14ac:dyDescent="0.25">
      <c r="B107" s="81" t="s">
        <v>72</v>
      </c>
      <c r="C107" s="76" t="s">
        <v>13</v>
      </c>
      <c r="D107" s="13" t="s">
        <v>13</v>
      </c>
      <c r="E107" s="13" t="s">
        <v>13</v>
      </c>
      <c r="F107" s="13" t="s">
        <v>13</v>
      </c>
      <c r="G107" s="76" t="s">
        <v>13</v>
      </c>
      <c r="H107" s="76" t="s">
        <v>13</v>
      </c>
      <c r="I107" s="76" t="s">
        <v>13</v>
      </c>
      <c r="J107" s="76" t="s">
        <v>13</v>
      </c>
      <c r="K107" s="76" t="s">
        <v>13</v>
      </c>
      <c r="L107" s="76" t="s">
        <v>13</v>
      </c>
      <c r="M107" s="76" t="s">
        <v>13</v>
      </c>
      <c r="N107" s="76" t="s">
        <v>13</v>
      </c>
      <c r="AC107" s="96"/>
    </row>
    <row r="108" spans="2:29" ht="51" x14ac:dyDescent="0.25">
      <c r="B108" s="81" t="s">
        <v>72</v>
      </c>
      <c r="C108" s="76" t="s">
        <v>13</v>
      </c>
      <c r="D108" s="13" t="s">
        <v>13</v>
      </c>
      <c r="E108" s="13" t="s">
        <v>13</v>
      </c>
      <c r="F108" s="13" t="s">
        <v>13</v>
      </c>
      <c r="G108" s="76" t="s">
        <v>13</v>
      </c>
      <c r="H108" s="76" t="s">
        <v>13</v>
      </c>
      <c r="I108" s="76" t="s">
        <v>13</v>
      </c>
      <c r="J108" s="76" t="s">
        <v>13</v>
      </c>
      <c r="K108" s="76" t="s">
        <v>13</v>
      </c>
      <c r="L108" s="76" t="s">
        <v>13</v>
      </c>
      <c r="M108" s="76" t="s">
        <v>13</v>
      </c>
      <c r="N108" s="76" t="s">
        <v>13</v>
      </c>
      <c r="AC108" s="63"/>
    </row>
    <row r="109" spans="2:29" x14ac:dyDescent="0.25">
      <c r="B109" s="81"/>
      <c r="C109" s="76"/>
      <c r="D109" s="13"/>
      <c r="E109" s="13"/>
      <c r="F109" s="13"/>
      <c r="G109" s="76"/>
      <c r="H109" s="76"/>
      <c r="I109" s="76"/>
      <c r="J109" s="76"/>
      <c r="K109" s="76"/>
      <c r="L109" s="76"/>
      <c r="M109" s="76"/>
      <c r="N109" s="76"/>
      <c r="AC109" s="63"/>
    </row>
    <row r="110" spans="2:29" x14ac:dyDescent="0.25">
      <c r="B110" s="81"/>
      <c r="C110" s="76"/>
      <c r="D110" s="13"/>
      <c r="E110" s="13"/>
      <c r="F110" s="13"/>
      <c r="G110" s="76"/>
      <c r="H110" s="76"/>
      <c r="I110" s="76"/>
      <c r="J110" s="76"/>
      <c r="K110" s="76"/>
      <c r="L110" s="76"/>
      <c r="M110" s="76"/>
      <c r="N110" s="76"/>
      <c r="AC110" s="63"/>
    </row>
    <row r="111" spans="2:29" ht="22.5" customHeight="1" x14ac:dyDescent="0.25">
      <c r="B111" s="81"/>
      <c r="C111" s="76"/>
      <c r="D111" s="13"/>
      <c r="E111" s="13"/>
      <c r="F111" s="13"/>
      <c r="G111" s="76"/>
      <c r="H111" s="76"/>
      <c r="I111" s="76"/>
      <c r="J111" s="76"/>
      <c r="K111" s="76"/>
      <c r="L111" s="76"/>
      <c r="M111" s="76"/>
      <c r="N111" s="76"/>
      <c r="AC111" s="63"/>
    </row>
    <row r="112" spans="2:29" s="38" customFormat="1" ht="36" hidden="1" customHeight="1" x14ac:dyDescent="0.25">
      <c r="B112" s="39" t="s">
        <v>106</v>
      </c>
      <c r="C112" s="40"/>
      <c r="D112" s="40" t="e">
        <f>'2. Мероприятия'!#REF!</f>
        <v>#REF!</v>
      </c>
      <c r="E112" s="40" t="e">
        <f>'2. Мероприятия'!#REF!</f>
        <v>#REF!</v>
      </c>
      <c r="F112" s="40">
        <f>'2. Мероприятия'!D49</f>
        <v>0</v>
      </c>
      <c r="G112" s="40">
        <f>'2. Мероприятия'!E49</f>
        <v>0</v>
      </c>
      <c r="H112" s="40">
        <f>'2. Мероприятия'!F49</f>
        <v>0</v>
      </c>
      <c r="I112" s="40">
        <f>'2. Мероприятия'!G49</f>
        <v>0</v>
      </c>
      <c r="J112" s="40">
        <f>'2. Мероприятия'!H49</f>
        <v>0</v>
      </c>
      <c r="K112" s="40">
        <f>'2. Мероприятия'!I49</f>
        <v>0</v>
      </c>
      <c r="L112" s="40">
        <f>'2. Мероприятия'!J49</f>
        <v>0</v>
      </c>
      <c r="M112" s="40">
        <f>'2. Мероприятия'!K49</f>
        <v>0</v>
      </c>
      <c r="N112" s="40">
        <f>'2. Мероприятия'!L49</f>
        <v>0</v>
      </c>
      <c r="U112" s="49"/>
      <c r="AA112" s="49"/>
      <c r="AC112" s="64"/>
    </row>
    <row r="113" spans="2:29" s="85" customFormat="1" ht="42" hidden="1" customHeight="1" x14ac:dyDescent="0.2">
      <c r="B113" s="43" t="s">
        <v>109</v>
      </c>
      <c r="C113" s="40"/>
      <c r="D113" s="40" t="e">
        <f>'2. Мероприятия'!#REF!</f>
        <v>#REF!</v>
      </c>
      <c r="E113" s="40" t="e">
        <f>'2. Мероприятия'!#REF!</f>
        <v>#REF!</v>
      </c>
      <c r="F113" s="40">
        <f>'2. Мероприятия'!D52</f>
        <v>0</v>
      </c>
      <c r="G113" s="40">
        <f>'2. Мероприятия'!E52</f>
        <v>0</v>
      </c>
      <c r="H113" s="40">
        <f>'2. Мероприятия'!F52</f>
        <v>0</v>
      </c>
      <c r="I113" s="40">
        <f>'2. Мероприятия'!G52</f>
        <v>0</v>
      </c>
      <c r="J113" s="40">
        <f>'2. Мероприятия'!H52</f>
        <v>0</v>
      </c>
      <c r="K113" s="40">
        <f>'2. Мероприятия'!I52</f>
        <v>0</v>
      </c>
      <c r="L113" s="40">
        <f>'2. Мероприятия'!J52</f>
        <v>0</v>
      </c>
      <c r="M113" s="40">
        <f>'2. Мероприятия'!K52</f>
        <v>0</v>
      </c>
      <c r="N113" s="40">
        <f>'2. Мероприятия'!L52</f>
        <v>0</v>
      </c>
      <c r="AC113" s="84"/>
    </row>
    <row r="114" spans="2:29" s="85" customFormat="1" ht="42.75" hidden="1" customHeight="1" x14ac:dyDescent="0.2">
      <c r="B114" s="45" t="s">
        <v>110</v>
      </c>
      <c r="C114" s="44"/>
      <c r="D114" s="44" t="e">
        <f>'2. Мероприятия'!#REF!</f>
        <v>#REF!</v>
      </c>
      <c r="E114" s="44" t="e">
        <f>'2. Мероприятия'!#REF!</f>
        <v>#REF!</v>
      </c>
      <c r="F114" s="44">
        <f>'2. Мероприятия'!D55</f>
        <v>5555555.5599999996</v>
      </c>
      <c r="G114" s="44">
        <f>'2. Мероприятия'!E55</f>
        <v>800000</v>
      </c>
      <c r="H114" s="44">
        <f>'2. Мероприятия'!F55</f>
        <v>800000</v>
      </c>
      <c r="I114" s="44">
        <f>'2. Мероприятия'!G55</f>
        <v>7829600</v>
      </c>
      <c r="J114" s="44">
        <f>'2. Мероприятия'!H55</f>
        <v>7945613.5999999996</v>
      </c>
      <c r="K114" s="44">
        <f>'2. Мероприятия'!I55</f>
        <v>8066383.7599999998</v>
      </c>
      <c r="L114" s="44">
        <f>'2. Мероприятия'!J55</f>
        <v>8189039.1100000003</v>
      </c>
      <c r="M114" s="44">
        <f>'2. Мероприятия'!K55</f>
        <v>8316600.6699999999</v>
      </c>
      <c r="N114" s="40">
        <f>'2. Мероприятия'!L55</f>
        <v>8449264.6999999993</v>
      </c>
      <c r="AC114" s="84"/>
    </row>
    <row r="115" spans="2:29" s="85" customFormat="1" ht="48.75" hidden="1" customHeight="1" x14ac:dyDescent="0.2">
      <c r="B115" s="43" t="s">
        <v>112</v>
      </c>
      <c r="C115" s="40"/>
      <c r="D115" s="40" t="e">
        <f>'2. Мероприятия'!#REF!</f>
        <v>#REF!</v>
      </c>
      <c r="E115" s="40" t="e">
        <f>'2. Мероприятия'!#REF!</f>
        <v>#REF!</v>
      </c>
      <c r="F115" s="40">
        <f>'2. Мероприятия'!D58</f>
        <v>0</v>
      </c>
      <c r="G115" s="40">
        <f>'2. Мероприятия'!E58</f>
        <v>0</v>
      </c>
      <c r="H115" s="40">
        <f>'2. Мероприятия'!F58</f>
        <v>0</v>
      </c>
      <c r="I115" s="40">
        <f>'2. Мероприятия'!G58</f>
        <v>0</v>
      </c>
      <c r="J115" s="40">
        <f>'2. Мероприятия'!H58</f>
        <v>0</v>
      </c>
      <c r="K115" s="40">
        <f>'2. Мероприятия'!I58</f>
        <v>0</v>
      </c>
      <c r="L115" s="40">
        <f>'2. Мероприятия'!J58</f>
        <v>0</v>
      </c>
      <c r="M115" s="40">
        <f>'2. Мероприятия'!K58</f>
        <v>0</v>
      </c>
      <c r="N115" s="40">
        <f>'2. Мероприятия'!L58</f>
        <v>0</v>
      </c>
      <c r="AC115" s="84"/>
    </row>
    <row r="116" spans="2:29" s="85" customFormat="1" ht="72.75" hidden="1" customHeight="1" x14ac:dyDescent="0.2">
      <c r="B116" s="43" t="s">
        <v>117</v>
      </c>
      <c r="C116" s="40"/>
      <c r="D116" s="40" t="e">
        <f>'2. Мероприятия'!#REF!</f>
        <v>#REF!</v>
      </c>
      <c r="E116" s="40" t="e">
        <f>'2. Мероприятия'!#REF!</f>
        <v>#REF!</v>
      </c>
      <c r="F116" s="40">
        <f>'2. Мероприятия'!D61</f>
        <v>0</v>
      </c>
      <c r="G116" s="40">
        <f>'2. Мероприятия'!E61</f>
        <v>0</v>
      </c>
      <c r="H116" s="40">
        <f>'2. Мероприятия'!F61</f>
        <v>0</v>
      </c>
      <c r="I116" s="40">
        <f>'2. Мероприятия'!G61</f>
        <v>0</v>
      </c>
      <c r="J116" s="40">
        <f>'2. Мероприятия'!H61</f>
        <v>0</v>
      </c>
      <c r="K116" s="40">
        <f>'2. Мероприятия'!I61</f>
        <v>0</v>
      </c>
      <c r="L116" s="40">
        <f>'2. Мероприятия'!J61</f>
        <v>0</v>
      </c>
      <c r="M116" s="40">
        <f>'2. Мероприятия'!K61</f>
        <v>0</v>
      </c>
      <c r="N116" s="40">
        <f>'2. Мероприятия'!L61</f>
        <v>0</v>
      </c>
      <c r="AC116" s="84"/>
    </row>
    <row r="117" spans="2:29" s="85" customFormat="1" ht="81" hidden="1" customHeight="1" x14ac:dyDescent="0.2">
      <c r="B117" s="43" t="s">
        <v>116</v>
      </c>
      <c r="C117" s="40"/>
      <c r="D117" s="40" t="e">
        <f>'2. Мероприятия'!#REF!</f>
        <v>#REF!</v>
      </c>
      <c r="E117" s="40" t="e">
        <f>'2. Мероприятия'!#REF!</f>
        <v>#REF!</v>
      </c>
      <c r="F117" s="40">
        <f>'2. Мероприятия'!D64</f>
        <v>0</v>
      </c>
      <c r="G117" s="40">
        <f>'2. Мероприятия'!E64</f>
        <v>0</v>
      </c>
      <c r="H117" s="40">
        <f>'2. Мероприятия'!F64</f>
        <v>0</v>
      </c>
      <c r="I117" s="40">
        <f>'2. Мероприятия'!G64</f>
        <v>800000</v>
      </c>
      <c r="J117" s="40">
        <f>'2. Мероприятия'!H64</f>
        <v>832000</v>
      </c>
      <c r="K117" s="40">
        <f>'2. Мероприятия'!I64</f>
        <v>865280</v>
      </c>
      <c r="L117" s="40">
        <f>'2. Мероприятия'!J64</f>
        <v>899891.19999999995</v>
      </c>
      <c r="M117" s="40">
        <f>'2. Мероприятия'!K64</f>
        <v>935886.85</v>
      </c>
      <c r="N117" s="40">
        <f>'2. Мероприятия'!L64</f>
        <v>973322.32</v>
      </c>
      <c r="AC117" s="84"/>
    </row>
    <row r="118" spans="2:29" s="85" customFormat="1" ht="36.75" hidden="1" customHeight="1" x14ac:dyDescent="0.2">
      <c r="B118" s="43" t="s">
        <v>119</v>
      </c>
      <c r="C118" s="40"/>
      <c r="D118" s="40" t="e">
        <f>'2. Мероприятия'!#REF!</f>
        <v>#REF!</v>
      </c>
      <c r="E118" s="40" t="e">
        <f>'2. Мероприятия'!#REF!</f>
        <v>#REF!</v>
      </c>
      <c r="F118" s="40">
        <f>'2. Мероприятия'!D67</f>
        <v>0</v>
      </c>
      <c r="G118" s="40">
        <f>'2. Мероприятия'!E67</f>
        <v>0</v>
      </c>
      <c r="H118" s="40">
        <f>'2. Мероприятия'!F67</f>
        <v>0</v>
      </c>
      <c r="I118" s="40">
        <f>'2. Мероприятия'!G67</f>
        <v>0</v>
      </c>
      <c r="J118" s="40">
        <f>'2. Мероприятия'!H67</f>
        <v>0</v>
      </c>
      <c r="K118" s="40">
        <f>'2. Мероприятия'!I67</f>
        <v>0</v>
      </c>
      <c r="L118" s="40">
        <f>'2. Мероприятия'!J67</f>
        <v>0</v>
      </c>
      <c r="M118" s="40">
        <f>'2. Мероприятия'!K67</f>
        <v>0</v>
      </c>
      <c r="N118" s="40">
        <f>'2. Мероприятия'!L67</f>
        <v>0</v>
      </c>
      <c r="AC118" s="84"/>
    </row>
    <row r="119" spans="2:29" s="85" customFormat="1" ht="42" hidden="1" customHeight="1" x14ac:dyDescent="0.2">
      <c r="B119" s="43" t="s">
        <v>121</v>
      </c>
      <c r="C119" s="40"/>
      <c r="D119" s="40" t="e">
        <f>'2. Мероприятия'!#REF!</f>
        <v>#REF!</v>
      </c>
      <c r="E119" s="40" t="e">
        <f>'2. Мероприятия'!#REF!</f>
        <v>#REF!</v>
      </c>
      <c r="F119" s="40">
        <f>'2. Мероприятия'!D70</f>
        <v>0</v>
      </c>
      <c r="G119" s="40">
        <f>'2. Мероприятия'!E70</f>
        <v>0</v>
      </c>
      <c r="H119" s="40">
        <f>'2. Мероприятия'!F70</f>
        <v>0</v>
      </c>
      <c r="I119" s="40">
        <f>'2. Мероприятия'!G70</f>
        <v>0</v>
      </c>
      <c r="J119" s="40">
        <f>'2. Мероприятия'!H70</f>
        <v>0</v>
      </c>
      <c r="K119" s="40">
        <f>'2. Мероприятия'!I70</f>
        <v>0</v>
      </c>
      <c r="L119" s="40">
        <f>'2. Мероприятия'!J70</f>
        <v>0</v>
      </c>
      <c r="M119" s="40">
        <f>'2. Мероприятия'!K70</f>
        <v>0</v>
      </c>
      <c r="N119" s="40">
        <f>'2. Мероприятия'!L70</f>
        <v>0</v>
      </c>
      <c r="AC119" s="84"/>
    </row>
    <row r="120" spans="2:29" s="85" customFormat="1" ht="34.5" hidden="1" customHeight="1" x14ac:dyDescent="0.2">
      <c r="B120" s="45" t="s">
        <v>123</v>
      </c>
      <c r="C120" s="44"/>
      <c r="D120" s="44" t="e">
        <f>'2. Мероприятия'!#REF!</f>
        <v>#REF!</v>
      </c>
      <c r="E120" s="44" t="e">
        <f>'2. Мероприятия'!#REF!</f>
        <v>#REF!</v>
      </c>
      <c r="F120" s="44">
        <f>'2. Мероприятия'!D73</f>
        <v>5555555.5599999996</v>
      </c>
      <c r="G120" s="44">
        <f>'2. Мероприятия'!E73</f>
        <v>800000</v>
      </c>
      <c r="H120" s="44">
        <f>'2. Мероприятия'!F73</f>
        <v>800000</v>
      </c>
      <c r="I120" s="44">
        <f>'2. Мероприятия'!G73</f>
        <v>8155555.5599999996</v>
      </c>
      <c r="J120" s="44">
        <f>'2. Мероприятия'!H73</f>
        <v>8284933.3399999999</v>
      </c>
      <c r="K120" s="44">
        <f>'2. Мероприятия'!I73</f>
        <v>8419615.6099999994</v>
      </c>
      <c r="L120" s="44">
        <f>'2. Мероприятия'!J73</f>
        <v>8556400.2300000004</v>
      </c>
      <c r="M120" s="44">
        <f>'2. Мероприятия'!K73</f>
        <v>8698656.2400000002</v>
      </c>
      <c r="N120" s="40">
        <f>'2. Мероприятия'!L73</f>
        <v>8846602.4900000002</v>
      </c>
      <c r="AC120" s="84"/>
    </row>
    <row r="121" spans="2:29" s="85" customFormat="1" ht="49.5" hidden="1" customHeight="1" x14ac:dyDescent="0.2">
      <c r="B121" s="43" t="s">
        <v>124</v>
      </c>
      <c r="C121" s="40"/>
      <c r="D121" s="40" t="e">
        <f>'2. Мероприятия'!#REF!</f>
        <v>#REF!</v>
      </c>
      <c r="E121" s="40" t="e">
        <f>'2. Мероприятия'!#REF!</f>
        <v>#REF!</v>
      </c>
      <c r="F121" s="40">
        <f>'2. Мероприятия'!D76</f>
        <v>2000000</v>
      </c>
      <c r="G121" s="40">
        <f>'2. Мероприятия'!E76</f>
        <v>500000</v>
      </c>
      <c r="H121" s="40">
        <f>'2. Мероприятия'!F76</f>
        <v>500000</v>
      </c>
      <c r="I121" s="40">
        <f>'2. Мероприятия'!G76</f>
        <v>850000</v>
      </c>
      <c r="J121" s="40">
        <f>'2. Мероприятия'!H76</f>
        <v>884000</v>
      </c>
      <c r="K121" s="40">
        <f>'2. Мероприятия'!I76</f>
        <v>919360</v>
      </c>
      <c r="L121" s="40">
        <f>'2. Мероприятия'!J76</f>
        <v>956134.40000000002</v>
      </c>
      <c r="M121" s="40">
        <f>'2. Мероприятия'!K76</f>
        <v>994379.78</v>
      </c>
      <c r="N121" s="40">
        <f>'2. Мероприятия'!L76</f>
        <v>1034154.97</v>
      </c>
      <c r="AC121" s="84"/>
    </row>
    <row r="122" spans="2:29" s="85" customFormat="1" ht="36" hidden="1" customHeight="1" x14ac:dyDescent="0.2">
      <c r="B122" s="43" t="s">
        <v>125</v>
      </c>
      <c r="C122" s="40"/>
      <c r="D122" s="40" t="e">
        <f>'2. Мероприятия'!#REF!</f>
        <v>#REF!</v>
      </c>
      <c r="E122" s="40" t="e">
        <f>'2. Мероприятия'!#REF!</f>
        <v>#REF!</v>
      </c>
      <c r="F122" s="40">
        <f>'2. Мероприятия'!D79</f>
        <v>0</v>
      </c>
      <c r="G122" s="40">
        <f>'2. Мероприятия'!E79</f>
        <v>0</v>
      </c>
      <c r="H122" s="40">
        <f>'2. Мероприятия'!F79</f>
        <v>0</v>
      </c>
      <c r="I122" s="40">
        <f>'2. Мероприятия'!G79</f>
        <v>0</v>
      </c>
      <c r="J122" s="40">
        <f>'2. Мероприятия'!H79</f>
        <v>0</v>
      </c>
      <c r="K122" s="40">
        <f>'2. Мероприятия'!I79</f>
        <v>0</v>
      </c>
      <c r="L122" s="40">
        <f>'2. Мероприятия'!J79</f>
        <v>0</v>
      </c>
      <c r="M122" s="40">
        <f>'2. Мероприятия'!K79</f>
        <v>0</v>
      </c>
      <c r="N122" s="40">
        <f>'2. Мероприятия'!L79</f>
        <v>0</v>
      </c>
      <c r="AC122" s="84"/>
    </row>
    <row r="123" spans="2:29" s="85" customFormat="1" ht="30" hidden="1" customHeight="1" x14ac:dyDescent="0.2">
      <c r="B123" s="43" t="s">
        <v>127</v>
      </c>
      <c r="C123" s="40"/>
      <c r="D123" s="40" t="e">
        <f>'2. Мероприятия'!#REF!</f>
        <v>#REF!</v>
      </c>
      <c r="E123" s="40" t="e">
        <f>'2. Мероприятия'!#REF!</f>
        <v>#REF!</v>
      </c>
      <c r="F123" s="40">
        <f>'2. Мероприятия'!D82</f>
        <v>0</v>
      </c>
      <c r="G123" s="40">
        <f>'2. Мероприятия'!E82</f>
        <v>0</v>
      </c>
      <c r="H123" s="40">
        <f>'2. Мероприятия'!F82</f>
        <v>0</v>
      </c>
      <c r="I123" s="40">
        <f>'2. Мероприятия'!G82</f>
        <v>0</v>
      </c>
      <c r="J123" s="40">
        <f>'2. Мероприятия'!H82</f>
        <v>0</v>
      </c>
      <c r="K123" s="40">
        <f>'2. Мероприятия'!I82</f>
        <v>0</v>
      </c>
      <c r="L123" s="40">
        <f>'2. Мероприятия'!J82</f>
        <v>0</v>
      </c>
      <c r="M123" s="40">
        <f>'2. Мероприятия'!K82</f>
        <v>0</v>
      </c>
      <c r="N123" s="40">
        <f>'2. Мероприятия'!L82</f>
        <v>0</v>
      </c>
      <c r="AC123" s="84"/>
    </row>
    <row r="124" spans="2:29" s="85" customFormat="1" ht="37.5" hidden="1" customHeight="1" x14ac:dyDescent="0.2">
      <c r="B124" s="43" t="s">
        <v>129</v>
      </c>
      <c r="C124" s="40"/>
      <c r="D124" s="40" t="e">
        <f>'2. Мероприятия'!#REF!</f>
        <v>#REF!</v>
      </c>
      <c r="E124" s="40" t="e">
        <f>'2. Мероприятия'!#REF!</f>
        <v>#REF!</v>
      </c>
      <c r="F124" s="40">
        <f>'2. Мероприятия'!D85</f>
        <v>1000000</v>
      </c>
      <c r="G124" s="40">
        <f>'2. Мероприятия'!E85</f>
        <v>0</v>
      </c>
      <c r="H124" s="40">
        <f>'2. Мероприятия'!F85</f>
        <v>0</v>
      </c>
      <c r="I124" s="40">
        <f>'2. Мероприятия'!G85</f>
        <v>1000000</v>
      </c>
      <c r="J124" s="40">
        <f>'2. Мероприятия'!H85</f>
        <v>1040000</v>
      </c>
      <c r="K124" s="40">
        <f>'2. Мероприятия'!I85</f>
        <v>1081600</v>
      </c>
      <c r="L124" s="40">
        <f>'2. Мероприятия'!J85</f>
        <v>1124864</v>
      </c>
      <c r="M124" s="40">
        <f>'2. Мероприятия'!K85</f>
        <v>1169858.5600000001</v>
      </c>
      <c r="N124" s="40">
        <f>'2. Мероприятия'!L85</f>
        <v>1216652.8999999999</v>
      </c>
      <c r="AC124" s="84"/>
    </row>
    <row r="125" spans="2:29" s="85" customFormat="1" ht="30" hidden="1" customHeight="1" x14ac:dyDescent="0.2">
      <c r="B125" s="43" t="s">
        <v>131</v>
      </c>
      <c r="C125" s="40"/>
      <c r="D125" s="40" t="e">
        <f t="shared" ref="D125:N125" si="15">D132+D144</f>
        <v>#REF!</v>
      </c>
      <c r="E125" s="40" t="e">
        <f t="shared" si="15"/>
        <v>#REF!</v>
      </c>
      <c r="F125" s="40" t="e">
        <f t="shared" si="15"/>
        <v>#VALUE!</v>
      </c>
      <c r="G125" s="40" t="e">
        <f t="shared" si="15"/>
        <v>#VALUE!</v>
      </c>
      <c r="H125" s="40" t="e">
        <f t="shared" si="15"/>
        <v>#VALUE!</v>
      </c>
      <c r="I125" s="40" t="e">
        <f t="shared" si="15"/>
        <v>#VALUE!</v>
      </c>
      <c r="J125" s="40" t="e">
        <f t="shared" si="15"/>
        <v>#VALUE!</v>
      </c>
      <c r="K125" s="40" t="e">
        <f t="shared" si="15"/>
        <v>#VALUE!</v>
      </c>
      <c r="L125" s="40" t="e">
        <f t="shared" si="15"/>
        <v>#VALUE!</v>
      </c>
      <c r="M125" s="40" t="e">
        <f t="shared" si="15"/>
        <v>#VALUE!</v>
      </c>
      <c r="N125" s="40" t="e">
        <f t="shared" si="15"/>
        <v>#VALUE!</v>
      </c>
      <c r="AC125" s="84"/>
    </row>
    <row r="126" spans="2:29" s="85" customFormat="1" ht="30" hidden="1" customHeight="1" x14ac:dyDescent="0.2">
      <c r="B126" s="43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AC126" s="84"/>
    </row>
    <row r="127" spans="2:29" s="85" customFormat="1" ht="30" hidden="1" customHeight="1" x14ac:dyDescent="0.2">
      <c r="B127" s="43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AC127" s="84"/>
    </row>
    <row r="128" spans="2:29" s="85" customFormat="1" ht="30" hidden="1" customHeight="1" x14ac:dyDescent="0.2">
      <c r="B128" s="43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AC128" s="84"/>
    </row>
    <row r="129" spans="2:29" s="85" customFormat="1" ht="30" hidden="1" customHeight="1" x14ac:dyDescent="0.2">
      <c r="B129" s="43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AC129" s="84"/>
    </row>
    <row r="130" spans="2:29" s="85" customFormat="1" ht="30" hidden="1" customHeight="1" x14ac:dyDescent="0.2">
      <c r="B130" s="43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AC130" s="84"/>
    </row>
    <row r="131" spans="2:29" s="85" customFormat="1" ht="30" hidden="1" customHeight="1" x14ac:dyDescent="0.2">
      <c r="B131" s="43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AC131" s="84"/>
    </row>
    <row r="132" spans="2:29" s="85" customFormat="1" ht="30" hidden="1" customHeight="1" x14ac:dyDescent="0.2">
      <c r="B132" s="43" t="s">
        <v>133</v>
      </c>
      <c r="C132" s="40"/>
      <c r="D132" s="40" t="e">
        <f>'2. Мероприятия'!#REF!</f>
        <v>#REF!</v>
      </c>
      <c r="E132" s="40" t="e">
        <f>'2. Мероприятия'!#REF!</f>
        <v>#REF!</v>
      </c>
      <c r="F132" s="40">
        <f>'2. Мероприятия'!D130</f>
        <v>1397333.33</v>
      </c>
      <c r="G132" s="40">
        <f>'2. Мероприятия'!E130</f>
        <v>275555.13</v>
      </c>
      <c r="H132" s="40">
        <f>'2. Мероприятия'!F130</f>
        <v>275555.13</v>
      </c>
      <c r="I132" s="40">
        <f>'2. Мероприятия'!G130</f>
        <v>1200000</v>
      </c>
      <c r="J132" s="40">
        <f>'2. Мероприятия'!H130</f>
        <v>1248000</v>
      </c>
      <c r="K132" s="40">
        <f>'2. Мероприятия'!I130</f>
        <v>1297920</v>
      </c>
      <c r="L132" s="40">
        <f>'2. Мероприятия'!J130</f>
        <v>1349836.8</v>
      </c>
      <c r="M132" s="40">
        <f>'2. Мероприятия'!K130</f>
        <v>1403830.27</v>
      </c>
      <c r="N132" s="40">
        <f>'2. Мероприятия'!L130</f>
        <v>1459983.48</v>
      </c>
      <c r="AC132" s="84"/>
    </row>
    <row r="133" spans="2:29" s="87" customFormat="1" ht="32.25" hidden="1" customHeight="1" x14ac:dyDescent="0.25">
      <c r="B133" s="39" t="s">
        <v>135</v>
      </c>
      <c r="C133" s="40"/>
      <c r="D133" s="40" t="e">
        <f>'2. Мероприятия'!#REF!</f>
        <v>#REF!</v>
      </c>
      <c r="E133" s="40" t="e">
        <f>'2. Мероприятия'!#REF!</f>
        <v>#REF!</v>
      </c>
      <c r="F133" s="40">
        <f>'2. Мероприятия'!D133</f>
        <v>2413144.0099999998</v>
      </c>
      <c r="G133" s="40">
        <f>'2. Мероприятия'!E133</f>
        <v>0</v>
      </c>
      <c r="H133" s="40">
        <f>'2. Мероприятия'!F133</f>
        <v>0</v>
      </c>
      <c r="I133" s="40">
        <f>'2. Мероприятия'!G133</f>
        <v>3000000</v>
      </c>
      <c r="J133" s="40">
        <f>'2. Мероприятия'!H133</f>
        <v>3126000</v>
      </c>
      <c r="K133" s="40">
        <f>'2. Мероприятия'!I133</f>
        <v>3257292</v>
      </c>
      <c r="L133" s="40">
        <f>'2. Мероприятия'!J133</f>
        <v>3394098.26</v>
      </c>
      <c r="M133" s="40">
        <f>'2. Мероприятия'!K133</f>
        <v>3536650.39</v>
      </c>
      <c r="N133" s="40">
        <f>'2. Мероприятия'!L133</f>
        <v>3685189.71</v>
      </c>
      <c r="AC133" s="86"/>
    </row>
    <row r="134" spans="2:29" s="87" customFormat="1" ht="39" hidden="1" customHeight="1" x14ac:dyDescent="0.25"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AC134" s="86"/>
    </row>
    <row r="135" spans="2:29" s="87" customFormat="1" ht="39" hidden="1" customHeight="1" x14ac:dyDescent="0.25"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AC135" s="86"/>
    </row>
    <row r="136" spans="2:29" s="87" customFormat="1" ht="39" hidden="1" customHeight="1" x14ac:dyDescent="0.25"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AC136" s="86"/>
    </row>
    <row r="137" spans="2:29" s="87" customFormat="1" ht="39" hidden="1" customHeight="1" x14ac:dyDescent="0.25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AC137" s="86"/>
    </row>
    <row r="138" spans="2:29" s="87" customFormat="1" ht="39" hidden="1" customHeight="1" x14ac:dyDescent="0.25"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AC138" s="86"/>
    </row>
    <row r="139" spans="2:29" s="87" customFormat="1" ht="39" hidden="1" customHeight="1" x14ac:dyDescent="0.25"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AC139" s="86"/>
    </row>
    <row r="140" spans="2:29" s="87" customFormat="1" ht="39" hidden="1" customHeight="1" x14ac:dyDescent="0.25"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AC140" s="86"/>
    </row>
    <row r="141" spans="2:29" x14ac:dyDescent="0.25">
      <c r="B141" s="81"/>
      <c r="C141" s="76"/>
      <c r="D141" s="13"/>
      <c r="E141" s="13"/>
      <c r="F141" s="13"/>
      <c r="G141" s="76"/>
      <c r="H141" s="76"/>
      <c r="I141" s="76"/>
      <c r="J141" s="76"/>
      <c r="K141" s="76"/>
      <c r="L141" s="76"/>
      <c r="M141" s="76"/>
      <c r="N141" s="76"/>
      <c r="AC141" s="63"/>
    </row>
    <row r="142" spans="2:29" ht="21" customHeight="1" x14ac:dyDescent="0.25">
      <c r="B142" s="81"/>
      <c r="C142" s="76"/>
      <c r="D142" s="13"/>
      <c r="E142" s="13"/>
      <c r="F142" s="13"/>
      <c r="G142" s="76"/>
      <c r="H142" s="76"/>
      <c r="I142" s="76"/>
      <c r="J142" s="76"/>
      <c r="K142" s="76"/>
      <c r="L142" s="76"/>
      <c r="M142" s="76"/>
      <c r="N142" s="76"/>
      <c r="AC142" s="63"/>
    </row>
    <row r="143" spans="2:29" ht="48.75" customHeight="1" x14ac:dyDescent="0.25">
      <c r="B143" s="81"/>
      <c r="C143" s="76"/>
      <c r="D143" s="13"/>
      <c r="E143" s="13"/>
      <c r="F143" s="13"/>
      <c r="G143" s="76"/>
      <c r="H143" s="76"/>
      <c r="I143" s="76"/>
      <c r="J143" s="76"/>
      <c r="K143" s="76"/>
      <c r="L143" s="76"/>
      <c r="M143" s="76"/>
      <c r="N143" s="76"/>
      <c r="AC143" s="63"/>
    </row>
    <row r="144" spans="2:29" s="38" customFormat="1" ht="36" hidden="1" customHeight="1" x14ac:dyDescent="0.25">
      <c r="B144" s="39" t="s">
        <v>92</v>
      </c>
      <c r="C144" s="40" t="s">
        <v>13</v>
      </c>
      <c r="D144" s="40" t="s">
        <v>13</v>
      </c>
      <c r="E144" s="40" t="s">
        <v>13</v>
      </c>
      <c r="F144" s="40" t="s">
        <v>13</v>
      </c>
      <c r="G144" s="40" t="s">
        <v>13</v>
      </c>
      <c r="H144" s="40" t="s">
        <v>13</v>
      </c>
      <c r="I144" s="40" t="s">
        <v>13</v>
      </c>
      <c r="J144" s="40" t="s">
        <v>13</v>
      </c>
      <c r="K144" s="40" t="s">
        <v>13</v>
      </c>
      <c r="L144" s="40" t="s">
        <v>13</v>
      </c>
      <c r="M144" s="40" t="s">
        <v>13</v>
      </c>
      <c r="N144" s="40" t="s">
        <v>13</v>
      </c>
      <c r="U144" s="49"/>
      <c r="AA144" s="49"/>
      <c r="AC144" s="64"/>
    </row>
    <row r="145" spans="2:29" s="85" customFormat="1" ht="28.5" hidden="1" customHeight="1" x14ac:dyDescent="0.2">
      <c r="B145" s="43" t="s">
        <v>98</v>
      </c>
      <c r="C145" s="40" t="s">
        <v>13</v>
      </c>
      <c r="D145" s="40" t="s">
        <v>13</v>
      </c>
      <c r="E145" s="40" t="s">
        <v>13</v>
      </c>
      <c r="F145" s="40" t="s">
        <v>13</v>
      </c>
      <c r="G145" s="40" t="s">
        <v>13</v>
      </c>
      <c r="H145" s="40" t="s">
        <v>13</v>
      </c>
      <c r="I145" s="40" t="s">
        <v>13</v>
      </c>
      <c r="J145" s="40" t="s">
        <v>13</v>
      </c>
      <c r="K145" s="40" t="s">
        <v>13</v>
      </c>
      <c r="L145" s="40" t="s">
        <v>13</v>
      </c>
      <c r="M145" s="40" t="s">
        <v>13</v>
      </c>
      <c r="N145" s="40" t="s">
        <v>13</v>
      </c>
      <c r="AC145" s="84"/>
    </row>
    <row r="146" spans="2:29" ht="75.75" customHeight="1" x14ac:dyDescent="0.25">
      <c r="B146" s="81"/>
      <c r="C146" s="76"/>
      <c r="D146" s="13"/>
      <c r="E146" s="13"/>
      <c r="F146" s="13"/>
      <c r="G146" s="76"/>
      <c r="H146" s="76"/>
      <c r="I146" s="76"/>
      <c r="J146" s="76"/>
      <c r="K146" s="76"/>
      <c r="L146" s="76"/>
      <c r="M146" s="76"/>
      <c r="N146" s="76"/>
      <c r="AC146" s="63"/>
    </row>
    <row r="147" spans="2:29" s="49" customFormat="1" ht="58.5" hidden="1" customHeight="1" x14ac:dyDescent="0.25">
      <c r="B147" s="39" t="s">
        <v>71</v>
      </c>
      <c r="C147" s="40" t="s">
        <v>13</v>
      </c>
      <c r="D147" s="40" t="e">
        <f>'2. Мероприятия'!#REF!</f>
        <v>#REF!</v>
      </c>
      <c r="E147" s="40" t="e">
        <f>'2. Мероприятия'!#REF!</f>
        <v>#REF!</v>
      </c>
      <c r="F147" s="40">
        <f>'2. Мероприятия'!D25</f>
        <v>703333.33</v>
      </c>
      <c r="G147" s="40">
        <f>'2. Мероприятия'!E25</f>
        <v>703333.33</v>
      </c>
      <c r="H147" s="40">
        <f>'2. Мероприятия'!F25</f>
        <v>703333.33</v>
      </c>
      <c r="I147" s="40">
        <f>'2. Мероприятия'!G25</f>
        <v>703333.3</v>
      </c>
      <c r="J147" s="40">
        <f>'2. Мероприятия'!H25</f>
        <v>703333.3</v>
      </c>
      <c r="K147" s="40">
        <f>'2. Мероприятия'!I25</f>
        <v>703333.3</v>
      </c>
      <c r="L147" s="40">
        <f>'2. Мероприятия'!J25</f>
        <v>703333.3</v>
      </c>
      <c r="M147" s="40">
        <f>'2. Мероприятия'!K25</f>
        <v>703333.3</v>
      </c>
      <c r="N147" s="40">
        <f>'2. Мероприятия'!L25</f>
        <v>703333.3</v>
      </c>
      <c r="AC147" s="67"/>
    </row>
    <row r="148" spans="2:29" s="49" customFormat="1" ht="58.5" hidden="1" customHeight="1" x14ac:dyDescent="0.25">
      <c r="B148" s="39" t="s">
        <v>70</v>
      </c>
      <c r="C148" s="40" t="s">
        <v>13</v>
      </c>
      <c r="D148" s="40" t="e">
        <f>'2. Мероприятия'!#REF!</f>
        <v>#REF!</v>
      </c>
      <c r="E148" s="40" t="e">
        <f>'2. Мероприятия'!#REF!</f>
        <v>#REF!</v>
      </c>
      <c r="F148" s="40">
        <f>'2. Мероприятия'!D28</f>
        <v>996461.54</v>
      </c>
      <c r="G148" s="40">
        <f>'2. Мероприятия'!E28</f>
        <v>996461.54</v>
      </c>
      <c r="H148" s="40">
        <f>'2. Мероприятия'!F28</f>
        <v>996461.54</v>
      </c>
      <c r="I148" s="40">
        <f>'2. Мероприятия'!G28</f>
        <v>468000</v>
      </c>
      <c r="J148" s="40">
        <f>'2. Мероприятия'!H28</f>
        <v>468000</v>
      </c>
      <c r="K148" s="40">
        <f>'2. Мероприятия'!I28</f>
        <v>468000</v>
      </c>
      <c r="L148" s="40">
        <f>'2. Мероприятия'!J28</f>
        <v>468000</v>
      </c>
      <c r="M148" s="40">
        <f>'2. Мероприятия'!K28</f>
        <v>468000</v>
      </c>
      <c r="N148" s="40">
        <f>'2. Мероприятия'!L28</f>
        <v>468000</v>
      </c>
      <c r="AC148" s="67"/>
    </row>
    <row r="149" spans="2:29" s="85" customFormat="1" ht="42" hidden="1" customHeight="1" x14ac:dyDescent="0.2">
      <c r="B149" s="43" t="s">
        <v>142</v>
      </c>
      <c r="C149" s="40" t="s">
        <v>13</v>
      </c>
      <c r="D149" s="40" t="e">
        <f>'2. Мероприятия'!#REF!</f>
        <v>#REF!</v>
      </c>
      <c r="E149" s="40" t="e">
        <f>'2. Мероприятия'!#REF!</f>
        <v>#REF!</v>
      </c>
      <c r="F149" s="40">
        <f>'2. Мероприятия'!D31</f>
        <v>0</v>
      </c>
      <c r="G149" s="40">
        <f>'2. Мероприятия'!E31</f>
        <v>0</v>
      </c>
      <c r="H149" s="40">
        <f>'2. Мероприятия'!F31</f>
        <v>0</v>
      </c>
      <c r="I149" s="40">
        <f>'2. Мероприятия'!G31</f>
        <v>0</v>
      </c>
      <c r="J149" s="40">
        <f>'2. Мероприятия'!H31</f>
        <v>0</v>
      </c>
      <c r="K149" s="40">
        <f>'2. Мероприятия'!I31</f>
        <v>0</v>
      </c>
      <c r="L149" s="40">
        <f>'2. Мероприятия'!J31</f>
        <v>0</v>
      </c>
      <c r="M149" s="40">
        <f>'2. Мероприятия'!K31</f>
        <v>0</v>
      </c>
      <c r="N149" s="40">
        <f>'2. Мероприятия'!L31</f>
        <v>0</v>
      </c>
      <c r="AC149" s="84"/>
    </row>
    <row r="150" spans="2:29" s="85" customFormat="1" ht="42" hidden="1" customHeight="1" x14ac:dyDescent="0.2">
      <c r="B150" s="43" t="s">
        <v>74</v>
      </c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AC150" s="84"/>
    </row>
    <row r="151" spans="2:29" x14ac:dyDescent="0.25">
      <c r="B151" s="81"/>
      <c r="C151" s="76"/>
      <c r="D151" s="13"/>
      <c r="E151" s="13"/>
      <c r="F151" s="13"/>
      <c r="G151" s="76"/>
      <c r="H151" s="76"/>
      <c r="I151" s="76"/>
      <c r="J151" s="76"/>
      <c r="K151" s="76"/>
      <c r="L151" s="76"/>
      <c r="M151" s="76"/>
      <c r="N151" s="76"/>
      <c r="AC151" s="63"/>
    </row>
    <row r="152" spans="2:29" s="49" customFormat="1" ht="58.5" hidden="1" customHeight="1" x14ac:dyDescent="0.25">
      <c r="B152" s="39" t="s">
        <v>71</v>
      </c>
      <c r="C152" s="40" t="s">
        <v>13</v>
      </c>
      <c r="D152" s="40" t="e">
        <f>'2. Мероприятия'!#REF!</f>
        <v>#REF!</v>
      </c>
      <c r="E152" s="40" t="e">
        <f>'2. Мероприятия'!#REF!</f>
        <v>#REF!</v>
      </c>
      <c r="F152" s="40">
        <f>'2. Мероприятия'!D30</f>
        <v>996461.54</v>
      </c>
      <c r="G152" s="40">
        <f>'2. Мероприятия'!E30</f>
        <v>996461.54</v>
      </c>
      <c r="H152" s="40">
        <f>'2. Мероприятия'!F30</f>
        <v>996461.54</v>
      </c>
      <c r="I152" s="40">
        <f>'2. Мероприятия'!G30</f>
        <v>468000</v>
      </c>
      <c r="J152" s="40">
        <f>'2. Мероприятия'!H30</f>
        <v>468000</v>
      </c>
      <c r="K152" s="40">
        <f>'2. Мероприятия'!I30</f>
        <v>468000</v>
      </c>
      <c r="L152" s="40">
        <f>'2. Мероприятия'!J30</f>
        <v>468000</v>
      </c>
      <c r="M152" s="40">
        <f>'2. Мероприятия'!K30</f>
        <v>468000</v>
      </c>
      <c r="N152" s="40">
        <f>'2. Мероприятия'!L30</f>
        <v>468000</v>
      </c>
      <c r="AC152" s="51"/>
    </row>
    <row r="153" spans="2:29" s="49" customFormat="1" ht="58.5" hidden="1" customHeight="1" x14ac:dyDescent="0.25">
      <c r="B153" s="39" t="s">
        <v>70</v>
      </c>
      <c r="C153" s="40" t="s">
        <v>13</v>
      </c>
      <c r="D153" s="40" t="e">
        <f>'2. Мероприятия'!#REF!</f>
        <v>#REF!</v>
      </c>
      <c r="E153" s="40" t="e">
        <f>'2. Мероприятия'!#REF!</f>
        <v>#REF!</v>
      </c>
      <c r="F153" s="40">
        <f>'2. Мероприятия'!D33</f>
        <v>0</v>
      </c>
      <c r="G153" s="40">
        <f>'2. Мероприятия'!E33</f>
        <v>0</v>
      </c>
      <c r="H153" s="40">
        <f>'2. Мероприятия'!F33</f>
        <v>0</v>
      </c>
      <c r="I153" s="40">
        <f>'2. Мероприятия'!G33</f>
        <v>0</v>
      </c>
      <c r="J153" s="40">
        <f>'2. Мероприятия'!H33</f>
        <v>0</v>
      </c>
      <c r="K153" s="40">
        <f>'2. Мероприятия'!I33</f>
        <v>0</v>
      </c>
      <c r="L153" s="40">
        <f>'2. Мероприятия'!J33</f>
        <v>0</v>
      </c>
      <c r="M153" s="40">
        <f>'2. Мероприятия'!K33</f>
        <v>0</v>
      </c>
      <c r="N153" s="40">
        <f>'2. Мероприятия'!L33</f>
        <v>0</v>
      </c>
      <c r="AC153" s="51"/>
    </row>
    <row r="154" spans="2:29" s="85" customFormat="1" ht="42" hidden="1" customHeight="1" x14ac:dyDescent="0.2">
      <c r="B154" s="43" t="s">
        <v>142</v>
      </c>
      <c r="C154" s="40" t="s">
        <v>13</v>
      </c>
      <c r="D154" s="40" t="e">
        <f>'2. Мероприятия'!#REF!</f>
        <v>#REF!</v>
      </c>
      <c r="E154" s="40" t="e">
        <f>'2. Мероприятия'!#REF!</f>
        <v>#REF!</v>
      </c>
      <c r="F154" s="40" t="e">
        <f>'2. Мероприятия'!#REF!</f>
        <v>#REF!</v>
      </c>
      <c r="G154" s="40" t="e">
        <f>'2. Мероприятия'!#REF!</f>
        <v>#REF!</v>
      </c>
      <c r="H154" s="40" t="e">
        <f>'2. Мероприятия'!#REF!</f>
        <v>#REF!</v>
      </c>
      <c r="I154" s="40" t="e">
        <f>'2. Мероприятия'!#REF!</f>
        <v>#REF!</v>
      </c>
      <c r="J154" s="40" t="e">
        <f>'2. Мероприятия'!#REF!</f>
        <v>#REF!</v>
      </c>
      <c r="K154" s="40" t="e">
        <f>'2. Мероприятия'!#REF!</f>
        <v>#REF!</v>
      </c>
      <c r="L154" s="40" t="e">
        <f>'2. Мероприятия'!#REF!</f>
        <v>#REF!</v>
      </c>
      <c r="M154" s="40" t="e">
        <f>'2. Мероприятия'!#REF!</f>
        <v>#REF!</v>
      </c>
      <c r="N154" s="40" t="e">
        <f>'2. Мероприятия'!#REF!</f>
        <v>#REF!</v>
      </c>
      <c r="AC154" s="51"/>
    </row>
    <row r="155" spans="2:29" s="85" customFormat="1" ht="42" hidden="1" customHeight="1" x14ac:dyDescent="0.2">
      <c r="B155" s="43" t="s">
        <v>74</v>
      </c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AC155" s="51"/>
    </row>
    <row r="156" spans="2:29" s="85" customFormat="1" ht="42" customHeight="1" x14ac:dyDescent="0.2">
      <c r="B156" s="158"/>
      <c r="C156" s="159"/>
      <c r="D156" s="159"/>
      <c r="E156" s="159"/>
      <c r="F156" s="159"/>
      <c r="G156" s="159"/>
      <c r="H156" s="159"/>
      <c r="I156" s="159"/>
      <c r="J156" s="159"/>
      <c r="K156" s="159"/>
      <c r="L156" s="159"/>
      <c r="M156" s="159"/>
      <c r="N156" s="159"/>
      <c r="AC156" s="160"/>
    </row>
    <row r="157" spans="2:29" s="85" customFormat="1" ht="42" customHeight="1" x14ac:dyDescent="0.2">
      <c r="B157" s="158"/>
      <c r="C157" s="159"/>
      <c r="D157" s="159"/>
      <c r="E157" s="159"/>
      <c r="F157" s="159"/>
      <c r="G157" s="159"/>
      <c r="H157" s="159"/>
      <c r="I157" s="159"/>
      <c r="J157" s="159"/>
      <c r="K157" s="159"/>
      <c r="L157" s="159"/>
      <c r="M157" s="159"/>
      <c r="N157" s="159"/>
      <c r="AC157" s="160"/>
    </row>
    <row r="158" spans="2:29" s="85" customFormat="1" ht="42" customHeight="1" x14ac:dyDescent="0.2">
      <c r="B158" s="158"/>
      <c r="C158" s="159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AC158" s="160"/>
    </row>
  </sheetData>
  <mergeCells count="21">
    <mergeCell ref="Z1:AC1"/>
    <mergeCell ref="O4:AC4"/>
    <mergeCell ref="AC7:AC8"/>
    <mergeCell ref="P18:P19"/>
    <mergeCell ref="P7:P8"/>
    <mergeCell ref="O14:AC14"/>
    <mergeCell ref="O18:O19"/>
    <mergeCell ref="AA18:AA19"/>
    <mergeCell ref="O7:O8"/>
    <mergeCell ref="AB7:AB8"/>
    <mergeCell ref="AA7:AA8"/>
    <mergeCell ref="Q7:Q8"/>
    <mergeCell ref="R7:Z7"/>
    <mergeCell ref="Z18:Z19"/>
    <mergeCell ref="Q18:Y18"/>
    <mergeCell ref="P37:AA37"/>
    <mergeCell ref="P21:AA21"/>
    <mergeCell ref="P22:AA22"/>
    <mergeCell ref="P24:AA24"/>
    <mergeCell ref="P33:AA33"/>
    <mergeCell ref="P35:AA35"/>
  </mergeCells>
  <pageMargins left="0.78740157480314965" right="0.31496062992125984" top="1.1811023622047245" bottom="0.31496062992125984" header="0.31496062992125984" footer="0.31496062992125984"/>
  <pageSetup paperSize="9" scale="48" firstPageNumber="3" orientation="landscape" useFirstPageNumber="1" verticalDpi="0" r:id="rId1"/>
  <headerFooter differentFirst="1">
    <oddHeader>&amp;C&amp;"Times New Roman,обычный"&amp;14&amp;P</oddHeader>
    <firstHeader>&amp;C&amp;"Times New Roman,обычный"&amp;14&amp;P</firstHeader>
  </headerFooter>
  <rowBreaks count="3" manualBreakCount="3">
    <brk id="11" max="28" man="1"/>
    <brk id="34" max="28" man="1"/>
    <brk id="145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09"/>
  <sheetViews>
    <sheetView view="pageBreakPreview" topLeftCell="A190" zoomScale="70" zoomScaleNormal="70" zoomScaleSheetLayoutView="70" zoomScalePageLayoutView="70" workbookViewId="0">
      <selection activeCell="F200" sqref="F200"/>
    </sheetView>
  </sheetViews>
  <sheetFormatPr defaultColWidth="8.7109375" defaultRowHeight="15" x14ac:dyDescent="0.25"/>
  <cols>
    <col min="1" max="1" width="24.42578125" style="24" customWidth="1"/>
    <col min="2" max="2" width="14.42578125" style="24" customWidth="1"/>
    <col min="3" max="3" width="15.140625" style="25" customWidth="1"/>
    <col min="4" max="4" width="13.140625" style="211" customWidth="1"/>
    <col min="5" max="5" width="13.140625" style="198" customWidth="1"/>
    <col min="6" max="6" width="12.42578125" style="198" customWidth="1"/>
    <col min="7" max="7" width="13.5703125" style="171" customWidth="1"/>
    <col min="8" max="8" width="13.5703125" style="25" customWidth="1"/>
    <col min="9" max="9" width="13.28515625" style="25" customWidth="1"/>
    <col min="10" max="10" width="13" style="25" customWidth="1"/>
    <col min="11" max="12" width="13.5703125" style="25" customWidth="1"/>
    <col min="13" max="13" width="22.28515625" style="227" customWidth="1"/>
    <col min="14" max="14" width="20.140625" style="24" hidden="1" customWidth="1"/>
    <col min="15" max="15" width="12.42578125" style="24" hidden="1" customWidth="1"/>
    <col min="16" max="16" width="11.42578125" style="24" hidden="1" customWidth="1"/>
    <col min="17" max="21" width="10.140625" style="24" hidden="1" customWidth="1"/>
    <col min="22" max="26" width="9.42578125" style="24" hidden="1" customWidth="1"/>
    <col min="27" max="27" width="52.28515625" style="24" hidden="1" customWidth="1"/>
    <col min="28" max="28" width="9.140625" style="24" hidden="1" customWidth="1"/>
    <col min="29" max="30" width="9.140625" style="90" hidden="1" customWidth="1"/>
    <col min="31" max="31" width="12.28515625" style="90" hidden="1" customWidth="1"/>
    <col min="32" max="32" width="10.85546875" style="90" hidden="1" customWidth="1"/>
    <col min="33" max="35" width="8.7109375" style="90"/>
    <col min="36" max="36" width="10.42578125" style="90" bestFit="1" customWidth="1"/>
    <col min="37" max="16384" width="8.7109375" style="90"/>
  </cols>
  <sheetData>
    <row r="1" spans="1:28" ht="84" customHeight="1" x14ac:dyDescent="0.25">
      <c r="A1" s="229"/>
      <c r="B1" s="229"/>
      <c r="C1" s="230"/>
      <c r="D1" s="230"/>
      <c r="E1" s="230"/>
      <c r="F1" s="230"/>
      <c r="G1" s="230"/>
      <c r="H1" s="230"/>
      <c r="I1" s="230"/>
      <c r="J1" s="230"/>
      <c r="K1" s="273" t="s">
        <v>293</v>
      </c>
      <c r="L1" s="274"/>
      <c r="M1" s="274"/>
      <c r="N1" s="231"/>
      <c r="O1" s="26"/>
    </row>
    <row r="2" spans="1:28" ht="15.75" customHeight="1" x14ac:dyDescent="0.25">
      <c r="A2" s="229"/>
      <c r="B2" s="229"/>
      <c r="C2" s="230"/>
      <c r="D2" s="230"/>
      <c r="E2" s="230"/>
      <c r="F2" s="230"/>
      <c r="G2" s="230"/>
      <c r="H2" s="230"/>
      <c r="I2" s="230"/>
      <c r="J2" s="230"/>
      <c r="K2" s="230"/>
      <c r="L2" s="231"/>
      <c r="M2" s="231"/>
      <c r="N2" s="231"/>
      <c r="O2" s="26"/>
      <c r="P2" s="1"/>
      <c r="Q2" s="1"/>
      <c r="R2" s="1"/>
      <c r="S2" s="1"/>
      <c r="T2" s="1"/>
      <c r="U2" s="1"/>
      <c r="V2" s="1"/>
    </row>
    <row r="3" spans="1:28" ht="18.75" customHeight="1" x14ac:dyDescent="0.25">
      <c r="A3" s="297" t="s">
        <v>180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28" x14ac:dyDescent="0.25">
      <c r="A4" s="230"/>
      <c r="B4" s="229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2" t="s">
        <v>90</v>
      </c>
      <c r="N4" s="232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</row>
    <row r="5" spans="1:28" x14ac:dyDescent="0.25">
      <c r="A5" s="25"/>
      <c r="M5" s="229"/>
      <c r="N5" s="62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</row>
    <row r="6" spans="1:28" ht="15" customHeight="1" x14ac:dyDescent="0.25">
      <c r="A6" s="309" t="s">
        <v>29</v>
      </c>
      <c r="B6" s="309" t="s">
        <v>87</v>
      </c>
      <c r="C6" s="309" t="s">
        <v>47</v>
      </c>
      <c r="D6" s="275" t="s">
        <v>86</v>
      </c>
      <c r="E6" s="276"/>
      <c r="F6" s="276"/>
      <c r="G6" s="276"/>
      <c r="H6" s="276"/>
      <c r="I6" s="276"/>
      <c r="J6" s="276"/>
      <c r="K6" s="276"/>
      <c r="L6" s="277"/>
      <c r="M6" s="309" t="s">
        <v>78</v>
      </c>
      <c r="N6" s="277" t="s">
        <v>58</v>
      </c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 t="s">
        <v>0</v>
      </c>
    </row>
    <row r="7" spans="1:28" ht="66" customHeight="1" x14ac:dyDescent="0.25">
      <c r="A7" s="309"/>
      <c r="B7" s="309"/>
      <c r="C7" s="309"/>
      <c r="D7" s="203" t="s">
        <v>3</v>
      </c>
      <c r="E7" s="196" t="s">
        <v>4</v>
      </c>
      <c r="F7" s="196" t="s">
        <v>5</v>
      </c>
      <c r="G7" s="169" t="s">
        <v>6</v>
      </c>
      <c r="H7" s="77" t="s">
        <v>7</v>
      </c>
      <c r="I7" s="77" t="s">
        <v>8</v>
      </c>
      <c r="J7" s="77" t="s">
        <v>9</v>
      </c>
      <c r="K7" s="77" t="s">
        <v>10</v>
      </c>
      <c r="L7" s="77" t="s">
        <v>11</v>
      </c>
      <c r="M7" s="309"/>
      <c r="N7" s="277"/>
      <c r="O7" s="77" t="s">
        <v>1</v>
      </c>
      <c r="P7" s="77" t="s">
        <v>2</v>
      </c>
      <c r="Q7" s="77" t="s">
        <v>3</v>
      </c>
      <c r="R7" s="77" t="s">
        <v>4</v>
      </c>
      <c r="S7" s="77" t="s">
        <v>5</v>
      </c>
      <c r="T7" s="77" t="s">
        <v>6</v>
      </c>
      <c r="U7" s="77" t="s">
        <v>7</v>
      </c>
      <c r="V7" s="77" t="s">
        <v>8</v>
      </c>
      <c r="W7" s="77" t="s">
        <v>9</v>
      </c>
      <c r="X7" s="77" t="s">
        <v>10</v>
      </c>
      <c r="Y7" s="77" t="s">
        <v>11</v>
      </c>
      <c r="Z7" s="309"/>
    </row>
    <row r="8" spans="1:28" s="24" customFormat="1" ht="26.25" customHeight="1" x14ac:dyDescent="0.25">
      <c r="A8" s="313" t="s">
        <v>239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5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4"/>
    </row>
    <row r="9" spans="1:28" s="24" customFormat="1" ht="12.75" x14ac:dyDescent="0.25">
      <c r="A9" s="2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5"/>
    </row>
    <row r="10" spans="1:28" s="24" customFormat="1" ht="132.75" customHeight="1" x14ac:dyDescent="0.25">
      <c r="A10" s="73" t="s">
        <v>154</v>
      </c>
      <c r="B10" s="76" t="s">
        <v>13</v>
      </c>
      <c r="C10" s="76" t="s">
        <v>13</v>
      </c>
      <c r="D10" s="205" t="s">
        <v>13</v>
      </c>
      <c r="E10" s="195" t="s">
        <v>13</v>
      </c>
      <c r="F10" s="195" t="s">
        <v>13</v>
      </c>
      <c r="G10" s="167" t="s">
        <v>13</v>
      </c>
      <c r="H10" s="76" t="s">
        <v>13</v>
      </c>
      <c r="I10" s="76" t="s">
        <v>13</v>
      </c>
      <c r="J10" s="76" t="s">
        <v>13</v>
      </c>
      <c r="K10" s="76" t="s">
        <v>13</v>
      </c>
      <c r="L10" s="76" t="s">
        <v>13</v>
      </c>
      <c r="M10" s="203" t="s">
        <v>184</v>
      </c>
      <c r="N10" s="110" t="s">
        <v>59</v>
      </c>
      <c r="O10" s="71">
        <v>2</v>
      </c>
      <c r="P10" s="71">
        <v>2</v>
      </c>
      <c r="Q10" s="71">
        <v>2</v>
      </c>
      <c r="R10" s="71">
        <v>2</v>
      </c>
      <c r="S10" s="71">
        <v>2</v>
      </c>
      <c r="T10" s="71">
        <v>2</v>
      </c>
      <c r="U10" s="71">
        <v>2</v>
      </c>
      <c r="V10" s="71">
        <v>2</v>
      </c>
      <c r="W10" s="71">
        <v>2</v>
      </c>
      <c r="X10" s="71">
        <v>2</v>
      </c>
      <c r="Y10" s="71">
        <v>2</v>
      </c>
      <c r="Z10" s="71">
        <f>SUM(O10:Y10)</f>
        <v>22</v>
      </c>
    </row>
    <row r="11" spans="1:28" s="24" customFormat="1" ht="12.75" x14ac:dyDescent="0.25">
      <c r="A11" s="16" t="s">
        <v>45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8"/>
    </row>
    <row r="12" spans="1:28" s="24" customFormat="1" ht="116.25" customHeight="1" x14ac:dyDescent="0.25">
      <c r="A12" s="73" t="s">
        <v>93</v>
      </c>
      <c r="B12" s="76" t="s">
        <v>13</v>
      </c>
      <c r="C12" s="76" t="s">
        <v>13</v>
      </c>
      <c r="D12" s="205" t="s">
        <v>13</v>
      </c>
      <c r="E12" s="195" t="s">
        <v>13</v>
      </c>
      <c r="F12" s="195" t="s">
        <v>13</v>
      </c>
      <c r="G12" s="167" t="s">
        <v>13</v>
      </c>
      <c r="H12" s="76" t="s">
        <v>13</v>
      </c>
      <c r="I12" s="76" t="s">
        <v>13</v>
      </c>
      <c r="J12" s="76" t="s">
        <v>13</v>
      </c>
      <c r="K12" s="76" t="s">
        <v>13</v>
      </c>
      <c r="L12" s="76" t="s">
        <v>13</v>
      </c>
      <c r="M12" s="203" t="s">
        <v>184</v>
      </c>
      <c r="N12" s="110" t="s">
        <v>60</v>
      </c>
      <c r="O12" s="71">
        <v>20</v>
      </c>
      <c r="P12" s="71">
        <v>20</v>
      </c>
      <c r="Q12" s="71">
        <v>20</v>
      </c>
      <c r="R12" s="71">
        <v>20</v>
      </c>
      <c r="S12" s="71">
        <v>20</v>
      </c>
      <c r="T12" s="71">
        <v>20</v>
      </c>
      <c r="U12" s="71">
        <v>20</v>
      </c>
      <c r="V12" s="71">
        <v>20</v>
      </c>
      <c r="W12" s="71">
        <v>20</v>
      </c>
      <c r="X12" s="71">
        <v>20</v>
      </c>
      <c r="Y12" s="71">
        <v>20</v>
      </c>
      <c r="Z12" s="71">
        <f>Y12</f>
        <v>20</v>
      </c>
    </row>
    <row r="13" spans="1:28" s="24" customFormat="1" ht="12.75" x14ac:dyDescent="0.25">
      <c r="A13" s="16" t="s">
        <v>21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8"/>
    </row>
    <row r="14" spans="1:28" s="24" customFormat="1" ht="27.75" customHeight="1" x14ac:dyDescent="0.25">
      <c r="A14" s="294" t="s">
        <v>179</v>
      </c>
      <c r="B14" s="131" t="s">
        <v>14</v>
      </c>
      <c r="C14" s="5">
        <f>SUM(D14:L14)</f>
        <v>12427384.41</v>
      </c>
      <c r="D14" s="5">
        <f t="shared" ref="D14:L14" si="0">D15+D16</f>
        <v>1999794.87</v>
      </c>
      <c r="E14" s="5">
        <f t="shared" si="0"/>
        <v>1699794.87</v>
      </c>
      <c r="F14" s="5">
        <f t="shared" si="0"/>
        <v>1699794.87</v>
      </c>
      <c r="G14" s="5">
        <f t="shared" si="0"/>
        <v>1171333.3</v>
      </c>
      <c r="H14" s="5">
        <f t="shared" si="0"/>
        <v>1171333.3</v>
      </c>
      <c r="I14" s="5">
        <f t="shared" si="0"/>
        <v>1171333.3</v>
      </c>
      <c r="J14" s="5">
        <f t="shared" si="0"/>
        <v>1171333.3</v>
      </c>
      <c r="K14" s="5">
        <f t="shared" si="0"/>
        <v>1171333.3</v>
      </c>
      <c r="L14" s="5">
        <f t="shared" si="0"/>
        <v>1171333.3</v>
      </c>
      <c r="M14" s="302" t="s">
        <v>289</v>
      </c>
      <c r="N14" s="110" t="s">
        <v>31</v>
      </c>
      <c r="O14" s="122">
        <f t="shared" ref="O14:Y14" si="1">O28</f>
        <v>1</v>
      </c>
      <c r="P14" s="122">
        <f t="shared" si="1"/>
        <v>1</v>
      </c>
      <c r="Q14" s="122">
        <f t="shared" si="1"/>
        <v>1</v>
      </c>
      <c r="R14" s="122">
        <f t="shared" si="1"/>
        <v>1</v>
      </c>
      <c r="S14" s="122">
        <f t="shared" si="1"/>
        <v>1</v>
      </c>
      <c r="T14" s="122">
        <f t="shared" si="1"/>
        <v>1</v>
      </c>
      <c r="U14" s="122">
        <f t="shared" si="1"/>
        <v>1</v>
      </c>
      <c r="V14" s="122">
        <f t="shared" si="1"/>
        <v>1</v>
      </c>
      <c r="W14" s="122">
        <f t="shared" si="1"/>
        <v>1</v>
      </c>
      <c r="X14" s="122">
        <f t="shared" si="1"/>
        <v>1</v>
      </c>
      <c r="Y14" s="122">
        <f t="shared" si="1"/>
        <v>1</v>
      </c>
      <c r="Z14" s="122">
        <f>SUM(O14:Y14)</f>
        <v>11</v>
      </c>
      <c r="AA14" s="1"/>
      <c r="AB14" s="1"/>
    </row>
    <row r="15" spans="1:28" s="24" customFormat="1" ht="63.75" x14ac:dyDescent="0.25">
      <c r="A15" s="279"/>
      <c r="B15" s="131" t="s">
        <v>46</v>
      </c>
      <c r="C15" s="5">
        <f>SUM(D15:L15)</f>
        <v>0</v>
      </c>
      <c r="D15" s="5">
        <f t="shared" ref="D15:L15" si="2">D26+D29+D32+D39</f>
        <v>0</v>
      </c>
      <c r="E15" s="5">
        <f t="shared" si="2"/>
        <v>0</v>
      </c>
      <c r="F15" s="5">
        <f t="shared" si="2"/>
        <v>0</v>
      </c>
      <c r="G15" s="5">
        <f t="shared" si="2"/>
        <v>0</v>
      </c>
      <c r="H15" s="5">
        <f t="shared" si="2"/>
        <v>0</v>
      </c>
      <c r="I15" s="5">
        <f t="shared" si="2"/>
        <v>0</v>
      </c>
      <c r="J15" s="5">
        <f t="shared" si="2"/>
        <v>0</v>
      </c>
      <c r="K15" s="5">
        <f t="shared" si="2"/>
        <v>0</v>
      </c>
      <c r="L15" s="5">
        <f t="shared" si="2"/>
        <v>0</v>
      </c>
      <c r="M15" s="325"/>
      <c r="N15" s="110" t="s">
        <v>32</v>
      </c>
      <c r="O15" s="122" t="e">
        <f>O25+#REF!</f>
        <v>#REF!</v>
      </c>
      <c r="P15" s="122" t="e">
        <f>P25+#REF!</f>
        <v>#REF!</v>
      </c>
      <c r="Q15" s="122" t="e">
        <f>Q25+#REF!</f>
        <v>#REF!</v>
      </c>
      <c r="R15" s="122" t="e">
        <f>R25+#REF!</f>
        <v>#REF!</v>
      </c>
      <c r="S15" s="122" t="e">
        <f>S25+#REF!</f>
        <v>#REF!</v>
      </c>
      <c r="T15" s="122" t="e">
        <f>T25+#REF!</f>
        <v>#REF!</v>
      </c>
      <c r="U15" s="122" t="e">
        <f>U25+#REF!</f>
        <v>#REF!</v>
      </c>
      <c r="V15" s="122" t="e">
        <f>V25+#REF!</f>
        <v>#REF!</v>
      </c>
      <c r="W15" s="122" t="e">
        <f>W25+#REF!</f>
        <v>#REF!</v>
      </c>
      <c r="X15" s="122" t="e">
        <f>X25+#REF!</f>
        <v>#REF!</v>
      </c>
      <c r="Y15" s="122" t="e">
        <f>Y25+#REF!</f>
        <v>#REF!</v>
      </c>
      <c r="Z15" s="122" t="e">
        <f>SUM(O15:Y15)</f>
        <v>#REF!</v>
      </c>
      <c r="AA15" s="1"/>
      <c r="AB15" s="1"/>
    </row>
    <row r="16" spans="1:28" s="24" customFormat="1" ht="40.5" customHeight="1" x14ac:dyDescent="0.25">
      <c r="A16" s="206"/>
      <c r="B16" s="123" t="s">
        <v>15</v>
      </c>
      <c r="C16" s="5">
        <f>SUM(D16:L16)</f>
        <v>12427384.41</v>
      </c>
      <c r="D16" s="5">
        <f t="shared" ref="D16:L16" si="3">D27+D30+D33+D40</f>
        <v>1999794.87</v>
      </c>
      <c r="E16" s="5">
        <f t="shared" si="3"/>
        <v>1699794.87</v>
      </c>
      <c r="F16" s="5">
        <f t="shared" si="3"/>
        <v>1699794.87</v>
      </c>
      <c r="G16" s="5">
        <f t="shared" si="3"/>
        <v>1171333.3</v>
      </c>
      <c r="H16" s="5">
        <f t="shared" si="3"/>
        <v>1171333.3</v>
      </c>
      <c r="I16" s="5">
        <f t="shared" si="3"/>
        <v>1171333.3</v>
      </c>
      <c r="J16" s="5">
        <f t="shared" si="3"/>
        <v>1171333.3</v>
      </c>
      <c r="K16" s="5">
        <f t="shared" si="3"/>
        <v>1171333.3</v>
      </c>
      <c r="L16" s="5">
        <f t="shared" si="3"/>
        <v>1171333.3</v>
      </c>
      <c r="M16" s="221"/>
      <c r="N16" s="110" t="s">
        <v>30</v>
      </c>
      <c r="O16" s="122" t="e">
        <f>O27+O30+#REF!</f>
        <v>#REF!</v>
      </c>
      <c r="P16" s="122" t="e">
        <f>P27+P30+#REF!</f>
        <v>#REF!</v>
      </c>
      <c r="Q16" s="122" t="e">
        <f>Q27+Q30+#REF!</f>
        <v>#REF!</v>
      </c>
      <c r="R16" s="122" t="e">
        <f>R27+R30+#REF!</f>
        <v>#REF!</v>
      </c>
      <c r="S16" s="122" t="e">
        <f>S27+S30+#REF!</f>
        <v>#REF!</v>
      </c>
      <c r="T16" s="122" t="e">
        <f>T27+T30+#REF!</f>
        <v>#REF!</v>
      </c>
      <c r="U16" s="122" t="e">
        <f>U27+U30+#REF!</f>
        <v>#REF!</v>
      </c>
      <c r="V16" s="122" t="e">
        <f>V27+V30+#REF!</f>
        <v>#REF!</v>
      </c>
      <c r="W16" s="122" t="e">
        <f>W27+W30+#REF!</f>
        <v>#REF!</v>
      </c>
      <c r="X16" s="122" t="e">
        <f>X27+X30+#REF!</f>
        <v>#REF!</v>
      </c>
      <c r="Y16" s="122" t="e">
        <f>Y27+Y30+#REF!</f>
        <v>#REF!</v>
      </c>
      <c r="Z16" s="122" t="e">
        <f>SUM(O16:Y16)</f>
        <v>#REF!</v>
      </c>
      <c r="AA16" s="1"/>
      <c r="AB16" s="1"/>
    </row>
    <row r="17" spans="1:36" s="24" customFormat="1" ht="71.25" customHeight="1" x14ac:dyDescent="0.25">
      <c r="A17" s="131" t="s">
        <v>72</v>
      </c>
      <c r="B17" s="127" t="s">
        <v>13</v>
      </c>
      <c r="C17" s="127" t="s">
        <v>13</v>
      </c>
      <c r="D17" s="205" t="s">
        <v>13</v>
      </c>
      <c r="E17" s="195" t="s">
        <v>13</v>
      </c>
      <c r="F17" s="195" t="s">
        <v>13</v>
      </c>
      <c r="G17" s="167" t="s">
        <v>13</v>
      </c>
      <c r="H17" s="127" t="s">
        <v>13</v>
      </c>
      <c r="I17" s="127" t="s">
        <v>13</v>
      </c>
      <c r="J17" s="127" t="s">
        <v>13</v>
      </c>
      <c r="K17" s="127" t="s">
        <v>13</v>
      </c>
      <c r="L17" s="151" t="s">
        <v>13</v>
      </c>
      <c r="M17" s="10" t="s">
        <v>184</v>
      </c>
      <c r="N17" s="152" t="s">
        <v>52</v>
      </c>
      <c r="O17" s="6">
        <v>1930.8</v>
      </c>
      <c r="P17" s="6">
        <v>1947.5</v>
      </c>
      <c r="Q17" s="6">
        <v>2008.2</v>
      </c>
      <c r="R17" s="6">
        <f>Q17*1.01</f>
        <v>2028.3</v>
      </c>
      <c r="S17" s="7">
        <f>R17*1.01</f>
        <v>2048.6</v>
      </c>
      <c r="T17" s="7">
        <f t="shared" ref="T17" si="4">S17*1.01</f>
        <v>2069.1</v>
      </c>
      <c r="U17" s="7">
        <f t="shared" ref="U17" si="5">T17*1.01</f>
        <v>2089.8000000000002</v>
      </c>
      <c r="V17" s="7">
        <f t="shared" ref="V17" si="6">U17*1.01</f>
        <v>2110.6999999999998</v>
      </c>
      <c r="W17" s="7">
        <f t="shared" ref="W17" si="7">V17*1.01</f>
        <v>2131.8000000000002</v>
      </c>
      <c r="X17" s="7">
        <f t="shared" ref="X17" si="8">W17*1.01</f>
        <v>2153.1</v>
      </c>
      <c r="Y17" s="7">
        <f>X17*1.01</f>
        <v>2174.6</v>
      </c>
      <c r="Z17" s="7">
        <f t="shared" ref="Z17:Z22" si="9">Y17</f>
        <v>2174.6</v>
      </c>
      <c r="AA17" s="1" t="s">
        <v>153</v>
      </c>
      <c r="AB17" s="1"/>
    </row>
    <row r="18" spans="1:36" s="24" customFormat="1" ht="93" hidden="1" customHeight="1" x14ac:dyDescent="0.25">
      <c r="A18" s="131"/>
      <c r="B18" s="131"/>
      <c r="C18" s="131"/>
      <c r="D18" s="212"/>
      <c r="E18" s="193"/>
      <c r="F18" s="193"/>
      <c r="G18" s="165"/>
      <c r="H18" s="131"/>
      <c r="I18" s="131"/>
      <c r="J18" s="129"/>
      <c r="K18" s="129"/>
      <c r="L18" s="129"/>
      <c r="M18" s="209"/>
      <c r="N18" s="110" t="s">
        <v>22</v>
      </c>
      <c r="O18" s="122">
        <v>13267</v>
      </c>
      <c r="P18" s="122">
        <v>13400</v>
      </c>
      <c r="Q18" s="122">
        <v>13534</v>
      </c>
      <c r="R18" s="122">
        <v>13926</v>
      </c>
      <c r="S18" s="122">
        <v>14065</v>
      </c>
      <c r="T18" s="122">
        <v>14206</v>
      </c>
      <c r="U18" s="122">
        <v>14348</v>
      </c>
      <c r="V18" s="122">
        <v>14491</v>
      </c>
      <c r="W18" s="122">
        <v>14636</v>
      </c>
      <c r="X18" s="122">
        <v>14783</v>
      </c>
      <c r="Y18" s="122">
        <v>14931</v>
      </c>
      <c r="Z18" s="122">
        <f t="shared" si="9"/>
        <v>14931</v>
      </c>
      <c r="AA18" s="1" t="s">
        <v>61</v>
      </c>
      <c r="AB18" s="1"/>
    </row>
    <row r="19" spans="1:36" s="24" customFormat="1" ht="53.25" hidden="1" customHeight="1" x14ac:dyDescent="0.25">
      <c r="A19" s="131"/>
      <c r="B19" s="131"/>
      <c r="C19" s="131"/>
      <c r="D19" s="212"/>
      <c r="E19" s="193"/>
      <c r="F19" s="193"/>
      <c r="G19" s="165"/>
      <c r="H19" s="131"/>
      <c r="I19" s="131"/>
      <c r="J19" s="131"/>
      <c r="K19" s="131"/>
      <c r="L19" s="131"/>
      <c r="M19" s="209"/>
      <c r="N19" s="110" t="s">
        <v>23</v>
      </c>
      <c r="O19" s="8">
        <v>9683</v>
      </c>
      <c r="P19" s="8">
        <f t="shared" ref="P19" si="10">O19*1.006</f>
        <v>9741</v>
      </c>
      <c r="Q19" s="8">
        <v>9799</v>
      </c>
      <c r="R19" s="8">
        <v>9858</v>
      </c>
      <c r="S19" s="8">
        <v>9917</v>
      </c>
      <c r="T19" s="8">
        <v>9977</v>
      </c>
      <c r="U19" s="8">
        <v>10037</v>
      </c>
      <c r="V19" s="8">
        <v>10097</v>
      </c>
      <c r="W19" s="8">
        <v>10157</v>
      </c>
      <c r="X19" s="8">
        <v>10218</v>
      </c>
      <c r="Y19" s="8">
        <v>10282</v>
      </c>
      <c r="Z19" s="122">
        <f t="shared" si="9"/>
        <v>10282</v>
      </c>
      <c r="AA19" s="1" t="s">
        <v>159</v>
      </c>
      <c r="AB19" s="1"/>
    </row>
    <row r="20" spans="1:36" s="24" customFormat="1" ht="66" hidden="1" customHeight="1" x14ac:dyDescent="0.25">
      <c r="A20" s="131"/>
      <c r="B20" s="131"/>
      <c r="C20" s="131"/>
      <c r="D20" s="212"/>
      <c r="E20" s="193"/>
      <c r="F20" s="193"/>
      <c r="G20" s="165"/>
      <c r="H20" s="131"/>
      <c r="I20" s="131"/>
      <c r="J20" s="131"/>
      <c r="K20" s="131"/>
      <c r="L20" s="131"/>
      <c r="M20" s="209"/>
      <c r="N20" s="110" t="s">
        <v>24</v>
      </c>
      <c r="O20" s="5">
        <v>36.67</v>
      </c>
      <c r="P20" s="5">
        <v>36.9</v>
      </c>
      <c r="Q20" s="5">
        <v>37.39</v>
      </c>
      <c r="R20" s="5">
        <v>37.799999999999997</v>
      </c>
      <c r="S20" s="5">
        <v>38.130000000000003</v>
      </c>
      <c r="T20" s="5">
        <v>38.619999999999997</v>
      </c>
      <c r="U20" s="5">
        <v>39.369999999999997</v>
      </c>
      <c r="V20" s="5">
        <v>39.99</v>
      </c>
      <c r="W20" s="5">
        <v>40.58</v>
      </c>
      <c r="X20" s="5">
        <v>41.61</v>
      </c>
      <c r="Y20" s="5">
        <v>42.74</v>
      </c>
      <c r="Z20" s="127">
        <f t="shared" si="9"/>
        <v>42.74</v>
      </c>
      <c r="AA20" s="1" t="s">
        <v>160</v>
      </c>
      <c r="AB20" s="1"/>
    </row>
    <row r="21" spans="1:36" s="24" customFormat="1" ht="66.75" hidden="1" customHeight="1" x14ac:dyDescent="0.25">
      <c r="A21" s="131"/>
      <c r="B21" s="131"/>
      <c r="C21" s="131"/>
      <c r="D21" s="212"/>
      <c r="E21" s="193"/>
      <c r="F21" s="193"/>
      <c r="G21" s="165"/>
      <c r="H21" s="131"/>
      <c r="I21" s="131"/>
      <c r="J21" s="131"/>
      <c r="K21" s="131"/>
      <c r="L21" s="131"/>
      <c r="M21" s="209"/>
      <c r="N21" s="110" t="s">
        <v>16</v>
      </c>
      <c r="O21" s="127">
        <v>234412.24</v>
      </c>
      <c r="P21" s="127">
        <v>245237.07</v>
      </c>
      <c r="Q21" s="127">
        <v>257334.69</v>
      </c>
      <c r="R21" s="127">
        <v>270840.95</v>
      </c>
      <c r="S21" s="127">
        <v>285630.03000000003</v>
      </c>
      <c r="T21" s="127">
        <v>301598.03000000003</v>
      </c>
      <c r="U21" s="127">
        <v>319096.5</v>
      </c>
      <c r="V21" s="127">
        <v>338224.69</v>
      </c>
      <c r="W21" s="127">
        <v>359217.64</v>
      </c>
      <c r="X21" s="127">
        <v>382210.36</v>
      </c>
      <c r="Y21" s="127">
        <v>407489.53</v>
      </c>
      <c r="Z21" s="127">
        <f t="shared" si="9"/>
        <v>407489.53</v>
      </c>
      <c r="AA21" s="1" t="s">
        <v>161</v>
      </c>
      <c r="AB21" s="1"/>
    </row>
    <row r="22" spans="1:36" s="24" customFormat="1" ht="78.75" hidden="1" customHeight="1" x14ac:dyDescent="0.25">
      <c r="A22" s="131"/>
      <c r="B22" s="131"/>
      <c r="C22" s="131"/>
      <c r="D22" s="212"/>
      <c r="E22" s="193"/>
      <c r="F22" s="193"/>
      <c r="G22" s="165"/>
      <c r="H22" s="131"/>
      <c r="I22" s="131"/>
      <c r="J22" s="131"/>
      <c r="K22" s="131"/>
      <c r="L22" s="131"/>
      <c r="M22" s="209"/>
      <c r="N22" s="110" t="s">
        <v>20</v>
      </c>
      <c r="O22" s="8">
        <v>489</v>
      </c>
      <c r="P22" s="8">
        <v>491</v>
      </c>
      <c r="Q22" s="8">
        <v>493</v>
      </c>
      <c r="R22" s="8">
        <v>495</v>
      </c>
      <c r="S22" s="8">
        <v>497</v>
      </c>
      <c r="T22" s="8">
        <v>499</v>
      </c>
      <c r="U22" s="8">
        <v>501</v>
      </c>
      <c r="V22" s="8">
        <v>503</v>
      </c>
      <c r="W22" s="8">
        <v>505</v>
      </c>
      <c r="X22" s="8">
        <v>507</v>
      </c>
      <c r="Y22" s="8">
        <v>509</v>
      </c>
      <c r="Z22" s="122">
        <f t="shared" si="9"/>
        <v>509</v>
      </c>
      <c r="AA22" s="1" t="s">
        <v>54</v>
      </c>
      <c r="AB22" s="1"/>
    </row>
    <row r="23" spans="1:36" s="24" customFormat="1" ht="89.25" hidden="1" customHeight="1" x14ac:dyDescent="0.25">
      <c r="A23" s="131"/>
      <c r="B23" s="131"/>
      <c r="C23" s="131"/>
      <c r="D23" s="212"/>
      <c r="E23" s="193"/>
      <c r="F23" s="193"/>
      <c r="G23" s="165"/>
      <c r="H23" s="131"/>
      <c r="I23" s="131"/>
      <c r="J23" s="131"/>
      <c r="K23" s="131"/>
      <c r="L23" s="131"/>
      <c r="M23" s="209"/>
      <c r="N23" s="132" t="s">
        <v>53</v>
      </c>
      <c r="O23" s="121" t="e">
        <f>O41+O42+O46+O48+#REF!</f>
        <v>#REF!</v>
      </c>
      <c r="P23" s="121" t="e">
        <f>P41+P42+P46+P48+#REF!</f>
        <v>#REF!</v>
      </c>
      <c r="Q23" s="121" t="e">
        <f>Q41+Q42+Q46+Q48+#REF!</f>
        <v>#REF!</v>
      </c>
      <c r="R23" s="121" t="e">
        <f>R41+R42+R46+R48+#REF!</f>
        <v>#REF!</v>
      </c>
      <c r="S23" s="121" t="e">
        <f>S41+S42+S46+S48+#REF!</f>
        <v>#REF!</v>
      </c>
      <c r="T23" s="121" t="e">
        <f>T41+T42+T46+T48+#REF!</f>
        <v>#REF!</v>
      </c>
      <c r="U23" s="121" t="e">
        <f>U41+U42+U46+U48+#REF!</f>
        <v>#REF!</v>
      </c>
      <c r="V23" s="121" t="e">
        <f>V41+V42+V46+V48+#REF!</f>
        <v>#REF!</v>
      </c>
      <c r="W23" s="121" t="e">
        <f>W41+W42+W46+W48+#REF!</f>
        <v>#REF!</v>
      </c>
      <c r="X23" s="121" t="e">
        <f>X41+X42+X46+X48+#REF!</f>
        <v>#REF!</v>
      </c>
      <c r="Y23" s="121" t="e">
        <f>Y41+Y42+Y46+Y48+#REF!</f>
        <v>#REF!</v>
      </c>
      <c r="Z23" s="121" t="e">
        <f>SUM(O23:Y23)</f>
        <v>#REF!</v>
      </c>
      <c r="AB23" s="1"/>
    </row>
    <row r="24" spans="1:36" s="24" customFormat="1" ht="73.5" hidden="1" customHeight="1" x14ac:dyDescent="0.25">
      <c r="A24" s="131"/>
      <c r="B24" s="131"/>
      <c r="C24" s="131"/>
      <c r="D24" s="212"/>
      <c r="E24" s="193"/>
      <c r="F24" s="193"/>
      <c r="G24" s="165"/>
      <c r="H24" s="131"/>
      <c r="I24" s="131"/>
      <c r="J24" s="131"/>
      <c r="K24" s="131"/>
      <c r="L24" s="131"/>
      <c r="M24" s="209"/>
      <c r="N24" s="213" t="s">
        <v>25</v>
      </c>
      <c r="O24" s="122">
        <v>1</v>
      </c>
      <c r="P24" s="122">
        <v>1</v>
      </c>
      <c r="Q24" s="122">
        <v>1</v>
      </c>
      <c r="R24" s="122">
        <v>1</v>
      </c>
      <c r="S24" s="122">
        <v>1</v>
      </c>
      <c r="T24" s="122">
        <v>1</v>
      </c>
      <c r="U24" s="122">
        <v>1</v>
      </c>
      <c r="V24" s="122">
        <v>1</v>
      </c>
      <c r="W24" s="122">
        <v>1</v>
      </c>
      <c r="X24" s="122">
        <v>1</v>
      </c>
      <c r="Y24" s="122">
        <v>1</v>
      </c>
      <c r="Z24" s="122">
        <f>SUM(O24:Y24)</f>
        <v>11</v>
      </c>
      <c r="AB24" s="1"/>
    </row>
    <row r="25" spans="1:36" s="24" customFormat="1" ht="30" customHeight="1" x14ac:dyDescent="0.25">
      <c r="A25" s="286" t="s">
        <v>71</v>
      </c>
      <c r="B25" s="131" t="s">
        <v>14</v>
      </c>
      <c r="C25" s="127">
        <f t="shared" ref="C25:C33" si="11">SUM(D25:L25)</f>
        <v>6329999.79</v>
      </c>
      <c r="D25" s="205">
        <f t="shared" ref="D25:E25" si="12">D27</f>
        <v>703333.33</v>
      </c>
      <c r="E25" s="195">
        <f t="shared" si="12"/>
        <v>703333.33</v>
      </c>
      <c r="F25" s="195">
        <f t="shared" ref="F25:L25" si="13">F27</f>
        <v>703333.33</v>
      </c>
      <c r="G25" s="167">
        <f t="shared" si="13"/>
        <v>703333.3</v>
      </c>
      <c r="H25" s="127">
        <f t="shared" si="13"/>
        <v>703333.3</v>
      </c>
      <c r="I25" s="127">
        <f t="shared" si="13"/>
        <v>703333.3</v>
      </c>
      <c r="J25" s="127">
        <f t="shared" si="13"/>
        <v>703333.3</v>
      </c>
      <c r="K25" s="127">
        <f t="shared" si="13"/>
        <v>703333.3</v>
      </c>
      <c r="L25" s="127">
        <f t="shared" si="13"/>
        <v>703333.3</v>
      </c>
      <c r="M25" s="209"/>
      <c r="N25" s="300" t="s">
        <v>26</v>
      </c>
      <c r="O25" s="310">
        <v>1</v>
      </c>
      <c r="P25" s="310">
        <v>1</v>
      </c>
      <c r="Q25" s="310">
        <v>1</v>
      </c>
      <c r="R25" s="310">
        <v>1</v>
      </c>
      <c r="S25" s="310">
        <v>1</v>
      </c>
      <c r="T25" s="310">
        <v>1</v>
      </c>
      <c r="U25" s="310">
        <v>1</v>
      </c>
      <c r="V25" s="310">
        <v>1</v>
      </c>
      <c r="W25" s="310">
        <v>1</v>
      </c>
      <c r="X25" s="310">
        <v>1</v>
      </c>
      <c r="Y25" s="310">
        <v>1</v>
      </c>
      <c r="Z25" s="310">
        <f>SUM(O25:Y26)</f>
        <v>11</v>
      </c>
      <c r="AB25" s="1"/>
    </row>
    <row r="26" spans="1:36" s="91" customFormat="1" ht="69.75" customHeight="1" x14ac:dyDescent="0.25">
      <c r="A26" s="303"/>
      <c r="B26" s="131" t="s">
        <v>46</v>
      </c>
      <c r="C26" s="127">
        <f t="shared" si="11"/>
        <v>0</v>
      </c>
      <c r="D26" s="205">
        <v>0</v>
      </c>
      <c r="E26" s="195">
        <v>0</v>
      </c>
      <c r="F26" s="195">
        <v>0</v>
      </c>
      <c r="G26" s="16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209"/>
      <c r="N26" s="298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B26" s="1"/>
    </row>
    <row r="27" spans="1:36" s="24" customFormat="1" ht="45.75" customHeight="1" x14ac:dyDescent="0.25">
      <c r="A27" s="329"/>
      <c r="B27" s="131" t="s">
        <v>15</v>
      </c>
      <c r="C27" s="127">
        <f t="shared" si="11"/>
        <v>6329999.79</v>
      </c>
      <c r="D27" s="205">
        <v>703333.33</v>
      </c>
      <c r="E27" s="195">
        <v>703333.33</v>
      </c>
      <c r="F27" s="195">
        <v>703333.33</v>
      </c>
      <c r="G27" s="167">
        <v>703333.3</v>
      </c>
      <c r="H27" s="127">
        <v>703333.3</v>
      </c>
      <c r="I27" s="127">
        <v>703333.3</v>
      </c>
      <c r="J27" s="127">
        <v>703333.3</v>
      </c>
      <c r="K27" s="127">
        <v>703333.3</v>
      </c>
      <c r="L27" s="127">
        <v>703333.3</v>
      </c>
      <c r="M27" s="209"/>
      <c r="N27" s="110" t="s">
        <v>30</v>
      </c>
      <c r="O27" s="122">
        <v>20</v>
      </c>
      <c r="P27" s="122">
        <v>20</v>
      </c>
      <c r="Q27" s="122">
        <v>20</v>
      </c>
      <c r="R27" s="122">
        <v>20</v>
      </c>
      <c r="S27" s="122">
        <v>20</v>
      </c>
      <c r="T27" s="122">
        <v>20</v>
      </c>
      <c r="U27" s="122">
        <v>20</v>
      </c>
      <c r="V27" s="122">
        <v>20</v>
      </c>
      <c r="W27" s="122">
        <v>20</v>
      </c>
      <c r="X27" s="122">
        <v>20</v>
      </c>
      <c r="Y27" s="122">
        <v>20</v>
      </c>
      <c r="Z27" s="122">
        <f>SUM(O27:Y27)</f>
        <v>220</v>
      </c>
      <c r="AB27" s="1"/>
    </row>
    <row r="28" spans="1:36" s="24" customFormat="1" ht="40.5" customHeight="1" x14ac:dyDescent="0.25">
      <c r="A28" s="294" t="s">
        <v>205</v>
      </c>
      <c r="B28" s="131" t="s">
        <v>14</v>
      </c>
      <c r="C28" s="127">
        <f t="shared" si="11"/>
        <v>5797384.6200000001</v>
      </c>
      <c r="D28" s="205">
        <f t="shared" ref="D28:E28" si="14">D29+D30</f>
        <v>996461.54</v>
      </c>
      <c r="E28" s="195">
        <f t="shared" si="14"/>
        <v>996461.54</v>
      </c>
      <c r="F28" s="195">
        <f>F29+F30</f>
        <v>996461.54</v>
      </c>
      <c r="G28" s="167">
        <v>468000</v>
      </c>
      <c r="H28" s="127">
        <v>468000</v>
      </c>
      <c r="I28" s="127">
        <v>468000</v>
      </c>
      <c r="J28" s="127">
        <v>468000</v>
      </c>
      <c r="K28" s="127">
        <v>468000</v>
      </c>
      <c r="L28" s="127">
        <v>468000</v>
      </c>
      <c r="M28" s="301"/>
      <c r="N28" s="300" t="s">
        <v>62</v>
      </c>
      <c r="O28" s="310">
        <v>1</v>
      </c>
      <c r="P28" s="310">
        <v>1</v>
      </c>
      <c r="Q28" s="310">
        <v>1</v>
      </c>
      <c r="R28" s="310">
        <v>1</v>
      </c>
      <c r="S28" s="310">
        <v>1</v>
      </c>
      <c r="T28" s="310">
        <v>1</v>
      </c>
      <c r="U28" s="310">
        <v>1</v>
      </c>
      <c r="V28" s="310">
        <v>1</v>
      </c>
      <c r="W28" s="310">
        <v>1</v>
      </c>
      <c r="X28" s="310">
        <v>1</v>
      </c>
      <c r="Y28" s="310">
        <v>1</v>
      </c>
      <c r="Z28" s="310">
        <f>SUM(O28:Y29)</f>
        <v>11</v>
      </c>
      <c r="AB28" s="1"/>
      <c r="AD28" s="317" t="s">
        <v>68</v>
      </c>
      <c r="AE28" s="318"/>
      <c r="AF28" s="127">
        <f>AF29+AF30</f>
        <v>528461.54</v>
      </c>
      <c r="AJ28" s="91"/>
    </row>
    <row r="29" spans="1:36" s="24" customFormat="1" ht="65.25" customHeight="1" x14ac:dyDescent="0.25">
      <c r="A29" s="294"/>
      <c r="B29" s="131" t="s">
        <v>46</v>
      </c>
      <c r="C29" s="127">
        <f t="shared" si="11"/>
        <v>0</v>
      </c>
      <c r="D29" s="205">
        <v>0</v>
      </c>
      <c r="E29" s="195">
        <v>0</v>
      </c>
      <c r="F29" s="195">
        <v>0</v>
      </c>
      <c r="G29" s="16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301"/>
      <c r="N29" s="299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B29" s="1"/>
      <c r="AF29" s="127">
        <v>412200</v>
      </c>
    </row>
    <row r="30" spans="1:36" s="24" customFormat="1" ht="75.75" customHeight="1" x14ac:dyDescent="0.25">
      <c r="A30" s="294"/>
      <c r="B30" s="131" t="s">
        <v>15</v>
      </c>
      <c r="C30" s="127">
        <f t="shared" si="11"/>
        <v>5797384.6200000001</v>
      </c>
      <c r="D30" s="205">
        <v>996461.54</v>
      </c>
      <c r="E30" s="195">
        <v>996461.54</v>
      </c>
      <c r="F30" s="195">
        <v>996461.54</v>
      </c>
      <c r="G30" s="167">
        <v>468000</v>
      </c>
      <c r="H30" s="127">
        <v>468000</v>
      </c>
      <c r="I30" s="127">
        <v>468000</v>
      </c>
      <c r="J30" s="127">
        <v>468000</v>
      </c>
      <c r="K30" s="127">
        <v>468000</v>
      </c>
      <c r="L30" s="127">
        <v>468000</v>
      </c>
      <c r="M30" s="301"/>
      <c r="N30" s="110" t="s">
        <v>30</v>
      </c>
      <c r="O30" s="122">
        <v>25</v>
      </c>
      <c r="P30" s="122">
        <v>25</v>
      </c>
      <c r="Q30" s="122">
        <v>25</v>
      </c>
      <c r="R30" s="122">
        <v>25</v>
      </c>
      <c r="S30" s="122">
        <v>25</v>
      </c>
      <c r="T30" s="122">
        <v>25</v>
      </c>
      <c r="U30" s="122">
        <v>25</v>
      </c>
      <c r="V30" s="122">
        <v>25</v>
      </c>
      <c r="W30" s="122">
        <v>25</v>
      </c>
      <c r="X30" s="122">
        <v>25</v>
      </c>
      <c r="Y30" s="122">
        <v>25</v>
      </c>
      <c r="Z30" s="122">
        <f>SUM(O30:Y30)</f>
        <v>275</v>
      </c>
      <c r="AB30" s="1"/>
      <c r="AD30" s="317" t="s">
        <v>69</v>
      </c>
      <c r="AE30" s="318"/>
      <c r="AF30" s="127">
        <v>116261.54</v>
      </c>
    </row>
    <row r="31" spans="1:36" s="24" customFormat="1" ht="30.75" customHeight="1" x14ac:dyDescent="0.25">
      <c r="A31" s="294" t="s">
        <v>185</v>
      </c>
      <c r="B31" s="131" t="s">
        <v>14</v>
      </c>
      <c r="C31" s="127">
        <f t="shared" si="11"/>
        <v>0</v>
      </c>
      <c r="D31" s="205">
        <v>0</v>
      </c>
      <c r="E31" s="195">
        <v>0</v>
      </c>
      <c r="F31" s="195">
        <f t="shared" ref="F31:L31" si="15">F33</f>
        <v>0</v>
      </c>
      <c r="G31" s="167">
        <f t="shared" si="15"/>
        <v>0</v>
      </c>
      <c r="H31" s="127">
        <f t="shared" si="15"/>
        <v>0</v>
      </c>
      <c r="I31" s="127">
        <f t="shared" si="15"/>
        <v>0</v>
      </c>
      <c r="J31" s="127">
        <f t="shared" si="15"/>
        <v>0</v>
      </c>
      <c r="K31" s="127">
        <f t="shared" si="15"/>
        <v>0</v>
      </c>
      <c r="L31" s="127">
        <f t="shared" si="15"/>
        <v>0</v>
      </c>
      <c r="M31" s="214"/>
      <c r="N31" s="300" t="s">
        <v>62</v>
      </c>
      <c r="O31" s="310">
        <v>1</v>
      </c>
      <c r="P31" s="310">
        <v>1</v>
      </c>
      <c r="Q31" s="310">
        <v>1</v>
      </c>
      <c r="R31" s="310">
        <v>1</v>
      </c>
      <c r="S31" s="310">
        <v>1</v>
      </c>
      <c r="T31" s="310">
        <v>1</v>
      </c>
      <c r="U31" s="310">
        <v>1</v>
      </c>
      <c r="V31" s="310">
        <v>1</v>
      </c>
      <c r="W31" s="310">
        <v>1</v>
      </c>
      <c r="X31" s="310">
        <v>1</v>
      </c>
      <c r="Y31" s="310">
        <v>1</v>
      </c>
      <c r="Z31" s="310">
        <f>SUM(O31:Y32)</f>
        <v>11</v>
      </c>
      <c r="AB31" s="1"/>
      <c r="AD31" s="317" t="s">
        <v>68</v>
      </c>
      <c r="AE31" s="318"/>
      <c r="AF31" s="127">
        <f>AF32+AF33</f>
        <v>528461.54</v>
      </c>
      <c r="AJ31" s="91"/>
    </row>
    <row r="32" spans="1:36" s="24" customFormat="1" ht="79.5" customHeight="1" x14ac:dyDescent="0.25">
      <c r="A32" s="294"/>
      <c r="B32" s="131" t="s">
        <v>46</v>
      </c>
      <c r="C32" s="127">
        <f t="shared" si="11"/>
        <v>0</v>
      </c>
      <c r="D32" s="205">
        <v>0</v>
      </c>
      <c r="E32" s="195">
        <v>0</v>
      </c>
      <c r="F32" s="195">
        <v>0</v>
      </c>
      <c r="G32" s="167">
        <v>0</v>
      </c>
      <c r="H32" s="127">
        <v>0</v>
      </c>
      <c r="I32" s="127">
        <v>0</v>
      </c>
      <c r="J32" s="127">
        <v>0</v>
      </c>
      <c r="K32" s="127">
        <v>0</v>
      </c>
      <c r="L32" s="127">
        <v>0</v>
      </c>
      <c r="M32" s="214"/>
      <c r="N32" s="299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B32" s="1"/>
      <c r="AF32" s="127">
        <v>412200</v>
      </c>
    </row>
    <row r="33" spans="1:32" s="24" customFormat="1" ht="57.75" customHeight="1" x14ac:dyDescent="0.25">
      <c r="A33" s="294"/>
      <c r="B33" s="131" t="s">
        <v>15</v>
      </c>
      <c r="C33" s="127">
        <f t="shared" si="11"/>
        <v>0</v>
      </c>
      <c r="D33" s="205">
        <v>0</v>
      </c>
      <c r="E33" s="195">
        <v>0</v>
      </c>
      <c r="F33" s="195">
        <v>0</v>
      </c>
      <c r="G33" s="16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204"/>
      <c r="N33" s="110" t="s">
        <v>30</v>
      </c>
      <c r="O33" s="122">
        <v>25</v>
      </c>
      <c r="P33" s="122">
        <v>25</v>
      </c>
      <c r="Q33" s="122">
        <v>25</v>
      </c>
      <c r="R33" s="122">
        <v>25</v>
      </c>
      <c r="S33" s="122">
        <v>25</v>
      </c>
      <c r="T33" s="122">
        <v>25</v>
      </c>
      <c r="U33" s="122">
        <v>25</v>
      </c>
      <c r="V33" s="122">
        <v>25</v>
      </c>
      <c r="W33" s="122">
        <v>25</v>
      </c>
      <c r="X33" s="122">
        <v>25</v>
      </c>
      <c r="Y33" s="122">
        <v>25</v>
      </c>
      <c r="Z33" s="122">
        <f>SUM(O33:Y33)</f>
        <v>275</v>
      </c>
      <c r="AB33" s="1"/>
      <c r="AD33" s="317" t="s">
        <v>69</v>
      </c>
      <c r="AE33" s="318"/>
      <c r="AF33" s="127">
        <v>116261.54</v>
      </c>
    </row>
    <row r="34" spans="1:32" s="24" customFormat="1" ht="25.5" customHeight="1" x14ac:dyDescent="0.25">
      <c r="A34" s="292" t="s">
        <v>73</v>
      </c>
      <c r="B34" s="295" t="s">
        <v>13</v>
      </c>
      <c r="C34" s="295" t="s">
        <v>13</v>
      </c>
      <c r="D34" s="295" t="s">
        <v>13</v>
      </c>
      <c r="E34" s="295" t="s">
        <v>13</v>
      </c>
      <c r="F34" s="295" t="s">
        <v>13</v>
      </c>
      <c r="G34" s="295" t="s">
        <v>13</v>
      </c>
      <c r="H34" s="295" t="s">
        <v>13</v>
      </c>
      <c r="I34" s="295" t="s">
        <v>13</v>
      </c>
      <c r="J34" s="295" t="s">
        <v>13</v>
      </c>
      <c r="K34" s="295" t="s">
        <v>13</v>
      </c>
      <c r="L34" s="302" t="s">
        <v>13</v>
      </c>
      <c r="M34" s="283" t="s">
        <v>184</v>
      </c>
      <c r="N34" s="300" t="s">
        <v>55</v>
      </c>
      <c r="O34" s="310" t="s">
        <v>56</v>
      </c>
      <c r="P34" s="310" t="s">
        <v>56</v>
      </c>
      <c r="Q34" s="310" t="s">
        <v>56</v>
      </c>
      <c r="R34" s="310" t="s">
        <v>56</v>
      </c>
      <c r="S34" s="310" t="s">
        <v>56</v>
      </c>
      <c r="T34" s="310" t="s">
        <v>56</v>
      </c>
      <c r="U34" s="310" t="s">
        <v>56</v>
      </c>
      <c r="V34" s="310" t="s">
        <v>56</v>
      </c>
      <c r="W34" s="310" t="s">
        <v>56</v>
      </c>
      <c r="X34" s="310" t="s">
        <v>56</v>
      </c>
      <c r="Y34" s="310" t="s">
        <v>56</v>
      </c>
      <c r="Z34" s="310" t="str">
        <f>Y34</f>
        <v>да</v>
      </c>
      <c r="AB34" s="1"/>
    </row>
    <row r="35" spans="1:32" s="24" customFormat="1" ht="25.5" customHeight="1" x14ac:dyDescent="0.25">
      <c r="A35" s="321"/>
      <c r="B35" s="296"/>
      <c r="C35" s="296"/>
      <c r="D35" s="296"/>
      <c r="E35" s="296"/>
      <c r="F35" s="296"/>
      <c r="G35" s="296"/>
      <c r="H35" s="296"/>
      <c r="I35" s="296"/>
      <c r="J35" s="296"/>
      <c r="K35" s="296"/>
      <c r="L35" s="302"/>
      <c r="M35" s="284"/>
      <c r="N35" s="298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B35" s="1"/>
    </row>
    <row r="36" spans="1:32" s="24" customFormat="1" ht="38.25" customHeight="1" x14ac:dyDescent="0.25">
      <c r="A36" s="307" t="s">
        <v>74</v>
      </c>
      <c r="B36" s="296" t="s">
        <v>13</v>
      </c>
      <c r="C36" s="296" t="s">
        <v>13</v>
      </c>
      <c r="D36" s="296" t="s">
        <v>13</v>
      </c>
      <c r="E36" s="296" t="s">
        <v>13</v>
      </c>
      <c r="F36" s="296" t="s">
        <v>13</v>
      </c>
      <c r="G36" s="296" t="s">
        <v>13</v>
      </c>
      <c r="H36" s="296" t="s">
        <v>13</v>
      </c>
      <c r="I36" s="296" t="s">
        <v>13</v>
      </c>
      <c r="J36" s="296" t="s">
        <v>13</v>
      </c>
      <c r="K36" s="296" t="s">
        <v>13</v>
      </c>
      <c r="L36" s="296" t="s">
        <v>13</v>
      </c>
      <c r="M36" s="218"/>
      <c r="N36" s="124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B36" s="1"/>
    </row>
    <row r="37" spans="1:32" s="24" customFormat="1" ht="42.75" customHeight="1" x14ac:dyDescent="0.25">
      <c r="A37" s="293"/>
      <c r="B37" s="302"/>
      <c r="C37" s="302"/>
      <c r="D37" s="302"/>
      <c r="E37" s="302"/>
      <c r="F37" s="302"/>
      <c r="G37" s="302"/>
      <c r="H37" s="302"/>
      <c r="I37" s="302"/>
      <c r="J37" s="302"/>
      <c r="K37" s="302"/>
      <c r="L37" s="302"/>
      <c r="M37" s="219"/>
      <c r="N37" s="124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B37" s="1"/>
    </row>
    <row r="38" spans="1:32" s="24" customFormat="1" ht="33" customHeight="1" x14ac:dyDescent="0.25">
      <c r="A38" s="280" t="s">
        <v>163</v>
      </c>
      <c r="B38" s="131" t="s">
        <v>14</v>
      </c>
      <c r="C38" s="127">
        <f>C39+C40</f>
        <v>300000</v>
      </c>
      <c r="D38" s="205">
        <f t="shared" ref="D38:L38" si="16">D39+D40</f>
        <v>300000</v>
      </c>
      <c r="E38" s="195">
        <f t="shared" si="16"/>
        <v>0</v>
      </c>
      <c r="F38" s="195">
        <f t="shared" si="16"/>
        <v>0</v>
      </c>
      <c r="G38" s="195">
        <f t="shared" si="16"/>
        <v>0</v>
      </c>
      <c r="H38" s="195">
        <f t="shared" si="16"/>
        <v>0</v>
      </c>
      <c r="I38" s="195">
        <f t="shared" si="16"/>
        <v>0</v>
      </c>
      <c r="J38" s="195">
        <f t="shared" si="16"/>
        <v>0</v>
      </c>
      <c r="K38" s="195">
        <f t="shared" si="16"/>
        <v>0</v>
      </c>
      <c r="L38" s="195">
        <f t="shared" si="16"/>
        <v>0</v>
      </c>
      <c r="M38" s="295" t="s">
        <v>288</v>
      </c>
      <c r="N38" s="208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B38" s="1"/>
    </row>
    <row r="39" spans="1:32" s="24" customFormat="1" ht="42.75" customHeight="1" x14ac:dyDescent="0.25">
      <c r="A39" s="305"/>
      <c r="B39" s="131" t="s">
        <v>46</v>
      </c>
      <c r="C39" s="127">
        <v>0</v>
      </c>
      <c r="D39" s="205">
        <v>0</v>
      </c>
      <c r="E39" s="195">
        <v>0</v>
      </c>
      <c r="F39" s="195">
        <v>0</v>
      </c>
      <c r="G39" s="167">
        <v>0</v>
      </c>
      <c r="H39" s="127">
        <v>0</v>
      </c>
      <c r="I39" s="127">
        <v>0</v>
      </c>
      <c r="J39" s="127">
        <v>0</v>
      </c>
      <c r="K39" s="127">
        <v>0</v>
      </c>
      <c r="L39" s="127">
        <v>0</v>
      </c>
      <c r="M39" s="327"/>
      <c r="N39" s="208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B39" s="1"/>
    </row>
    <row r="40" spans="1:32" s="24" customFormat="1" ht="45" customHeight="1" x14ac:dyDescent="0.25">
      <c r="A40" s="306"/>
      <c r="B40" s="131" t="s">
        <v>15</v>
      </c>
      <c r="C40" s="127">
        <v>300000</v>
      </c>
      <c r="D40" s="205">
        <v>300000</v>
      </c>
      <c r="E40" s="195">
        <v>0</v>
      </c>
      <c r="F40" s="195">
        <v>0</v>
      </c>
      <c r="G40" s="16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328"/>
      <c r="N40" s="208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B40" s="1"/>
    </row>
    <row r="41" spans="1:32" s="24" customFormat="1" ht="33" customHeight="1" x14ac:dyDescent="0.25">
      <c r="A41" s="280" t="s">
        <v>187</v>
      </c>
      <c r="B41" s="131" t="s">
        <v>14</v>
      </c>
      <c r="C41" s="127">
        <f>SUM(D41:L41)</f>
        <v>185684318.12</v>
      </c>
      <c r="D41" s="205">
        <f t="shared" ref="D41:L41" si="17">D42+D43</f>
        <v>16226777.789999999</v>
      </c>
      <c r="E41" s="195">
        <f t="shared" si="17"/>
        <v>2500000</v>
      </c>
      <c r="F41" s="195">
        <f t="shared" si="17"/>
        <v>2500000</v>
      </c>
      <c r="G41" s="195">
        <f t="shared" si="17"/>
        <v>25839955.559999999</v>
      </c>
      <c r="H41" s="195">
        <f t="shared" si="17"/>
        <v>26436928.539999999</v>
      </c>
      <c r="I41" s="195">
        <f t="shared" si="17"/>
        <v>27058351</v>
      </c>
      <c r="J41" s="195">
        <f t="shared" si="17"/>
        <v>27698738.530000001</v>
      </c>
      <c r="K41" s="195">
        <f t="shared" si="17"/>
        <v>28365094.469999999</v>
      </c>
      <c r="L41" s="195">
        <f t="shared" si="17"/>
        <v>29058472.23</v>
      </c>
      <c r="M41" s="295" t="s">
        <v>184</v>
      </c>
      <c r="N41" s="110" t="s">
        <v>33</v>
      </c>
      <c r="O41" s="122">
        <f>O49</f>
        <v>1</v>
      </c>
      <c r="P41" s="122">
        <f t="shared" ref="P41:Y41" si="18">P49</f>
        <v>1</v>
      </c>
      <c r="Q41" s="122">
        <f t="shared" si="18"/>
        <v>1</v>
      </c>
      <c r="R41" s="122">
        <f t="shared" si="18"/>
        <v>1</v>
      </c>
      <c r="S41" s="122">
        <f t="shared" si="18"/>
        <v>1</v>
      </c>
      <c r="T41" s="122">
        <f t="shared" si="18"/>
        <v>1</v>
      </c>
      <c r="U41" s="122">
        <f t="shared" si="18"/>
        <v>1</v>
      </c>
      <c r="V41" s="122">
        <f t="shared" si="18"/>
        <v>1</v>
      </c>
      <c r="W41" s="122">
        <f t="shared" si="18"/>
        <v>1</v>
      </c>
      <c r="X41" s="122">
        <f t="shared" si="18"/>
        <v>1</v>
      </c>
      <c r="Y41" s="122">
        <f t="shared" si="18"/>
        <v>1</v>
      </c>
      <c r="Z41" s="122">
        <f t="shared" ref="Z41:Z49" si="19">SUM(O41:Y41)</f>
        <v>11</v>
      </c>
      <c r="AA41" s="91" t="e">
        <f>#REF!+#REF!+#REF!</f>
        <v>#REF!</v>
      </c>
      <c r="AB41" s="1"/>
    </row>
    <row r="42" spans="1:32" s="24" customFormat="1" ht="72.75" customHeight="1" x14ac:dyDescent="0.25">
      <c r="A42" s="305"/>
      <c r="B42" s="131" t="s">
        <v>46</v>
      </c>
      <c r="C42" s="127">
        <f>C50+C53+C56+C59+C62+C65+C68+C71+C74+C77+C80+C83+C86+C89+C92+C95+C98+C101+C104+C107</f>
        <v>78564100</v>
      </c>
      <c r="D42" s="205">
        <f t="shared" ref="D42:L42" si="20">D50+D53+D56+D59+D62+D65+D68+D71+D74+D77+D80+D83+D86+D89+D92+D95+D98+D101+D104+D107+D110+D113+D116+D119+D122+D125</f>
        <v>11004100</v>
      </c>
      <c r="E42" s="195">
        <f t="shared" si="20"/>
        <v>0</v>
      </c>
      <c r="F42" s="195">
        <f t="shared" si="20"/>
        <v>0</v>
      </c>
      <c r="G42" s="195">
        <f t="shared" si="20"/>
        <v>11260000</v>
      </c>
      <c r="H42" s="195">
        <f t="shared" si="20"/>
        <v>11260000</v>
      </c>
      <c r="I42" s="195">
        <f t="shared" si="20"/>
        <v>11260000</v>
      </c>
      <c r="J42" s="195">
        <f t="shared" si="20"/>
        <v>11260000</v>
      </c>
      <c r="K42" s="195">
        <f t="shared" si="20"/>
        <v>11260000</v>
      </c>
      <c r="L42" s="195">
        <f t="shared" si="20"/>
        <v>11260000</v>
      </c>
      <c r="M42" s="287"/>
      <c r="N42" s="223" t="s">
        <v>35</v>
      </c>
      <c r="O42" s="122" t="e">
        <f t="shared" ref="O42:Y42" si="21">O52+O55+O58+O61+O64+O67+O70</f>
        <v>#REF!</v>
      </c>
      <c r="P42" s="122" t="e">
        <f t="shared" si="21"/>
        <v>#REF!</v>
      </c>
      <c r="Q42" s="122">
        <f t="shared" si="21"/>
        <v>24</v>
      </c>
      <c r="R42" s="122">
        <f t="shared" si="21"/>
        <v>8</v>
      </c>
      <c r="S42" s="122">
        <f t="shared" si="21"/>
        <v>8</v>
      </c>
      <c r="T42" s="122">
        <f t="shared" si="21"/>
        <v>31</v>
      </c>
      <c r="U42" s="122">
        <f t="shared" si="21"/>
        <v>31</v>
      </c>
      <c r="V42" s="122">
        <f t="shared" si="21"/>
        <v>32</v>
      </c>
      <c r="W42" s="122">
        <f t="shared" si="21"/>
        <v>32</v>
      </c>
      <c r="X42" s="122">
        <f t="shared" si="21"/>
        <v>33</v>
      </c>
      <c r="Y42" s="122">
        <f t="shared" si="21"/>
        <v>33</v>
      </c>
      <c r="Z42" s="122" t="e">
        <f t="shared" si="19"/>
        <v>#REF!</v>
      </c>
      <c r="AA42" s="91" t="e">
        <f>#REF!+#REF!+#REF!</f>
        <v>#REF!</v>
      </c>
      <c r="AB42" s="1"/>
      <c r="AE42" s="127"/>
    </row>
    <row r="43" spans="1:32" s="24" customFormat="1" ht="42" customHeight="1" x14ac:dyDescent="0.25">
      <c r="A43" s="307"/>
      <c r="B43" s="131" t="s">
        <v>15</v>
      </c>
      <c r="C43" s="140">
        <f>C51+C54+C57+C60+C63+C66+C69+C72+C75+C78+C81+C84+C87+C90+C93+C96+C99+C102+C105+C108</f>
        <v>90819276.25</v>
      </c>
      <c r="D43" s="205">
        <f t="shared" ref="D43:L43" si="22">D51+D54+D57+D60+D63+D66+D69+D72+D75+D78+D81+D84+D87+D90+D93+D96+D99+D102+D105+D108+D111+D114+D117+D120+D123+D126</f>
        <v>5222677.79</v>
      </c>
      <c r="E43" s="195">
        <f t="shared" si="22"/>
        <v>2500000</v>
      </c>
      <c r="F43" s="195">
        <f t="shared" si="22"/>
        <v>2500000</v>
      </c>
      <c r="G43" s="195">
        <f t="shared" si="22"/>
        <v>14579955.560000001</v>
      </c>
      <c r="H43" s="195">
        <f t="shared" si="22"/>
        <v>15176928.539999999</v>
      </c>
      <c r="I43" s="195">
        <f t="shared" si="22"/>
        <v>15798351</v>
      </c>
      <c r="J43" s="195">
        <f t="shared" si="22"/>
        <v>16438738.529999999</v>
      </c>
      <c r="K43" s="195">
        <f t="shared" si="22"/>
        <v>17105094.469999999</v>
      </c>
      <c r="L43" s="195">
        <f t="shared" si="22"/>
        <v>17798472.23</v>
      </c>
      <c r="M43" s="287"/>
      <c r="N43" s="132" t="s">
        <v>36</v>
      </c>
      <c r="O43" s="121">
        <v>5</v>
      </c>
      <c r="P43" s="121">
        <v>5</v>
      </c>
      <c r="Q43" s="121">
        <v>5</v>
      </c>
      <c r="R43" s="121">
        <v>5</v>
      </c>
      <c r="S43" s="121">
        <v>5</v>
      </c>
      <c r="T43" s="121">
        <v>5</v>
      </c>
      <c r="U43" s="121">
        <v>5</v>
      </c>
      <c r="V43" s="121">
        <v>5</v>
      </c>
      <c r="W43" s="121">
        <v>5</v>
      </c>
      <c r="X43" s="121">
        <v>5</v>
      </c>
      <c r="Y43" s="121">
        <v>5</v>
      </c>
      <c r="Z43" s="121">
        <f t="shared" si="19"/>
        <v>55</v>
      </c>
      <c r="AA43" s="91" t="e">
        <f>#REF!+#REF!+#REF!</f>
        <v>#REF!</v>
      </c>
      <c r="AB43" s="1"/>
    </row>
    <row r="44" spans="1:32" s="24" customFormat="1" ht="158.25" hidden="1" customHeight="1" x14ac:dyDescent="0.25">
      <c r="A44" s="130"/>
      <c r="B44" s="119"/>
      <c r="C44" s="118"/>
      <c r="D44" s="214"/>
      <c r="E44" s="197"/>
      <c r="F44" s="197"/>
      <c r="G44" s="170"/>
      <c r="H44" s="118"/>
      <c r="I44" s="118"/>
      <c r="J44" s="118"/>
      <c r="K44" s="118"/>
      <c r="L44" s="11"/>
      <c r="M44" s="287"/>
      <c r="N44" s="132" t="s">
        <v>57</v>
      </c>
      <c r="O44" s="121">
        <v>5</v>
      </c>
      <c r="P44" s="121">
        <v>5</v>
      </c>
      <c r="Q44" s="121">
        <v>5</v>
      </c>
      <c r="R44" s="121">
        <v>5</v>
      </c>
      <c r="S44" s="121">
        <v>5</v>
      </c>
      <c r="T44" s="121">
        <v>5</v>
      </c>
      <c r="U44" s="121">
        <v>5</v>
      </c>
      <c r="V44" s="121">
        <v>5</v>
      </c>
      <c r="W44" s="121">
        <v>5</v>
      </c>
      <c r="X44" s="121">
        <v>5</v>
      </c>
      <c r="Y44" s="121">
        <v>5</v>
      </c>
      <c r="Z44" s="121">
        <f t="shared" si="19"/>
        <v>55</v>
      </c>
      <c r="AB44" s="1"/>
    </row>
    <row r="45" spans="1:32" s="24" customFormat="1" ht="96.75" hidden="1" customHeight="1" x14ac:dyDescent="0.25">
      <c r="A45" s="130"/>
      <c r="B45" s="119"/>
      <c r="C45" s="118"/>
      <c r="D45" s="214"/>
      <c r="E45" s="197"/>
      <c r="F45" s="197"/>
      <c r="G45" s="170"/>
      <c r="H45" s="118"/>
      <c r="I45" s="118"/>
      <c r="J45" s="118"/>
      <c r="K45" s="118"/>
      <c r="L45" s="11"/>
      <c r="M45" s="287"/>
      <c r="N45" s="223" t="s">
        <v>37</v>
      </c>
      <c r="O45" s="7">
        <v>0.1</v>
      </c>
      <c r="P45" s="7">
        <v>0.1</v>
      </c>
      <c r="Q45" s="7">
        <v>0.1</v>
      </c>
      <c r="R45" s="7">
        <v>0.1</v>
      </c>
      <c r="S45" s="7">
        <v>0.1</v>
      </c>
      <c r="T45" s="7">
        <v>0.1</v>
      </c>
      <c r="U45" s="7">
        <v>0.1</v>
      </c>
      <c r="V45" s="7">
        <v>0.1</v>
      </c>
      <c r="W45" s="7">
        <v>0.1</v>
      </c>
      <c r="X45" s="7">
        <v>0.1</v>
      </c>
      <c r="Y45" s="7">
        <v>0.1</v>
      </c>
      <c r="Z45" s="7">
        <f t="shared" si="19"/>
        <v>1.1000000000000001</v>
      </c>
      <c r="AB45" s="1"/>
    </row>
    <row r="46" spans="1:32" s="24" customFormat="1" ht="76.5" hidden="1" customHeight="1" x14ac:dyDescent="0.25">
      <c r="A46" s="130"/>
      <c r="B46" s="119"/>
      <c r="C46" s="118"/>
      <c r="D46" s="214"/>
      <c r="E46" s="197"/>
      <c r="F46" s="197"/>
      <c r="G46" s="170"/>
      <c r="H46" s="118"/>
      <c r="I46" s="118"/>
      <c r="J46" s="118"/>
      <c r="K46" s="118"/>
      <c r="L46" s="11"/>
      <c r="M46" s="287"/>
      <c r="N46" s="110" t="s">
        <v>40</v>
      </c>
      <c r="O46" s="122" t="e">
        <f t="shared" ref="O46:Y46" si="23">O73+O76+O79+O82</f>
        <v>#REF!</v>
      </c>
      <c r="P46" s="122" t="e">
        <f t="shared" si="23"/>
        <v>#REF!</v>
      </c>
      <c r="Q46" s="122">
        <f t="shared" si="23"/>
        <v>39</v>
      </c>
      <c r="R46" s="122">
        <f t="shared" si="23"/>
        <v>8</v>
      </c>
      <c r="S46" s="122">
        <f t="shared" si="23"/>
        <v>8</v>
      </c>
      <c r="T46" s="122">
        <f t="shared" si="23"/>
        <v>46</v>
      </c>
      <c r="U46" s="122">
        <f t="shared" si="23"/>
        <v>46</v>
      </c>
      <c r="V46" s="122">
        <f t="shared" si="23"/>
        <v>47</v>
      </c>
      <c r="W46" s="122">
        <f t="shared" si="23"/>
        <v>48</v>
      </c>
      <c r="X46" s="122">
        <f t="shared" si="23"/>
        <v>48</v>
      </c>
      <c r="Y46" s="122">
        <f t="shared" si="23"/>
        <v>49</v>
      </c>
      <c r="Z46" s="122" t="e">
        <f t="shared" si="19"/>
        <v>#REF!</v>
      </c>
      <c r="AB46" s="1"/>
    </row>
    <row r="47" spans="1:32" s="24" customFormat="1" ht="106.5" hidden="1" customHeight="1" x14ac:dyDescent="0.25">
      <c r="A47" s="130"/>
      <c r="B47" s="119"/>
      <c r="C47" s="118"/>
      <c r="D47" s="214"/>
      <c r="E47" s="197"/>
      <c r="F47" s="197"/>
      <c r="G47" s="170"/>
      <c r="H47" s="118"/>
      <c r="I47" s="118"/>
      <c r="J47" s="118"/>
      <c r="K47" s="118"/>
      <c r="L47" s="11"/>
      <c r="M47" s="287"/>
      <c r="N47" s="110" t="s">
        <v>41</v>
      </c>
      <c r="O47" s="122">
        <v>9</v>
      </c>
      <c r="P47" s="122">
        <v>9</v>
      </c>
      <c r="Q47" s="122">
        <v>9</v>
      </c>
      <c r="R47" s="122">
        <v>9</v>
      </c>
      <c r="S47" s="122">
        <v>9</v>
      </c>
      <c r="T47" s="122">
        <v>9</v>
      </c>
      <c r="U47" s="122">
        <v>9</v>
      </c>
      <c r="V47" s="122">
        <v>9</v>
      </c>
      <c r="W47" s="122">
        <v>9</v>
      </c>
      <c r="X47" s="122">
        <v>9</v>
      </c>
      <c r="Y47" s="122">
        <v>9</v>
      </c>
      <c r="Z47" s="122">
        <f t="shared" si="19"/>
        <v>99</v>
      </c>
      <c r="AB47" s="1"/>
    </row>
    <row r="48" spans="1:32" s="24" customFormat="1" ht="63.75" hidden="1" customHeight="1" x14ac:dyDescent="0.25">
      <c r="A48" s="120"/>
      <c r="B48" s="129"/>
      <c r="C48" s="126"/>
      <c r="D48" s="204"/>
      <c r="E48" s="194"/>
      <c r="F48" s="194"/>
      <c r="G48" s="166"/>
      <c r="H48" s="126"/>
      <c r="I48" s="126"/>
      <c r="J48" s="126"/>
      <c r="K48" s="126"/>
      <c r="L48" s="12"/>
      <c r="M48" s="287"/>
      <c r="N48" s="217" t="s">
        <v>42</v>
      </c>
      <c r="O48" s="128">
        <f t="shared" ref="O48:Y48" si="24">O85+O88</f>
        <v>2</v>
      </c>
      <c r="P48" s="128">
        <f t="shared" si="24"/>
        <v>2</v>
      </c>
      <c r="Q48" s="128">
        <f t="shared" si="24"/>
        <v>2</v>
      </c>
      <c r="R48" s="128">
        <f t="shared" si="24"/>
        <v>2</v>
      </c>
      <c r="S48" s="128">
        <f t="shared" si="24"/>
        <v>2</v>
      </c>
      <c r="T48" s="128">
        <f t="shared" si="24"/>
        <v>2</v>
      </c>
      <c r="U48" s="128">
        <f t="shared" si="24"/>
        <v>2</v>
      </c>
      <c r="V48" s="128">
        <f t="shared" si="24"/>
        <v>2</v>
      </c>
      <c r="W48" s="128">
        <f t="shared" si="24"/>
        <v>2</v>
      </c>
      <c r="X48" s="128">
        <f t="shared" si="24"/>
        <v>2</v>
      </c>
      <c r="Y48" s="128">
        <f t="shared" si="24"/>
        <v>2</v>
      </c>
      <c r="Z48" s="128">
        <f t="shared" si="19"/>
        <v>22</v>
      </c>
      <c r="AB48" s="1"/>
    </row>
    <row r="49" spans="1:28" s="24" customFormat="1" ht="77.25" customHeight="1" x14ac:dyDescent="0.25">
      <c r="A49" s="293" t="s">
        <v>221</v>
      </c>
      <c r="B49" s="131" t="s">
        <v>14</v>
      </c>
      <c r="C49" s="127">
        <f t="shared" ref="C49:C80" si="25">SUM(D49:L49)</f>
        <v>0</v>
      </c>
      <c r="D49" s="205">
        <f t="shared" ref="D49:L49" si="26">D50+D51</f>
        <v>0</v>
      </c>
      <c r="E49" s="195">
        <f t="shared" si="26"/>
        <v>0</v>
      </c>
      <c r="F49" s="195">
        <f t="shared" si="26"/>
        <v>0</v>
      </c>
      <c r="G49" s="167">
        <f t="shared" si="26"/>
        <v>0</v>
      </c>
      <c r="H49" s="127">
        <f t="shared" si="26"/>
        <v>0</v>
      </c>
      <c r="I49" s="127">
        <f t="shared" si="26"/>
        <v>0</v>
      </c>
      <c r="J49" s="127">
        <f t="shared" si="26"/>
        <v>0</v>
      </c>
      <c r="K49" s="127">
        <f t="shared" si="26"/>
        <v>0</v>
      </c>
      <c r="L49" s="127">
        <f t="shared" si="26"/>
        <v>0</v>
      </c>
      <c r="M49" s="287"/>
      <c r="N49" s="110" t="s">
        <v>33</v>
      </c>
      <c r="O49" s="122">
        <v>1</v>
      </c>
      <c r="P49" s="122">
        <v>1</v>
      </c>
      <c r="Q49" s="122">
        <v>1</v>
      </c>
      <c r="R49" s="122">
        <v>1</v>
      </c>
      <c r="S49" s="122">
        <v>1</v>
      </c>
      <c r="T49" s="122">
        <v>1</v>
      </c>
      <c r="U49" s="122">
        <v>1</v>
      </c>
      <c r="V49" s="122">
        <v>1</v>
      </c>
      <c r="W49" s="122">
        <v>1</v>
      </c>
      <c r="X49" s="122">
        <v>1</v>
      </c>
      <c r="Y49" s="122">
        <v>1</v>
      </c>
      <c r="Z49" s="122">
        <f t="shared" si="19"/>
        <v>11</v>
      </c>
      <c r="AB49" s="1"/>
    </row>
    <row r="50" spans="1:28" s="24" customFormat="1" ht="96" customHeight="1" x14ac:dyDescent="0.25">
      <c r="A50" s="279"/>
      <c r="B50" s="131" t="s">
        <v>46</v>
      </c>
      <c r="C50" s="127">
        <f t="shared" si="25"/>
        <v>0</v>
      </c>
      <c r="D50" s="205">
        <v>0</v>
      </c>
      <c r="E50" s="195">
        <v>0</v>
      </c>
      <c r="F50" s="195">
        <v>0</v>
      </c>
      <c r="G50" s="167">
        <v>0</v>
      </c>
      <c r="H50" s="127">
        <v>0</v>
      </c>
      <c r="I50" s="127">
        <v>0</v>
      </c>
      <c r="J50" s="127">
        <v>0</v>
      </c>
      <c r="K50" s="127">
        <v>0</v>
      </c>
      <c r="L50" s="205">
        <v>0</v>
      </c>
      <c r="M50" s="209"/>
      <c r="N50" s="110" t="s">
        <v>28</v>
      </c>
      <c r="O50" s="122">
        <v>1</v>
      </c>
      <c r="P50" s="122">
        <v>1</v>
      </c>
      <c r="Q50" s="122">
        <v>1</v>
      </c>
      <c r="R50" s="122">
        <v>1</v>
      </c>
      <c r="S50" s="122">
        <v>1</v>
      </c>
      <c r="T50" s="122">
        <v>1</v>
      </c>
      <c r="U50" s="122">
        <v>1</v>
      </c>
      <c r="V50" s="122">
        <v>1</v>
      </c>
      <c r="W50" s="122">
        <v>1</v>
      </c>
      <c r="X50" s="122">
        <v>1</v>
      </c>
      <c r="Y50" s="122">
        <v>1</v>
      </c>
      <c r="Z50" s="122">
        <f>Y50</f>
        <v>1</v>
      </c>
      <c r="AB50" s="1"/>
    </row>
    <row r="51" spans="1:28" s="24" customFormat="1" ht="75" customHeight="1" x14ac:dyDescent="0.25">
      <c r="A51" s="279"/>
      <c r="B51" s="131" t="s">
        <v>15</v>
      </c>
      <c r="C51" s="127">
        <f t="shared" si="25"/>
        <v>0</v>
      </c>
      <c r="D51" s="205">
        <f t="shared" ref="D51:I51" si="27">(D50/78*100)-D50</f>
        <v>0</v>
      </c>
      <c r="E51" s="195">
        <f t="shared" si="27"/>
        <v>0</v>
      </c>
      <c r="F51" s="195">
        <f t="shared" si="27"/>
        <v>0</v>
      </c>
      <c r="G51" s="167">
        <f t="shared" si="27"/>
        <v>0</v>
      </c>
      <c r="H51" s="127">
        <f t="shared" si="27"/>
        <v>0</v>
      </c>
      <c r="I51" s="127">
        <f t="shared" si="27"/>
        <v>0</v>
      </c>
      <c r="J51" s="127">
        <v>0</v>
      </c>
      <c r="K51" s="127">
        <v>0</v>
      </c>
      <c r="L51" s="205">
        <v>0</v>
      </c>
      <c r="M51" s="210"/>
      <c r="N51" s="110" t="s">
        <v>34</v>
      </c>
      <c r="O51" s="122">
        <v>20</v>
      </c>
      <c r="P51" s="122">
        <v>20</v>
      </c>
      <c r="Q51" s="122">
        <v>20</v>
      </c>
      <c r="R51" s="122">
        <v>20</v>
      </c>
      <c r="S51" s="122">
        <v>20</v>
      </c>
      <c r="T51" s="122">
        <v>20</v>
      </c>
      <c r="U51" s="122">
        <v>20</v>
      </c>
      <c r="V51" s="122">
        <v>20</v>
      </c>
      <c r="W51" s="122">
        <v>20</v>
      </c>
      <c r="X51" s="122">
        <v>20</v>
      </c>
      <c r="Y51" s="122">
        <v>20</v>
      </c>
      <c r="Z51" s="122">
        <f>Y51</f>
        <v>20</v>
      </c>
      <c r="AB51" s="1"/>
    </row>
    <row r="52" spans="1:28" s="24" customFormat="1" ht="31.5" customHeight="1" x14ac:dyDescent="0.25">
      <c r="A52" s="292" t="s">
        <v>201</v>
      </c>
      <c r="B52" s="131" t="s">
        <v>14</v>
      </c>
      <c r="C52" s="127">
        <f t="shared" si="25"/>
        <v>0</v>
      </c>
      <c r="D52" s="205">
        <f t="shared" ref="D52:L52" si="28">D53+D54</f>
        <v>0</v>
      </c>
      <c r="E52" s="195">
        <f t="shared" si="28"/>
        <v>0</v>
      </c>
      <c r="F52" s="195">
        <f t="shared" si="28"/>
        <v>0</v>
      </c>
      <c r="G52" s="167">
        <f t="shared" si="28"/>
        <v>0</v>
      </c>
      <c r="H52" s="127">
        <f t="shared" si="28"/>
        <v>0</v>
      </c>
      <c r="I52" s="127">
        <f t="shared" si="28"/>
        <v>0</v>
      </c>
      <c r="J52" s="127">
        <f t="shared" si="28"/>
        <v>0</v>
      </c>
      <c r="K52" s="127">
        <f t="shared" si="28"/>
        <v>0</v>
      </c>
      <c r="L52" s="127">
        <f t="shared" si="28"/>
        <v>0</v>
      </c>
      <c r="M52" s="285" t="s">
        <v>184</v>
      </c>
      <c r="N52" s="298" t="s">
        <v>39</v>
      </c>
      <c r="O52" s="319">
        <v>1</v>
      </c>
      <c r="P52" s="319">
        <v>1</v>
      </c>
      <c r="Q52" s="319">
        <v>1</v>
      </c>
      <c r="R52" s="319">
        <v>1</v>
      </c>
      <c r="S52" s="319">
        <v>1</v>
      </c>
      <c r="T52" s="319">
        <v>1</v>
      </c>
      <c r="U52" s="319">
        <v>1</v>
      </c>
      <c r="V52" s="319">
        <v>1</v>
      </c>
      <c r="W52" s="319">
        <v>1</v>
      </c>
      <c r="X52" s="319">
        <v>1</v>
      </c>
      <c r="Y52" s="319">
        <v>1</v>
      </c>
      <c r="Z52" s="319">
        <f>SUM(O52:Y54)</f>
        <v>11</v>
      </c>
      <c r="AA52" s="92"/>
      <c r="AB52" s="1"/>
    </row>
    <row r="53" spans="1:28" s="24" customFormat="1" ht="96" customHeight="1" x14ac:dyDescent="0.25">
      <c r="A53" s="326"/>
      <c r="B53" s="131" t="s">
        <v>46</v>
      </c>
      <c r="C53" s="127">
        <f t="shared" si="25"/>
        <v>0</v>
      </c>
      <c r="D53" s="205">
        <v>0</v>
      </c>
      <c r="E53" s="195">
        <v>0</v>
      </c>
      <c r="F53" s="195">
        <v>0</v>
      </c>
      <c r="G53" s="16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284"/>
      <c r="N53" s="298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316"/>
      <c r="Z53" s="316"/>
      <c r="AA53" s="92"/>
      <c r="AB53" s="1"/>
    </row>
    <row r="54" spans="1:28" s="24" customFormat="1" ht="98.25" customHeight="1" x14ac:dyDescent="0.25">
      <c r="A54" s="282"/>
      <c r="B54" s="131" t="s">
        <v>15</v>
      </c>
      <c r="C54" s="127">
        <f t="shared" si="25"/>
        <v>0</v>
      </c>
      <c r="D54" s="205">
        <v>0</v>
      </c>
      <c r="E54" s="195">
        <v>0</v>
      </c>
      <c r="F54" s="195">
        <v>0</v>
      </c>
      <c r="G54" s="16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303"/>
      <c r="N54" s="299"/>
      <c r="O54" s="316"/>
      <c r="P54" s="316"/>
      <c r="Q54" s="316"/>
      <c r="R54" s="316"/>
      <c r="S54" s="316"/>
      <c r="T54" s="316"/>
      <c r="U54" s="316"/>
      <c r="V54" s="316"/>
      <c r="W54" s="316"/>
      <c r="X54" s="316"/>
      <c r="Y54" s="316"/>
      <c r="Z54" s="316"/>
      <c r="AA54" s="92"/>
      <c r="AB54" s="1"/>
    </row>
    <row r="55" spans="1:28" s="24" customFormat="1" ht="35.25" customHeight="1" x14ac:dyDescent="0.25">
      <c r="A55" s="321" t="s">
        <v>202</v>
      </c>
      <c r="B55" s="137" t="s">
        <v>14</v>
      </c>
      <c r="C55" s="135">
        <f t="shared" si="25"/>
        <v>55952057.399999999</v>
      </c>
      <c r="D55" s="204">
        <f t="shared" ref="D55:L55" si="29">D56+D57</f>
        <v>5555555.5599999996</v>
      </c>
      <c r="E55" s="194">
        <f t="shared" si="29"/>
        <v>800000</v>
      </c>
      <c r="F55" s="194">
        <f t="shared" si="29"/>
        <v>800000</v>
      </c>
      <c r="G55" s="166">
        <f t="shared" si="29"/>
        <v>7829600</v>
      </c>
      <c r="H55" s="135">
        <f t="shared" si="29"/>
        <v>7945613.5999999996</v>
      </c>
      <c r="I55" s="135">
        <f t="shared" si="29"/>
        <v>8066383.7599999998</v>
      </c>
      <c r="J55" s="135">
        <f t="shared" si="29"/>
        <v>8189039.1100000003</v>
      </c>
      <c r="K55" s="135">
        <f t="shared" si="29"/>
        <v>8316600.6699999999</v>
      </c>
      <c r="L55" s="135">
        <f t="shared" si="29"/>
        <v>8449264.6999999993</v>
      </c>
      <c r="M55" s="304"/>
      <c r="N55" s="300" t="s">
        <v>39</v>
      </c>
      <c r="O55" s="316" t="e">
        <f>(#REF!/300000)+1</f>
        <v>#REF!</v>
      </c>
      <c r="P55" s="316" t="e">
        <f>(#REF!/300000)+1</f>
        <v>#REF!</v>
      </c>
      <c r="Q55" s="316">
        <f t="shared" ref="Q55:Y55" si="30">(D55/300000)+1</f>
        <v>20</v>
      </c>
      <c r="R55" s="316">
        <f t="shared" si="30"/>
        <v>4</v>
      </c>
      <c r="S55" s="316">
        <f t="shared" si="30"/>
        <v>4</v>
      </c>
      <c r="T55" s="316">
        <f t="shared" si="30"/>
        <v>27</v>
      </c>
      <c r="U55" s="316">
        <f t="shared" si="30"/>
        <v>27</v>
      </c>
      <c r="V55" s="316">
        <f t="shared" si="30"/>
        <v>28</v>
      </c>
      <c r="W55" s="316">
        <f t="shared" si="30"/>
        <v>28</v>
      </c>
      <c r="X55" s="316">
        <f t="shared" si="30"/>
        <v>29</v>
      </c>
      <c r="Y55" s="316">
        <f t="shared" si="30"/>
        <v>29</v>
      </c>
      <c r="Z55" s="316" t="e">
        <f>SUM(O55:Y57)</f>
        <v>#REF!</v>
      </c>
      <c r="AA55" s="92"/>
      <c r="AB55" s="1"/>
    </row>
    <row r="56" spans="1:28" s="24" customFormat="1" ht="90" customHeight="1" x14ac:dyDescent="0.25">
      <c r="A56" s="294"/>
      <c r="B56" s="134" t="s">
        <v>46</v>
      </c>
      <c r="C56" s="136">
        <f t="shared" si="25"/>
        <v>35000000</v>
      </c>
      <c r="D56" s="205">
        <v>5000000</v>
      </c>
      <c r="E56" s="195">
        <v>0</v>
      </c>
      <c r="F56" s="195">
        <v>0</v>
      </c>
      <c r="G56" s="167">
        <v>5000000</v>
      </c>
      <c r="H56" s="136">
        <v>5000000</v>
      </c>
      <c r="I56" s="136">
        <v>5000000</v>
      </c>
      <c r="J56" s="136">
        <v>5000000</v>
      </c>
      <c r="K56" s="136">
        <v>5000000</v>
      </c>
      <c r="L56" s="136">
        <v>5000000</v>
      </c>
      <c r="M56" s="215"/>
      <c r="N56" s="298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92"/>
      <c r="AB56" s="1"/>
    </row>
    <row r="57" spans="1:28" s="24" customFormat="1" ht="45" customHeight="1" x14ac:dyDescent="0.25">
      <c r="A57" s="294"/>
      <c r="B57" s="134" t="s">
        <v>15</v>
      </c>
      <c r="C57" s="136">
        <f t="shared" si="25"/>
        <v>20952057.399999999</v>
      </c>
      <c r="D57" s="205">
        <v>555555.56000000006</v>
      </c>
      <c r="E57" s="195">
        <v>800000</v>
      </c>
      <c r="F57" s="195">
        <v>800000</v>
      </c>
      <c r="G57" s="167">
        <f>F57*103.7/100+2000000</f>
        <v>2829600</v>
      </c>
      <c r="H57" s="136">
        <f>G57*104.1/100</f>
        <v>2945613.6</v>
      </c>
      <c r="I57" s="205">
        <f t="shared" ref="I57" si="31">H57*104.1/100</f>
        <v>3066383.76</v>
      </c>
      <c r="J57" s="205">
        <f>I57*104/100</f>
        <v>3189039.11</v>
      </c>
      <c r="K57" s="205">
        <f t="shared" ref="K57:L57" si="32">J57*104/100</f>
        <v>3316600.67</v>
      </c>
      <c r="L57" s="205">
        <f t="shared" si="32"/>
        <v>3449264.7</v>
      </c>
      <c r="M57" s="215"/>
      <c r="N57" s="299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92"/>
      <c r="AB57" s="1"/>
    </row>
    <row r="58" spans="1:28" s="24" customFormat="1" ht="25.5" customHeight="1" x14ac:dyDescent="0.25">
      <c r="A58" s="294" t="s">
        <v>222</v>
      </c>
      <c r="B58" s="131" t="s">
        <v>14</v>
      </c>
      <c r="C58" s="127">
        <f t="shared" si="25"/>
        <v>0</v>
      </c>
      <c r="D58" s="205">
        <f t="shared" ref="D58:L58" si="33">D59+D60</f>
        <v>0</v>
      </c>
      <c r="E58" s="195">
        <f t="shared" si="33"/>
        <v>0</v>
      </c>
      <c r="F58" s="195">
        <f t="shared" si="33"/>
        <v>0</v>
      </c>
      <c r="G58" s="167">
        <f t="shared" si="33"/>
        <v>0</v>
      </c>
      <c r="H58" s="127">
        <f t="shared" si="33"/>
        <v>0</v>
      </c>
      <c r="I58" s="127">
        <f t="shared" si="33"/>
        <v>0</v>
      </c>
      <c r="J58" s="127">
        <f t="shared" si="33"/>
        <v>0</v>
      </c>
      <c r="K58" s="127">
        <f t="shared" si="33"/>
        <v>0</v>
      </c>
      <c r="L58" s="205">
        <f t="shared" si="33"/>
        <v>0</v>
      </c>
      <c r="M58" s="215"/>
      <c r="N58" s="300" t="s">
        <v>39</v>
      </c>
      <c r="O58" s="316">
        <v>1</v>
      </c>
      <c r="P58" s="316">
        <v>1</v>
      </c>
      <c r="Q58" s="316">
        <v>1</v>
      </c>
      <c r="R58" s="316">
        <v>1</v>
      </c>
      <c r="S58" s="316">
        <v>1</v>
      </c>
      <c r="T58" s="316">
        <v>1</v>
      </c>
      <c r="U58" s="316">
        <v>1</v>
      </c>
      <c r="V58" s="316">
        <v>1</v>
      </c>
      <c r="W58" s="316">
        <v>1</v>
      </c>
      <c r="X58" s="316">
        <v>1</v>
      </c>
      <c r="Y58" s="316">
        <v>1</v>
      </c>
      <c r="Z58" s="316">
        <f>SUM(O58:Y60)</f>
        <v>11</v>
      </c>
      <c r="AA58" s="92"/>
      <c r="AB58" s="1"/>
    </row>
    <row r="59" spans="1:28" s="24" customFormat="1" ht="152.25" customHeight="1" x14ac:dyDescent="0.25">
      <c r="A59" s="279"/>
      <c r="B59" s="131" t="s">
        <v>46</v>
      </c>
      <c r="C59" s="127">
        <f t="shared" si="25"/>
        <v>0</v>
      </c>
      <c r="D59" s="205">
        <v>0</v>
      </c>
      <c r="E59" s="195">
        <v>0</v>
      </c>
      <c r="F59" s="195">
        <v>0</v>
      </c>
      <c r="G59" s="167">
        <v>0</v>
      </c>
      <c r="H59" s="127">
        <v>0</v>
      </c>
      <c r="I59" s="127">
        <v>0</v>
      </c>
      <c r="J59" s="127">
        <v>0</v>
      </c>
      <c r="K59" s="127">
        <v>0</v>
      </c>
      <c r="L59" s="205">
        <v>0</v>
      </c>
      <c r="M59" s="220"/>
      <c r="N59" s="298"/>
      <c r="O59" s="316"/>
      <c r="P59" s="316"/>
      <c r="Q59" s="316"/>
      <c r="R59" s="316"/>
      <c r="S59" s="316"/>
      <c r="T59" s="316"/>
      <c r="U59" s="316"/>
      <c r="V59" s="316"/>
      <c r="W59" s="316"/>
      <c r="X59" s="316"/>
      <c r="Y59" s="316"/>
      <c r="Z59" s="316"/>
      <c r="AA59" s="92"/>
      <c r="AB59" s="1"/>
    </row>
    <row r="60" spans="1:28" s="24" customFormat="1" ht="116.25" customHeight="1" x14ac:dyDescent="0.25">
      <c r="A60" s="162" t="s">
        <v>223</v>
      </c>
      <c r="B60" s="131" t="s">
        <v>15</v>
      </c>
      <c r="C60" s="127">
        <f t="shared" si="25"/>
        <v>0</v>
      </c>
      <c r="D60" s="205">
        <f t="shared" ref="D60" si="34">(D59/78*100)-D59</f>
        <v>0</v>
      </c>
      <c r="E60" s="195">
        <v>0</v>
      </c>
      <c r="F60" s="195">
        <v>0</v>
      </c>
      <c r="G60" s="167">
        <v>0</v>
      </c>
      <c r="H60" s="127">
        <f>G60*101.6/100</f>
        <v>0</v>
      </c>
      <c r="I60" s="127">
        <f>H60*101.4/100</f>
        <v>0</v>
      </c>
      <c r="J60" s="127">
        <f>I60*101.3/100</f>
        <v>0</v>
      </c>
      <c r="K60" s="127">
        <f>J60*101.3/100</f>
        <v>0</v>
      </c>
      <c r="L60" s="205">
        <f>K60*101.3/100</f>
        <v>0</v>
      </c>
      <c r="M60" s="303"/>
      <c r="N60" s="299"/>
      <c r="O60" s="316"/>
      <c r="P60" s="316"/>
      <c r="Q60" s="316"/>
      <c r="R60" s="316"/>
      <c r="S60" s="316"/>
      <c r="T60" s="316"/>
      <c r="U60" s="316"/>
      <c r="V60" s="316"/>
      <c r="W60" s="316"/>
      <c r="X60" s="316"/>
      <c r="Y60" s="316"/>
      <c r="Z60" s="316"/>
      <c r="AA60" s="92"/>
      <c r="AB60" s="1"/>
    </row>
    <row r="61" spans="1:28" s="24" customFormat="1" ht="48.75" customHeight="1" x14ac:dyDescent="0.25">
      <c r="A61" s="292" t="s">
        <v>203</v>
      </c>
      <c r="B61" s="132" t="s">
        <v>17</v>
      </c>
      <c r="C61" s="126">
        <f t="shared" si="25"/>
        <v>0</v>
      </c>
      <c r="D61" s="204">
        <f t="shared" ref="D61:L61" si="35">D62+D63</f>
        <v>0</v>
      </c>
      <c r="E61" s="194">
        <f t="shared" si="35"/>
        <v>0</v>
      </c>
      <c r="F61" s="194">
        <f t="shared" si="35"/>
        <v>0</v>
      </c>
      <c r="G61" s="166">
        <f t="shared" si="35"/>
        <v>0</v>
      </c>
      <c r="H61" s="126">
        <f t="shared" si="35"/>
        <v>0</v>
      </c>
      <c r="I61" s="126">
        <f t="shared" si="35"/>
        <v>0</v>
      </c>
      <c r="J61" s="126">
        <f t="shared" si="35"/>
        <v>0</v>
      </c>
      <c r="K61" s="126">
        <f t="shared" si="35"/>
        <v>0</v>
      </c>
      <c r="L61" s="205">
        <f t="shared" si="35"/>
        <v>0</v>
      </c>
      <c r="M61" s="287"/>
      <c r="N61" s="300" t="s">
        <v>39</v>
      </c>
      <c r="O61" s="308">
        <v>1</v>
      </c>
      <c r="P61" s="308">
        <v>1</v>
      </c>
      <c r="Q61" s="308">
        <v>1</v>
      </c>
      <c r="R61" s="308">
        <v>1</v>
      </c>
      <c r="S61" s="308">
        <v>1</v>
      </c>
      <c r="T61" s="308">
        <v>1</v>
      </c>
      <c r="U61" s="308">
        <v>1</v>
      </c>
      <c r="V61" s="308">
        <v>1</v>
      </c>
      <c r="W61" s="308">
        <v>1</v>
      </c>
      <c r="X61" s="308">
        <v>1</v>
      </c>
      <c r="Y61" s="308">
        <v>1</v>
      </c>
      <c r="Z61" s="308">
        <f>SUM(O61:Y63)</f>
        <v>11</v>
      </c>
      <c r="AB61" s="1"/>
    </row>
    <row r="62" spans="1:28" s="24" customFormat="1" ht="75.75" customHeight="1" x14ac:dyDescent="0.25">
      <c r="A62" s="281"/>
      <c r="B62" s="131" t="s">
        <v>46</v>
      </c>
      <c r="C62" s="127">
        <f t="shared" si="25"/>
        <v>0</v>
      </c>
      <c r="D62" s="205">
        <v>0</v>
      </c>
      <c r="E62" s="195">
        <v>0</v>
      </c>
      <c r="F62" s="195">
        <v>0</v>
      </c>
      <c r="G62" s="167">
        <v>0</v>
      </c>
      <c r="H62" s="127">
        <v>0</v>
      </c>
      <c r="I62" s="127">
        <v>0</v>
      </c>
      <c r="J62" s="127">
        <v>0</v>
      </c>
      <c r="K62" s="127">
        <v>0</v>
      </c>
      <c r="L62" s="205">
        <v>0</v>
      </c>
      <c r="M62" s="287"/>
      <c r="N62" s="29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B62" s="1"/>
    </row>
    <row r="63" spans="1:28" s="24" customFormat="1" ht="83.25" customHeight="1" x14ac:dyDescent="0.25">
      <c r="A63" s="282"/>
      <c r="B63" s="131" t="s">
        <v>15</v>
      </c>
      <c r="C63" s="127">
        <f t="shared" si="25"/>
        <v>0</v>
      </c>
      <c r="D63" s="205">
        <v>0</v>
      </c>
      <c r="E63" s="195">
        <v>0</v>
      </c>
      <c r="F63" s="195">
        <v>0</v>
      </c>
      <c r="G63" s="167">
        <v>0</v>
      </c>
      <c r="H63" s="127">
        <v>0</v>
      </c>
      <c r="I63" s="127">
        <v>0</v>
      </c>
      <c r="J63" s="127">
        <f>I63*101.3/100</f>
        <v>0</v>
      </c>
      <c r="K63" s="127">
        <f>J63*101.3/100</f>
        <v>0</v>
      </c>
      <c r="L63" s="205">
        <f>K63*101.3/100</f>
        <v>0</v>
      </c>
      <c r="M63" s="215"/>
      <c r="N63" s="299"/>
      <c r="O63" s="308"/>
      <c r="P63" s="308"/>
      <c r="Q63" s="308"/>
      <c r="R63" s="308"/>
      <c r="S63" s="308"/>
      <c r="T63" s="308"/>
      <c r="U63" s="308"/>
      <c r="V63" s="308"/>
      <c r="W63" s="308"/>
      <c r="X63" s="308"/>
      <c r="Y63" s="308"/>
      <c r="Z63" s="308"/>
      <c r="AB63" s="1"/>
    </row>
    <row r="64" spans="1:28" s="24" customFormat="1" ht="25.5" customHeight="1" x14ac:dyDescent="0.25">
      <c r="A64" s="294" t="s">
        <v>224</v>
      </c>
      <c r="B64" s="131" t="s">
        <v>14</v>
      </c>
      <c r="C64" s="127">
        <f t="shared" si="25"/>
        <v>5306380.37</v>
      </c>
      <c r="D64" s="205">
        <f t="shared" ref="D64:L64" si="36">D65+D66</f>
        <v>0</v>
      </c>
      <c r="E64" s="195">
        <f t="shared" si="36"/>
        <v>0</v>
      </c>
      <c r="F64" s="195">
        <f t="shared" si="36"/>
        <v>0</v>
      </c>
      <c r="G64" s="167">
        <f t="shared" si="36"/>
        <v>800000</v>
      </c>
      <c r="H64" s="127">
        <f t="shared" si="36"/>
        <v>832000</v>
      </c>
      <c r="I64" s="127">
        <f t="shared" si="36"/>
        <v>865280</v>
      </c>
      <c r="J64" s="127">
        <f t="shared" si="36"/>
        <v>899891.19999999995</v>
      </c>
      <c r="K64" s="127">
        <f t="shared" si="36"/>
        <v>935886.85</v>
      </c>
      <c r="L64" s="205">
        <f t="shared" si="36"/>
        <v>973322.32</v>
      </c>
      <c r="M64" s="209"/>
      <c r="N64" s="324" t="s">
        <v>39</v>
      </c>
      <c r="O64" s="310">
        <v>1</v>
      </c>
      <c r="P64" s="310">
        <v>1</v>
      </c>
      <c r="Q64" s="310">
        <v>1</v>
      </c>
      <c r="R64" s="310">
        <v>1</v>
      </c>
      <c r="S64" s="310">
        <v>1</v>
      </c>
      <c r="T64" s="310">
        <v>1</v>
      </c>
      <c r="U64" s="310">
        <v>1</v>
      </c>
      <c r="V64" s="310">
        <v>1</v>
      </c>
      <c r="W64" s="310">
        <v>1</v>
      </c>
      <c r="X64" s="310">
        <v>1</v>
      </c>
      <c r="Y64" s="310">
        <v>1</v>
      </c>
      <c r="Z64" s="312">
        <f>SUM(O64:Y65)</f>
        <v>11</v>
      </c>
      <c r="AB64" s="1"/>
    </row>
    <row r="65" spans="1:28" s="24" customFormat="1" ht="111.75" customHeight="1" x14ac:dyDescent="0.25">
      <c r="A65" s="279"/>
      <c r="B65" s="131" t="s">
        <v>46</v>
      </c>
      <c r="C65" s="127">
        <f t="shared" si="25"/>
        <v>0</v>
      </c>
      <c r="D65" s="205">
        <v>0</v>
      </c>
      <c r="E65" s="195">
        <v>0</v>
      </c>
      <c r="F65" s="195">
        <v>0</v>
      </c>
      <c r="G65" s="167">
        <v>0</v>
      </c>
      <c r="H65" s="127">
        <v>0</v>
      </c>
      <c r="I65" s="127">
        <v>0</v>
      </c>
      <c r="J65" s="127">
        <v>0</v>
      </c>
      <c r="K65" s="127">
        <v>0</v>
      </c>
      <c r="L65" s="205">
        <v>0</v>
      </c>
      <c r="M65" s="209"/>
      <c r="N65" s="324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08"/>
      <c r="AB65" s="1"/>
    </row>
    <row r="66" spans="1:28" s="24" customFormat="1" ht="96" customHeight="1" x14ac:dyDescent="0.25">
      <c r="A66" s="279"/>
      <c r="B66" s="131" t="s">
        <v>15</v>
      </c>
      <c r="C66" s="127">
        <f t="shared" si="25"/>
        <v>5306380.37</v>
      </c>
      <c r="D66" s="205">
        <v>0</v>
      </c>
      <c r="E66" s="195">
        <v>0</v>
      </c>
      <c r="F66" s="195">
        <v>0</v>
      </c>
      <c r="G66" s="167">
        <v>800000</v>
      </c>
      <c r="H66" s="157">
        <f>G66*104/100</f>
        <v>832000</v>
      </c>
      <c r="I66" s="205">
        <f t="shared" ref="I66:L66" si="37">H66*104/100</f>
        <v>865280</v>
      </c>
      <c r="J66" s="205">
        <f t="shared" si="37"/>
        <v>899891.19999999995</v>
      </c>
      <c r="K66" s="205">
        <f t="shared" si="37"/>
        <v>935886.85</v>
      </c>
      <c r="L66" s="205">
        <f t="shared" si="37"/>
        <v>973322.32</v>
      </c>
      <c r="M66" s="209"/>
      <c r="N66" s="223" t="s">
        <v>38</v>
      </c>
      <c r="O66" s="122">
        <v>60</v>
      </c>
      <c r="P66" s="122">
        <v>60</v>
      </c>
      <c r="Q66" s="122">
        <v>60</v>
      </c>
      <c r="R66" s="122">
        <v>60</v>
      </c>
      <c r="S66" s="122">
        <v>60</v>
      </c>
      <c r="T66" s="122">
        <v>60</v>
      </c>
      <c r="U66" s="122">
        <v>60</v>
      </c>
      <c r="V66" s="122">
        <v>60</v>
      </c>
      <c r="W66" s="122">
        <v>60</v>
      </c>
      <c r="X66" s="122">
        <v>60</v>
      </c>
      <c r="Y66" s="122">
        <v>60</v>
      </c>
      <c r="Z66" s="122">
        <f>SUM(O66:Y66)</f>
        <v>660</v>
      </c>
      <c r="AB66" s="1"/>
    </row>
    <row r="67" spans="1:28" s="24" customFormat="1" ht="47.25" customHeight="1" x14ac:dyDescent="0.25">
      <c r="A67" s="206" t="s">
        <v>264</v>
      </c>
      <c r="B67" s="131" t="s">
        <v>14</v>
      </c>
      <c r="C67" s="127">
        <f t="shared" si="25"/>
        <v>0</v>
      </c>
      <c r="D67" s="205">
        <f t="shared" ref="D67:L67" si="38">D68+D69</f>
        <v>0</v>
      </c>
      <c r="E67" s="195">
        <f t="shared" si="38"/>
        <v>0</v>
      </c>
      <c r="F67" s="195">
        <f t="shared" si="38"/>
        <v>0</v>
      </c>
      <c r="G67" s="167">
        <f t="shared" si="38"/>
        <v>0</v>
      </c>
      <c r="H67" s="127">
        <f t="shared" si="38"/>
        <v>0</v>
      </c>
      <c r="I67" s="127">
        <f t="shared" si="38"/>
        <v>0</v>
      </c>
      <c r="J67" s="127">
        <f t="shared" si="38"/>
        <v>0</v>
      </c>
      <c r="K67" s="127">
        <f t="shared" si="38"/>
        <v>0</v>
      </c>
      <c r="L67" s="205">
        <f t="shared" si="38"/>
        <v>0</v>
      </c>
      <c r="M67" s="210"/>
      <c r="N67" s="298" t="s">
        <v>39</v>
      </c>
      <c r="O67" s="312" t="e">
        <f>(#REF!/100000)</f>
        <v>#REF!</v>
      </c>
      <c r="P67" s="312" t="e">
        <f>(#REF!/200000)</f>
        <v>#REF!</v>
      </c>
      <c r="Q67" s="312">
        <f>(D67/200000)</f>
        <v>0</v>
      </c>
      <c r="R67" s="312">
        <f t="shared" ref="R67:Y67" si="39">E67/200000</f>
        <v>0</v>
      </c>
      <c r="S67" s="312">
        <f t="shared" si="39"/>
        <v>0</v>
      </c>
      <c r="T67" s="312">
        <f t="shared" si="39"/>
        <v>0</v>
      </c>
      <c r="U67" s="312">
        <f t="shared" si="39"/>
        <v>0</v>
      </c>
      <c r="V67" s="312">
        <f t="shared" si="39"/>
        <v>0</v>
      </c>
      <c r="W67" s="312">
        <f t="shared" si="39"/>
        <v>0</v>
      </c>
      <c r="X67" s="312">
        <f t="shared" si="39"/>
        <v>0</v>
      </c>
      <c r="Y67" s="312">
        <f t="shared" si="39"/>
        <v>0</v>
      </c>
      <c r="Z67" s="312" t="e">
        <f>SUM(O67:Y69)</f>
        <v>#REF!</v>
      </c>
      <c r="AB67" s="1"/>
    </row>
    <row r="68" spans="1:28" s="24" customFormat="1" ht="73.5" customHeight="1" x14ac:dyDescent="0.25">
      <c r="A68" s="292" t="s">
        <v>265</v>
      </c>
      <c r="B68" s="131" t="s">
        <v>46</v>
      </c>
      <c r="C68" s="127">
        <f t="shared" si="25"/>
        <v>0</v>
      </c>
      <c r="D68" s="204">
        <v>0</v>
      </c>
      <c r="E68" s="194">
        <v>0</v>
      </c>
      <c r="F68" s="194">
        <v>0</v>
      </c>
      <c r="G68" s="166">
        <v>0</v>
      </c>
      <c r="H68" s="126">
        <v>0</v>
      </c>
      <c r="I68" s="126">
        <v>0</v>
      </c>
      <c r="J68" s="126">
        <v>0</v>
      </c>
      <c r="K68" s="126">
        <v>0</v>
      </c>
      <c r="L68" s="126">
        <v>0</v>
      </c>
      <c r="M68" s="222"/>
      <c r="N68" s="298"/>
      <c r="O68" s="308"/>
      <c r="P68" s="308"/>
      <c r="Q68" s="308"/>
      <c r="R68" s="308"/>
      <c r="S68" s="308"/>
      <c r="T68" s="308"/>
      <c r="U68" s="308"/>
      <c r="V68" s="308"/>
      <c r="W68" s="308"/>
      <c r="X68" s="308"/>
      <c r="Y68" s="308"/>
      <c r="Z68" s="308"/>
      <c r="AB68" s="1"/>
    </row>
    <row r="69" spans="1:28" s="24" customFormat="1" ht="40.5" customHeight="1" x14ac:dyDescent="0.25">
      <c r="A69" s="282"/>
      <c r="B69" s="131" t="s">
        <v>15</v>
      </c>
      <c r="C69" s="127">
        <f t="shared" si="25"/>
        <v>0</v>
      </c>
      <c r="D69" s="204">
        <v>0</v>
      </c>
      <c r="E69" s="194">
        <v>0</v>
      </c>
      <c r="F69" s="194">
        <v>0</v>
      </c>
      <c r="G69" s="166">
        <v>0</v>
      </c>
      <c r="H69" s="126">
        <v>0</v>
      </c>
      <c r="I69" s="126">
        <v>0</v>
      </c>
      <c r="J69" s="126">
        <v>0</v>
      </c>
      <c r="K69" s="126">
        <v>0</v>
      </c>
      <c r="L69" s="126">
        <v>0</v>
      </c>
      <c r="M69" s="215"/>
      <c r="N69" s="299"/>
      <c r="O69" s="308"/>
      <c r="P69" s="308"/>
      <c r="Q69" s="308"/>
      <c r="R69" s="308"/>
      <c r="S69" s="308"/>
      <c r="T69" s="308"/>
      <c r="U69" s="308"/>
      <c r="V69" s="308"/>
      <c r="W69" s="308"/>
      <c r="X69" s="308"/>
      <c r="Y69" s="308"/>
      <c r="Z69" s="308"/>
      <c r="AB69" s="1"/>
    </row>
    <row r="70" spans="1:28" s="24" customFormat="1" ht="41.25" customHeight="1" x14ac:dyDescent="0.25">
      <c r="A70" s="292" t="s">
        <v>227</v>
      </c>
      <c r="B70" s="131" t="s">
        <v>14</v>
      </c>
      <c r="C70" s="127">
        <f t="shared" si="25"/>
        <v>0</v>
      </c>
      <c r="D70" s="205">
        <f t="shared" ref="D70:L70" si="40">D71+D72</f>
        <v>0</v>
      </c>
      <c r="E70" s="195">
        <f t="shared" si="40"/>
        <v>0</v>
      </c>
      <c r="F70" s="195">
        <f t="shared" si="40"/>
        <v>0</v>
      </c>
      <c r="G70" s="167">
        <f t="shared" si="40"/>
        <v>0</v>
      </c>
      <c r="H70" s="127">
        <f t="shared" si="40"/>
        <v>0</v>
      </c>
      <c r="I70" s="127">
        <f t="shared" si="40"/>
        <v>0</v>
      </c>
      <c r="J70" s="127">
        <f t="shared" si="40"/>
        <v>0</v>
      </c>
      <c r="K70" s="127">
        <f t="shared" si="40"/>
        <v>0</v>
      </c>
      <c r="L70" s="127">
        <f t="shared" si="40"/>
        <v>0</v>
      </c>
      <c r="M70" s="303"/>
      <c r="N70" s="298" t="s">
        <v>39</v>
      </c>
      <c r="O70" s="312" t="e">
        <f>(#REF!/10000)</f>
        <v>#REF!</v>
      </c>
      <c r="P70" s="312" t="e">
        <f>(#REF!/200000)</f>
        <v>#REF!</v>
      </c>
      <c r="Q70" s="312">
        <f>(D70/200000)</f>
        <v>0</v>
      </c>
      <c r="R70" s="312">
        <f t="shared" ref="R70:Y70" si="41">E70/200000</f>
        <v>0</v>
      </c>
      <c r="S70" s="312">
        <f t="shared" si="41"/>
        <v>0</v>
      </c>
      <c r="T70" s="312">
        <f t="shared" si="41"/>
        <v>0</v>
      </c>
      <c r="U70" s="312">
        <f t="shared" si="41"/>
        <v>0</v>
      </c>
      <c r="V70" s="312">
        <f t="shared" si="41"/>
        <v>0</v>
      </c>
      <c r="W70" s="312">
        <f t="shared" si="41"/>
        <v>0</v>
      </c>
      <c r="X70" s="312">
        <f t="shared" si="41"/>
        <v>0</v>
      </c>
      <c r="Y70" s="312">
        <f t="shared" si="41"/>
        <v>0</v>
      </c>
      <c r="Z70" s="312" t="e">
        <f>SUM(O70:Y72)</f>
        <v>#REF!</v>
      </c>
      <c r="AB70" s="1"/>
    </row>
    <row r="71" spans="1:28" s="24" customFormat="1" ht="69.75" customHeight="1" x14ac:dyDescent="0.25">
      <c r="A71" s="281"/>
      <c r="B71" s="131" t="s">
        <v>46</v>
      </c>
      <c r="C71" s="127">
        <f t="shared" si="25"/>
        <v>0</v>
      </c>
      <c r="D71" s="204">
        <v>0</v>
      </c>
      <c r="E71" s="194">
        <v>0</v>
      </c>
      <c r="F71" s="194">
        <v>0</v>
      </c>
      <c r="G71" s="166">
        <v>0</v>
      </c>
      <c r="H71" s="126">
        <v>0</v>
      </c>
      <c r="I71" s="126">
        <v>0</v>
      </c>
      <c r="J71" s="126">
        <v>0</v>
      </c>
      <c r="K71" s="126">
        <v>0</v>
      </c>
      <c r="L71" s="126">
        <v>0</v>
      </c>
      <c r="M71" s="287"/>
      <c r="N71" s="298"/>
      <c r="O71" s="308"/>
      <c r="P71" s="308"/>
      <c r="Q71" s="308"/>
      <c r="R71" s="308"/>
      <c r="S71" s="308"/>
      <c r="T71" s="308"/>
      <c r="U71" s="308"/>
      <c r="V71" s="308"/>
      <c r="W71" s="308"/>
      <c r="X71" s="308"/>
      <c r="Y71" s="308"/>
      <c r="Z71" s="308"/>
      <c r="AB71" s="1"/>
    </row>
    <row r="72" spans="1:28" s="24" customFormat="1" ht="45.75" customHeight="1" x14ac:dyDescent="0.25">
      <c r="A72" s="282"/>
      <c r="B72" s="131" t="s">
        <v>15</v>
      </c>
      <c r="C72" s="127">
        <f t="shared" si="25"/>
        <v>0</v>
      </c>
      <c r="D72" s="204">
        <v>0</v>
      </c>
      <c r="E72" s="194">
        <v>0</v>
      </c>
      <c r="F72" s="194">
        <v>0</v>
      </c>
      <c r="G72" s="166">
        <v>0</v>
      </c>
      <c r="H72" s="126">
        <v>0</v>
      </c>
      <c r="I72" s="126">
        <v>0</v>
      </c>
      <c r="J72" s="126">
        <v>0</v>
      </c>
      <c r="K72" s="126">
        <v>0</v>
      </c>
      <c r="L72" s="127">
        <v>0</v>
      </c>
      <c r="M72" s="215"/>
      <c r="N72" s="299"/>
      <c r="O72" s="308"/>
      <c r="P72" s="308"/>
      <c r="Q72" s="308"/>
      <c r="R72" s="308"/>
      <c r="S72" s="308"/>
      <c r="T72" s="308"/>
      <c r="U72" s="308"/>
      <c r="V72" s="308"/>
      <c r="W72" s="308"/>
      <c r="X72" s="308"/>
      <c r="Y72" s="308"/>
      <c r="Z72" s="308"/>
      <c r="AB72" s="1"/>
    </row>
    <row r="73" spans="1:28" s="24" customFormat="1" ht="29.25" customHeight="1" x14ac:dyDescent="0.25">
      <c r="A73" s="292" t="s">
        <v>228</v>
      </c>
      <c r="B73" s="129" t="s">
        <v>14</v>
      </c>
      <c r="C73" s="126">
        <f t="shared" si="25"/>
        <v>58117319.030000001</v>
      </c>
      <c r="D73" s="204">
        <f t="shared" ref="D73:L73" si="42">D74+D75</f>
        <v>5555555.5599999996</v>
      </c>
      <c r="E73" s="194">
        <f t="shared" si="42"/>
        <v>800000</v>
      </c>
      <c r="F73" s="194">
        <f t="shared" si="42"/>
        <v>800000</v>
      </c>
      <c r="G73" s="166">
        <f t="shared" si="42"/>
        <v>8155555.5599999996</v>
      </c>
      <c r="H73" s="126">
        <f t="shared" si="42"/>
        <v>8284933.3399999999</v>
      </c>
      <c r="I73" s="126">
        <f t="shared" si="42"/>
        <v>8419615.6099999994</v>
      </c>
      <c r="J73" s="126">
        <f t="shared" si="42"/>
        <v>8556400.2300000004</v>
      </c>
      <c r="K73" s="126">
        <f t="shared" si="42"/>
        <v>8698656.2400000002</v>
      </c>
      <c r="L73" s="126">
        <f t="shared" si="42"/>
        <v>8846602.4900000002</v>
      </c>
      <c r="M73" s="215"/>
      <c r="N73" s="298" t="s">
        <v>39</v>
      </c>
      <c r="O73" s="312" t="e">
        <f>(#REF!/200000)</f>
        <v>#REF!</v>
      </c>
      <c r="P73" s="312" t="e">
        <f>(#REF!/200000)+1</f>
        <v>#REF!</v>
      </c>
      <c r="Q73" s="312">
        <f>(D73/200000)+1</f>
        <v>29</v>
      </c>
      <c r="R73" s="312">
        <f t="shared" ref="R73:Y73" si="43">E73/200000</f>
        <v>4</v>
      </c>
      <c r="S73" s="312">
        <f t="shared" si="43"/>
        <v>4</v>
      </c>
      <c r="T73" s="312">
        <f t="shared" si="43"/>
        <v>41</v>
      </c>
      <c r="U73" s="312">
        <f t="shared" si="43"/>
        <v>41</v>
      </c>
      <c r="V73" s="312">
        <f t="shared" si="43"/>
        <v>42</v>
      </c>
      <c r="W73" s="312">
        <f t="shared" si="43"/>
        <v>43</v>
      </c>
      <c r="X73" s="312">
        <f t="shared" si="43"/>
        <v>43</v>
      </c>
      <c r="Y73" s="312">
        <f t="shared" si="43"/>
        <v>44</v>
      </c>
      <c r="Z73" s="312" t="e">
        <f>SUM(O73:Y75)</f>
        <v>#REF!</v>
      </c>
      <c r="AB73" s="1"/>
    </row>
    <row r="74" spans="1:28" s="24" customFormat="1" ht="63.75" customHeight="1" x14ac:dyDescent="0.25">
      <c r="A74" s="281"/>
      <c r="B74" s="131" t="s">
        <v>46</v>
      </c>
      <c r="C74" s="127">
        <f t="shared" si="25"/>
        <v>35000000</v>
      </c>
      <c r="D74" s="205">
        <v>5000000</v>
      </c>
      <c r="E74" s="195">
        <v>0</v>
      </c>
      <c r="F74" s="195">
        <v>0</v>
      </c>
      <c r="G74" s="167">
        <v>5000000</v>
      </c>
      <c r="H74" s="205">
        <v>5000000</v>
      </c>
      <c r="I74" s="205">
        <v>5000000</v>
      </c>
      <c r="J74" s="205">
        <v>5000000</v>
      </c>
      <c r="K74" s="205">
        <v>5000000</v>
      </c>
      <c r="L74" s="205">
        <v>5000000</v>
      </c>
      <c r="M74" s="215"/>
      <c r="N74" s="298"/>
      <c r="O74" s="308"/>
      <c r="P74" s="308"/>
      <c r="Q74" s="308"/>
      <c r="R74" s="308"/>
      <c r="S74" s="308"/>
      <c r="T74" s="308"/>
      <c r="U74" s="308"/>
      <c r="V74" s="308"/>
      <c r="W74" s="308"/>
      <c r="X74" s="308"/>
      <c r="Y74" s="308"/>
      <c r="Z74" s="308"/>
      <c r="AB74" s="1"/>
    </row>
    <row r="75" spans="1:28" s="24" customFormat="1" ht="40.5" customHeight="1" x14ac:dyDescent="0.25">
      <c r="A75" s="282"/>
      <c r="B75" s="131" t="s">
        <v>15</v>
      </c>
      <c r="C75" s="127">
        <f t="shared" si="25"/>
        <v>23117319.030000001</v>
      </c>
      <c r="D75" s="205">
        <v>555555.56000000006</v>
      </c>
      <c r="E75" s="195">
        <v>800000</v>
      </c>
      <c r="F75" s="195">
        <v>800000</v>
      </c>
      <c r="G75" s="167">
        <f>1155555.56+2000000</f>
        <v>3155555.56</v>
      </c>
      <c r="H75" s="167">
        <f>G75*104.1/100</f>
        <v>3284933.34</v>
      </c>
      <c r="I75" s="205">
        <f t="shared" ref="I75" si="44">H75*104.1/100</f>
        <v>3419615.61</v>
      </c>
      <c r="J75" s="205">
        <f>I75*104/100</f>
        <v>3556400.23</v>
      </c>
      <c r="K75" s="205">
        <f t="shared" ref="K75:L75" si="45">J75*104/100</f>
        <v>3698656.24</v>
      </c>
      <c r="L75" s="205">
        <f t="shared" si="45"/>
        <v>3846602.49</v>
      </c>
      <c r="M75" s="215"/>
      <c r="N75" s="299"/>
      <c r="O75" s="308"/>
      <c r="P75" s="308"/>
      <c r="Q75" s="308"/>
      <c r="R75" s="308"/>
      <c r="S75" s="308"/>
      <c r="T75" s="308"/>
      <c r="U75" s="308"/>
      <c r="V75" s="308"/>
      <c r="W75" s="308"/>
      <c r="X75" s="308"/>
      <c r="Y75" s="308"/>
      <c r="Z75" s="308"/>
      <c r="AB75" s="1"/>
    </row>
    <row r="76" spans="1:28" s="24" customFormat="1" ht="45" customHeight="1" x14ac:dyDescent="0.25">
      <c r="A76" s="294" t="s">
        <v>155</v>
      </c>
      <c r="B76" s="131" t="s">
        <v>14</v>
      </c>
      <c r="C76" s="127">
        <f t="shared" si="25"/>
        <v>8638029.1500000004</v>
      </c>
      <c r="D76" s="205">
        <f t="shared" ref="D76:L76" si="46">D77+D78</f>
        <v>2000000</v>
      </c>
      <c r="E76" s="195">
        <f t="shared" si="46"/>
        <v>500000</v>
      </c>
      <c r="F76" s="195">
        <f t="shared" si="46"/>
        <v>500000</v>
      </c>
      <c r="G76" s="167">
        <f t="shared" si="46"/>
        <v>850000</v>
      </c>
      <c r="H76" s="127">
        <f t="shared" si="46"/>
        <v>884000</v>
      </c>
      <c r="I76" s="127">
        <f t="shared" si="46"/>
        <v>919360</v>
      </c>
      <c r="J76" s="127">
        <f t="shared" si="46"/>
        <v>956134.40000000002</v>
      </c>
      <c r="K76" s="127">
        <f t="shared" si="46"/>
        <v>994379.78</v>
      </c>
      <c r="L76" s="127">
        <f t="shared" si="46"/>
        <v>1034154.97</v>
      </c>
      <c r="M76" s="215"/>
      <c r="N76" s="300" t="s">
        <v>39</v>
      </c>
      <c r="O76" s="308" t="e">
        <f>(#REF!/300000)+1</f>
        <v>#REF!</v>
      </c>
      <c r="P76" s="308" t="e">
        <f>(#REF!/300000)+1</f>
        <v>#REF!</v>
      </c>
      <c r="Q76" s="308">
        <f>(D76/300000)+1</f>
        <v>8</v>
      </c>
      <c r="R76" s="308">
        <f t="shared" ref="R76:Y76" si="47">E76/300000</f>
        <v>2</v>
      </c>
      <c r="S76" s="308">
        <f t="shared" si="47"/>
        <v>2</v>
      </c>
      <c r="T76" s="308">
        <f t="shared" si="47"/>
        <v>3</v>
      </c>
      <c r="U76" s="308">
        <f t="shared" si="47"/>
        <v>3</v>
      </c>
      <c r="V76" s="308">
        <f t="shared" si="47"/>
        <v>3</v>
      </c>
      <c r="W76" s="308">
        <f t="shared" si="47"/>
        <v>3</v>
      </c>
      <c r="X76" s="308">
        <f t="shared" si="47"/>
        <v>3</v>
      </c>
      <c r="Y76" s="308">
        <f t="shared" si="47"/>
        <v>3</v>
      </c>
      <c r="Z76" s="308" t="e">
        <f>SUM(O76:Y78)</f>
        <v>#REF!</v>
      </c>
      <c r="AB76" s="1"/>
    </row>
    <row r="77" spans="1:28" s="24" customFormat="1" ht="78.75" customHeight="1" x14ac:dyDescent="0.25">
      <c r="A77" s="294"/>
      <c r="B77" s="131" t="s">
        <v>46</v>
      </c>
      <c r="C77" s="127">
        <f t="shared" si="25"/>
        <v>0</v>
      </c>
      <c r="D77" s="205">
        <v>0</v>
      </c>
      <c r="E77" s="195">
        <v>0</v>
      </c>
      <c r="F77" s="195">
        <v>0</v>
      </c>
      <c r="G77" s="167">
        <v>0</v>
      </c>
      <c r="H77" s="127">
        <v>0</v>
      </c>
      <c r="I77" s="127">
        <v>0</v>
      </c>
      <c r="J77" s="127">
        <v>0</v>
      </c>
      <c r="K77" s="127">
        <v>0</v>
      </c>
      <c r="L77" s="127">
        <v>0</v>
      </c>
      <c r="M77" s="215"/>
      <c r="N77" s="298"/>
      <c r="O77" s="308"/>
      <c r="P77" s="308"/>
      <c r="Q77" s="308"/>
      <c r="R77" s="308"/>
      <c r="S77" s="308"/>
      <c r="T77" s="308"/>
      <c r="U77" s="308"/>
      <c r="V77" s="308"/>
      <c r="W77" s="308"/>
      <c r="X77" s="308"/>
      <c r="Y77" s="308"/>
      <c r="Z77" s="308"/>
      <c r="AB77" s="1"/>
    </row>
    <row r="78" spans="1:28" s="24" customFormat="1" ht="61.5" customHeight="1" x14ac:dyDescent="0.25">
      <c r="A78" s="294"/>
      <c r="B78" s="131" t="s">
        <v>15</v>
      </c>
      <c r="C78" s="127">
        <f t="shared" si="25"/>
        <v>8638029.1500000004</v>
      </c>
      <c r="D78" s="205">
        <v>2000000</v>
      </c>
      <c r="E78" s="195">
        <v>500000</v>
      </c>
      <c r="F78" s="195">
        <v>500000</v>
      </c>
      <c r="G78" s="167">
        <v>850000</v>
      </c>
      <c r="H78" s="127">
        <f>G78*104/100</f>
        <v>884000</v>
      </c>
      <c r="I78" s="205">
        <f t="shared" ref="I78:L78" si="48">H78*104/100</f>
        <v>919360</v>
      </c>
      <c r="J78" s="205">
        <f t="shared" si="48"/>
        <v>956134.40000000002</v>
      </c>
      <c r="K78" s="205">
        <f t="shared" si="48"/>
        <v>994379.78</v>
      </c>
      <c r="L78" s="205">
        <f t="shared" si="48"/>
        <v>1034154.97</v>
      </c>
      <c r="M78" s="220"/>
      <c r="N78" s="299"/>
      <c r="O78" s="308"/>
      <c r="P78" s="308"/>
      <c r="Q78" s="308"/>
      <c r="R78" s="308"/>
      <c r="S78" s="308"/>
      <c r="T78" s="308"/>
      <c r="U78" s="308"/>
      <c r="V78" s="308"/>
      <c r="W78" s="308"/>
      <c r="X78" s="308"/>
      <c r="Y78" s="308"/>
      <c r="Z78" s="308"/>
      <c r="AB78" s="1"/>
    </row>
    <row r="79" spans="1:28" s="24" customFormat="1" ht="43.5" customHeight="1" x14ac:dyDescent="0.25">
      <c r="A79" s="292" t="s">
        <v>165</v>
      </c>
      <c r="B79" s="131" t="s">
        <v>14</v>
      </c>
      <c r="C79" s="127">
        <f t="shared" si="25"/>
        <v>0</v>
      </c>
      <c r="D79" s="205">
        <f t="shared" ref="D79:L79" si="49">D80+D81</f>
        <v>0</v>
      </c>
      <c r="E79" s="195">
        <f t="shared" si="49"/>
        <v>0</v>
      </c>
      <c r="F79" s="195">
        <f t="shared" si="49"/>
        <v>0</v>
      </c>
      <c r="G79" s="167">
        <f t="shared" si="49"/>
        <v>0</v>
      </c>
      <c r="H79" s="127">
        <f t="shared" si="49"/>
        <v>0</v>
      </c>
      <c r="I79" s="127">
        <f t="shared" si="49"/>
        <v>0</v>
      </c>
      <c r="J79" s="127">
        <f t="shared" si="49"/>
        <v>0</v>
      </c>
      <c r="K79" s="127">
        <f t="shared" si="49"/>
        <v>0</v>
      </c>
      <c r="L79" s="127">
        <f t="shared" si="49"/>
        <v>0</v>
      </c>
      <c r="M79" s="199"/>
      <c r="N79" s="300" t="s">
        <v>39</v>
      </c>
      <c r="O79" s="308">
        <v>1</v>
      </c>
      <c r="P79" s="308">
        <v>1</v>
      </c>
      <c r="Q79" s="308">
        <v>1</v>
      </c>
      <c r="R79" s="308">
        <v>1</v>
      </c>
      <c r="S79" s="308">
        <v>1</v>
      </c>
      <c r="T79" s="308">
        <v>1</v>
      </c>
      <c r="U79" s="308">
        <v>1</v>
      </c>
      <c r="V79" s="308">
        <v>1</v>
      </c>
      <c r="W79" s="308">
        <v>1</v>
      </c>
      <c r="X79" s="308">
        <v>1</v>
      </c>
      <c r="Y79" s="308">
        <v>1</v>
      </c>
      <c r="Z79" s="308">
        <f>SUM(O79:Y81)</f>
        <v>11</v>
      </c>
      <c r="AB79" s="1"/>
    </row>
    <row r="80" spans="1:28" s="24" customFormat="1" ht="95.25" customHeight="1" x14ac:dyDescent="0.25">
      <c r="A80" s="326"/>
      <c r="B80" s="131" t="s">
        <v>46</v>
      </c>
      <c r="C80" s="127">
        <f t="shared" si="25"/>
        <v>0</v>
      </c>
      <c r="D80" s="205">
        <v>0</v>
      </c>
      <c r="E80" s="195">
        <v>0</v>
      </c>
      <c r="F80" s="195">
        <v>0</v>
      </c>
      <c r="G80" s="167">
        <v>0</v>
      </c>
      <c r="H80" s="127">
        <v>0</v>
      </c>
      <c r="I80" s="127">
        <v>0</v>
      </c>
      <c r="J80" s="127">
        <v>0</v>
      </c>
      <c r="K80" s="127">
        <v>0</v>
      </c>
      <c r="L80" s="127">
        <v>0</v>
      </c>
      <c r="M80" s="303"/>
      <c r="N80" s="298"/>
      <c r="O80" s="308"/>
      <c r="P80" s="308"/>
      <c r="Q80" s="308"/>
      <c r="R80" s="308"/>
      <c r="S80" s="308"/>
      <c r="T80" s="308"/>
      <c r="U80" s="308"/>
      <c r="V80" s="308"/>
      <c r="W80" s="308"/>
      <c r="X80" s="308"/>
      <c r="Y80" s="308"/>
      <c r="Z80" s="308"/>
      <c r="AB80" s="1"/>
    </row>
    <row r="81" spans="1:28" s="24" customFormat="1" ht="92.25" customHeight="1" x14ac:dyDescent="0.25">
      <c r="A81" s="282"/>
      <c r="B81" s="131" t="s">
        <v>15</v>
      </c>
      <c r="C81" s="127">
        <f t="shared" ref="C81:C112" si="50">SUM(D81:L81)</f>
        <v>0</v>
      </c>
      <c r="D81" s="205">
        <v>0</v>
      </c>
      <c r="E81" s="195">
        <v>0</v>
      </c>
      <c r="F81" s="195">
        <v>0</v>
      </c>
      <c r="G81" s="167">
        <v>0</v>
      </c>
      <c r="H81" s="127">
        <v>0</v>
      </c>
      <c r="I81" s="127">
        <v>0</v>
      </c>
      <c r="J81" s="127">
        <v>0</v>
      </c>
      <c r="K81" s="127">
        <f>J81*101.3/100</f>
        <v>0</v>
      </c>
      <c r="L81" s="127">
        <f>K81*101.3/100</f>
        <v>0</v>
      </c>
      <c r="M81" s="287"/>
      <c r="N81" s="299"/>
      <c r="O81" s="308"/>
      <c r="P81" s="308"/>
      <c r="Q81" s="308"/>
      <c r="R81" s="308"/>
      <c r="S81" s="308"/>
      <c r="T81" s="308"/>
      <c r="U81" s="308"/>
      <c r="V81" s="308"/>
      <c r="W81" s="308"/>
      <c r="X81" s="308"/>
      <c r="Y81" s="308"/>
      <c r="Z81" s="308"/>
      <c r="AB81" s="1"/>
    </row>
    <row r="82" spans="1:28" s="24" customFormat="1" ht="31.5" customHeight="1" x14ac:dyDescent="0.25">
      <c r="A82" s="294" t="s">
        <v>225</v>
      </c>
      <c r="B82" s="131" t="s">
        <v>14</v>
      </c>
      <c r="C82" s="127">
        <f t="shared" si="50"/>
        <v>0</v>
      </c>
      <c r="D82" s="205">
        <f t="shared" ref="D82:L82" si="51">D83+D84</f>
        <v>0</v>
      </c>
      <c r="E82" s="195">
        <f t="shared" si="51"/>
        <v>0</v>
      </c>
      <c r="F82" s="195">
        <f t="shared" si="51"/>
        <v>0</v>
      </c>
      <c r="G82" s="167">
        <f>G83+G84</f>
        <v>0</v>
      </c>
      <c r="H82" s="127">
        <f t="shared" si="51"/>
        <v>0</v>
      </c>
      <c r="I82" s="127">
        <f t="shared" si="51"/>
        <v>0</v>
      </c>
      <c r="J82" s="127">
        <f t="shared" si="51"/>
        <v>0</v>
      </c>
      <c r="K82" s="127">
        <f t="shared" si="51"/>
        <v>0</v>
      </c>
      <c r="L82" s="205">
        <f t="shared" si="51"/>
        <v>0</v>
      </c>
      <c r="M82" s="215"/>
      <c r="N82" s="300" t="s">
        <v>39</v>
      </c>
      <c r="O82" s="308">
        <v>1</v>
      </c>
      <c r="P82" s="308">
        <v>1</v>
      </c>
      <c r="Q82" s="308">
        <v>1</v>
      </c>
      <c r="R82" s="308">
        <v>1</v>
      </c>
      <c r="S82" s="308">
        <v>1</v>
      </c>
      <c r="T82" s="308">
        <v>1</v>
      </c>
      <c r="U82" s="308">
        <v>1</v>
      </c>
      <c r="V82" s="308">
        <v>1</v>
      </c>
      <c r="W82" s="308">
        <v>1</v>
      </c>
      <c r="X82" s="308">
        <v>1</v>
      </c>
      <c r="Y82" s="308">
        <v>1</v>
      </c>
      <c r="Z82" s="308">
        <f>SUM(O82:Y84)</f>
        <v>11</v>
      </c>
      <c r="AB82" s="1"/>
    </row>
    <row r="83" spans="1:28" s="24" customFormat="1" ht="72" customHeight="1" x14ac:dyDescent="0.25">
      <c r="A83" s="279"/>
      <c r="B83" s="131" t="s">
        <v>46</v>
      </c>
      <c r="C83" s="127">
        <f t="shared" si="50"/>
        <v>0</v>
      </c>
      <c r="D83" s="205">
        <v>0</v>
      </c>
      <c r="E83" s="195">
        <v>0</v>
      </c>
      <c r="F83" s="195">
        <v>0</v>
      </c>
      <c r="G83" s="167">
        <v>0</v>
      </c>
      <c r="H83" s="127">
        <v>0</v>
      </c>
      <c r="I83" s="127">
        <v>0</v>
      </c>
      <c r="J83" s="127">
        <v>0</v>
      </c>
      <c r="K83" s="127">
        <v>0</v>
      </c>
      <c r="L83" s="205">
        <v>0</v>
      </c>
      <c r="M83" s="215"/>
      <c r="N83" s="298"/>
      <c r="O83" s="308"/>
      <c r="P83" s="308"/>
      <c r="Q83" s="308"/>
      <c r="R83" s="308"/>
      <c r="S83" s="308"/>
      <c r="T83" s="308"/>
      <c r="U83" s="308"/>
      <c r="V83" s="308"/>
      <c r="W83" s="308"/>
      <c r="X83" s="308"/>
      <c r="Y83" s="308"/>
      <c r="Z83" s="308"/>
      <c r="AB83" s="1"/>
    </row>
    <row r="84" spans="1:28" s="24" customFormat="1" ht="57" customHeight="1" x14ac:dyDescent="0.25">
      <c r="A84" s="279"/>
      <c r="B84" s="131" t="s">
        <v>15</v>
      </c>
      <c r="C84" s="127">
        <f t="shared" si="50"/>
        <v>0</v>
      </c>
      <c r="D84" s="205">
        <v>0</v>
      </c>
      <c r="E84" s="195">
        <v>0</v>
      </c>
      <c r="F84" s="195">
        <v>0</v>
      </c>
      <c r="G84" s="167">
        <v>0</v>
      </c>
      <c r="H84" s="157">
        <f>G84*101.6/100</f>
        <v>0</v>
      </c>
      <c r="I84" s="157">
        <f>H84*101.4/100</f>
        <v>0</v>
      </c>
      <c r="J84" s="157">
        <f>I84*101.3/100</f>
        <v>0</v>
      </c>
      <c r="K84" s="157">
        <f>J84*101.3/100</f>
        <v>0</v>
      </c>
      <c r="L84" s="157">
        <f>K84*101.3/100</f>
        <v>0</v>
      </c>
      <c r="M84" s="215"/>
      <c r="N84" s="299"/>
      <c r="O84" s="308"/>
      <c r="P84" s="308"/>
      <c r="Q84" s="308"/>
      <c r="R84" s="308"/>
      <c r="S84" s="308"/>
      <c r="T84" s="308"/>
      <c r="U84" s="308"/>
      <c r="V84" s="308"/>
      <c r="W84" s="308"/>
      <c r="X84" s="308"/>
      <c r="Y84" s="308"/>
      <c r="Z84" s="308"/>
      <c r="AB84" s="1"/>
    </row>
    <row r="85" spans="1:28" s="24" customFormat="1" ht="25.5" customHeight="1" x14ac:dyDescent="0.25">
      <c r="A85" s="294" t="s">
        <v>129</v>
      </c>
      <c r="B85" s="131" t="s">
        <v>14</v>
      </c>
      <c r="C85" s="127">
        <f t="shared" si="50"/>
        <v>7632975.46</v>
      </c>
      <c r="D85" s="205">
        <f t="shared" ref="D85:L85" si="52">D86+D87</f>
        <v>1000000</v>
      </c>
      <c r="E85" s="195">
        <f t="shared" si="52"/>
        <v>0</v>
      </c>
      <c r="F85" s="195">
        <f t="shared" si="52"/>
        <v>0</v>
      </c>
      <c r="G85" s="167">
        <f t="shared" si="52"/>
        <v>1000000</v>
      </c>
      <c r="H85" s="127">
        <f t="shared" si="52"/>
        <v>1040000</v>
      </c>
      <c r="I85" s="127">
        <f t="shared" si="52"/>
        <v>1081600</v>
      </c>
      <c r="J85" s="127">
        <f t="shared" si="52"/>
        <v>1124864</v>
      </c>
      <c r="K85" s="127">
        <f t="shared" si="52"/>
        <v>1169858.5600000001</v>
      </c>
      <c r="L85" s="127">
        <f t="shared" si="52"/>
        <v>1216652.8999999999</v>
      </c>
      <c r="M85" s="209"/>
      <c r="N85" s="324" t="s">
        <v>43</v>
      </c>
      <c r="O85" s="312">
        <v>1</v>
      </c>
      <c r="P85" s="312">
        <v>1</v>
      </c>
      <c r="Q85" s="312">
        <v>1</v>
      </c>
      <c r="R85" s="312">
        <v>1</v>
      </c>
      <c r="S85" s="312">
        <v>1</v>
      </c>
      <c r="T85" s="312">
        <v>1</v>
      </c>
      <c r="U85" s="312">
        <v>1</v>
      </c>
      <c r="V85" s="312">
        <v>1</v>
      </c>
      <c r="W85" s="312">
        <v>1</v>
      </c>
      <c r="X85" s="312">
        <v>1</v>
      </c>
      <c r="Y85" s="312">
        <v>1</v>
      </c>
      <c r="Z85" s="311">
        <f>SUM(O85:Y85)</f>
        <v>11</v>
      </c>
      <c r="AB85" s="1"/>
    </row>
    <row r="86" spans="1:28" s="24" customFormat="1" ht="63.75" x14ac:dyDescent="0.25">
      <c r="A86" s="294"/>
      <c r="B86" s="131" t="s">
        <v>46</v>
      </c>
      <c r="C86" s="127">
        <f t="shared" si="50"/>
        <v>0</v>
      </c>
      <c r="D86" s="205">
        <v>0</v>
      </c>
      <c r="E86" s="195">
        <v>0</v>
      </c>
      <c r="F86" s="195">
        <v>0</v>
      </c>
      <c r="G86" s="167">
        <v>0</v>
      </c>
      <c r="H86" s="157">
        <v>0</v>
      </c>
      <c r="I86" s="157">
        <v>0</v>
      </c>
      <c r="J86" s="157">
        <v>0</v>
      </c>
      <c r="K86" s="157">
        <v>0</v>
      </c>
      <c r="L86" s="157">
        <v>0</v>
      </c>
      <c r="M86" s="209"/>
      <c r="N86" s="324"/>
      <c r="O86" s="308"/>
      <c r="P86" s="308"/>
      <c r="Q86" s="308"/>
      <c r="R86" s="308"/>
      <c r="S86" s="308"/>
      <c r="T86" s="308"/>
      <c r="U86" s="308"/>
      <c r="V86" s="308"/>
      <c r="W86" s="308"/>
      <c r="X86" s="308"/>
      <c r="Y86" s="308"/>
      <c r="Z86" s="296"/>
      <c r="AB86" s="1"/>
    </row>
    <row r="87" spans="1:28" s="24" customFormat="1" ht="58.5" customHeight="1" x14ac:dyDescent="0.25">
      <c r="A87" s="294"/>
      <c r="B87" s="131" t="s">
        <v>15</v>
      </c>
      <c r="C87" s="127">
        <f t="shared" si="50"/>
        <v>7632975.46</v>
      </c>
      <c r="D87" s="205">
        <v>1000000</v>
      </c>
      <c r="E87" s="195">
        <v>0</v>
      </c>
      <c r="F87" s="195">
        <v>0</v>
      </c>
      <c r="G87" s="167">
        <v>1000000</v>
      </c>
      <c r="H87" s="157">
        <f>G87*104/100</f>
        <v>1040000</v>
      </c>
      <c r="I87" s="205">
        <f t="shared" ref="I87:L87" si="53">H87*104/100</f>
        <v>1081600</v>
      </c>
      <c r="J87" s="205">
        <f t="shared" si="53"/>
        <v>1124864</v>
      </c>
      <c r="K87" s="205">
        <f t="shared" si="53"/>
        <v>1169858.5600000001</v>
      </c>
      <c r="L87" s="205">
        <f t="shared" si="53"/>
        <v>1216652.8999999999</v>
      </c>
      <c r="M87" s="209"/>
      <c r="N87" s="223" t="s">
        <v>44</v>
      </c>
      <c r="O87" s="122">
        <v>80</v>
      </c>
      <c r="P87" s="122">
        <v>80</v>
      </c>
      <c r="Q87" s="122">
        <v>80</v>
      </c>
      <c r="R87" s="122">
        <v>80</v>
      </c>
      <c r="S87" s="122">
        <v>80</v>
      </c>
      <c r="T87" s="122">
        <v>80</v>
      </c>
      <c r="U87" s="122">
        <v>80</v>
      </c>
      <c r="V87" s="122">
        <v>80</v>
      </c>
      <c r="W87" s="122">
        <v>80</v>
      </c>
      <c r="X87" s="122">
        <v>80</v>
      </c>
      <c r="Y87" s="122">
        <v>80</v>
      </c>
      <c r="Z87" s="122">
        <f>SUM(O87:Y87)</f>
        <v>880</v>
      </c>
      <c r="AB87" s="1"/>
    </row>
    <row r="88" spans="1:28" s="24" customFormat="1" ht="55.5" customHeight="1" x14ac:dyDescent="0.25">
      <c r="A88" s="207" t="s">
        <v>266</v>
      </c>
      <c r="B88" s="129" t="s">
        <v>14</v>
      </c>
      <c r="C88" s="126">
        <f t="shared" si="50"/>
        <v>14299341.77</v>
      </c>
      <c r="D88" s="204">
        <f t="shared" ref="D88:L88" si="54">D89+D90</f>
        <v>1000000</v>
      </c>
      <c r="E88" s="194">
        <f t="shared" si="54"/>
        <v>0</v>
      </c>
      <c r="F88" s="194">
        <f t="shared" si="54"/>
        <v>0</v>
      </c>
      <c r="G88" s="166">
        <f t="shared" si="54"/>
        <v>2000000</v>
      </c>
      <c r="H88" s="126">
        <f t="shared" si="54"/>
        <v>2082000</v>
      </c>
      <c r="I88" s="126">
        <f t="shared" si="54"/>
        <v>2167362</v>
      </c>
      <c r="J88" s="126">
        <f t="shared" si="54"/>
        <v>2256223.84</v>
      </c>
      <c r="K88" s="126">
        <f t="shared" si="54"/>
        <v>2348729.02</v>
      </c>
      <c r="L88" s="126">
        <f t="shared" si="54"/>
        <v>2445026.91</v>
      </c>
      <c r="M88" s="210"/>
      <c r="N88" s="298" t="s">
        <v>42</v>
      </c>
      <c r="O88" s="311">
        <v>1</v>
      </c>
      <c r="P88" s="311">
        <v>1</v>
      </c>
      <c r="Q88" s="311">
        <v>1</v>
      </c>
      <c r="R88" s="311">
        <v>1</v>
      </c>
      <c r="S88" s="311">
        <v>1</v>
      </c>
      <c r="T88" s="311">
        <v>1</v>
      </c>
      <c r="U88" s="311">
        <v>1</v>
      </c>
      <c r="V88" s="311">
        <v>1</v>
      </c>
      <c r="W88" s="311">
        <v>1</v>
      </c>
      <c r="X88" s="311">
        <v>1</v>
      </c>
      <c r="Y88" s="311">
        <v>1</v>
      </c>
      <c r="Z88" s="312">
        <f>SUM(O88:Y90)</f>
        <v>11</v>
      </c>
      <c r="AB88" s="1"/>
    </row>
    <row r="89" spans="1:28" s="24" customFormat="1" ht="76.5" customHeight="1" x14ac:dyDescent="0.25">
      <c r="A89" s="292" t="s">
        <v>267</v>
      </c>
      <c r="B89" s="131" t="s">
        <v>46</v>
      </c>
      <c r="C89" s="127">
        <f t="shared" si="50"/>
        <v>0</v>
      </c>
      <c r="D89" s="205">
        <v>0</v>
      </c>
      <c r="E89" s="195">
        <v>0</v>
      </c>
      <c r="F89" s="195">
        <v>0</v>
      </c>
      <c r="G89" s="16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222"/>
      <c r="N89" s="298"/>
      <c r="O89" s="311"/>
      <c r="P89" s="311"/>
      <c r="Q89" s="311"/>
      <c r="R89" s="311"/>
      <c r="S89" s="311"/>
      <c r="T89" s="311"/>
      <c r="U89" s="311"/>
      <c r="V89" s="311"/>
      <c r="W89" s="311"/>
      <c r="X89" s="311"/>
      <c r="Y89" s="311"/>
      <c r="Z89" s="302"/>
      <c r="AB89" s="1"/>
    </row>
    <row r="90" spans="1:28" s="24" customFormat="1" ht="66.75" customHeight="1" x14ac:dyDescent="0.25">
      <c r="A90" s="282"/>
      <c r="B90" s="131" t="s">
        <v>15</v>
      </c>
      <c r="C90" s="127">
        <f t="shared" si="50"/>
        <v>14299341.77</v>
      </c>
      <c r="D90" s="205">
        <v>1000000</v>
      </c>
      <c r="E90" s="195">
        <v>0</v>
      </c>
      <c r="F90" s="195">
        <v>0</v>
      </c>
      <c r="G90" s="167">
        <v>2000000</v>
      </c>
      <c r="H90" s="157">
        <f>G90*104.1/100</f>
        <v>2082000</v>
      </c>
      <c r="I90" s="205">
        <f t="shared" ref="I90:L90" si="55">H90*104.1/100</f>
        <v>2167362</v>
      </c>
      <c r="J90" s="205">
        <f t="shared" si="55"/>
        <v>2256223.84</v>
      </c>
      <c r="K90" s="205">
        <f t="shared" si="55"/>
        <v>2348729.02</v>
      </c>
      <c r="L90" s="205">
        <f t="shared" si="55"/>
        <v>2445026.91</v>
      </c>
      <c r="M90" s="215"/>
      <c r="N90" s="299"/>
      <c r="O90" s="312"/>
      <c r="P90" s="312"/>
      <c r="Q90" s="312"/>
      <c r="R90" s="312"/>
      <c r="S90" s="312"/>
      <c r="T90" s="312"/>
      <c r="U90" s="312"/>
      <c r="V90" s="312"/>
      <c r="W90" s="312"/>
      <c r="X90" s="312"/>
      <c r="Y90" s="312"/>
      <c r="Z90" s="302"/>
      <c r="AB90" s="1"/>
    </row>
    <row r="91" spans="1:28" s="24" customFormat="1" ht="45" customHeight="1" x14ac:dyDescent="0.25">
      <c r="A91" s="293" t="s">
        <v>229</v>
      </c>
      <c r="B91" s="80" t="s">
        <v>14</v>
      </c>
      <c r="C91" s="75">
        <f t="shared" si="50"/>
        <v>663297.55000000005</v>
      </c>
      <c r="D91" s="204">
        <f t="shared" ref="D91:L91" si="56">D92+D93</f>
        <v>0</v>
      </c>
      <c r="E91" s="194">
        <f t="shared" si="56"/>
        <v>0</v>
      </c>
      <c r="F91" s="194">
        <f t="shared" si="56"/>
        <v>0</v>
      </c>
      <c r="G91" s="166">
        <f t="shared" si="56"/>
        <v>100000</v>
      </c>
      <c r="H91" s="75">
        <f t="shared" si="56"/>
        <v>104000</v>
      </c>
      <c r="I91" s="75">
        <f t="shared" si="56"/>
        <v>108160</v>
      </c>
      <c r="J91" s="75">
        <f t="shared" si="56"/>
        <v>112486.39999999999</v>
      </c>
      <c r="K91" s="75">
        <f t="shared" si="56"/>
        <v>116985.86</v>
      </c>
      <c r="L91" s="106">
        <f t="shared" si="56"/>
        <v>121665.29</v>
      </c>
      <c r="M91" s="215"/>
      <c r="N91" s="141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39"/>
      <c r="AB91" s="1"/>
    </row>
    <row r="92" spans="1:28" s="24" customFormat="1" ht="76.5" customHeight="1" x14ac:dyDescent="0.25">
      <c r="A92" s="279"/>
      <c r="B92" s="81" t="s">
        <v>46</v>
      </c>
      <c r="C92" s="76">
        <f t="shared" si="50"/>
        <v>0</v>
      </c>
      <c r="D92" s="205">
        <v>0</v>
      </c>
      <c r="E92" s="195">
        <v>0</v>
      </c>
      <c r="F92" s="195">
        <v>0</v>
      </c>
      <c r="G92" s="167">
        <v>0</v>
      </c>
      <c r="H92" s="76">
        <v>0</v>
      </c>
      <c r="I92" s="76">
        <v>0</v>
      </c>
      <c r="J92" s="76">
        <v>0</v>
      </c>
      <c r="K92" s="76">
        <v>0</v>
      </c>
      <c r="L92" s="107">
        <v>0</v>
      </c>
      <c r="M92" s="215"/>
      <c r="N92" s="141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39"/>
      <c r="AB92" s="1"/>
    </row>
    <row r="93" spans="1:28" s="24" customFormat="1" ht="40.5" customHeight="1" x14ac:dyDescent="0.25">
      <c r="A93" s="279"/>
      <c r="B93" s="81" t="s">
        <v>15</v>
      </c>
      <c r="C93" s="76">
        <f t="shared" si="50"/>
        <v>663297.55000000005</v>
      </c>
      <c r="D93" s="205">
        <v>0</v>
      </c>
      <c r="E93" s="195">
        <v>0</v>
      </c>
      <c r="F93" s="195">
        <v>0</v>
      </c>
      <c r="G93" s="167">
        <v>100000</v>
      </c>
      <c r="H93" s="205">
        <f>G93*104/100</f>
        <v>104000</v>
      </c>
      <c r="I93" s="205">
        <f t="shared" ref="I93:L93" si="57">H93*104/100</f>
        <v>108160</v>
      </c>
      <c r="J93" s="205">
        <f t="shared" si="57"/>
        <v>112486.39999999999</v>
      </c>
      <c r="K93" s="205">
        <f t="shared" si="57"/>
        <v>116985.86</v>
      </c>
      <c r="L93" s="205">
        <f t="shared" si="57"/>
        <v>121665.29</v>
      </c>
      <c r="M93" s="215"/>
      <c r="N93" s="141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39"/>
      <c r="AB93" s="1"/>
    </row>
    <row r="94" spans="1:28" s="24" customFormat="1" ht="31.5" customHeight="1" x14ac:dyDescent="0.25">
      <c r="A94" s="280" t="s">
        <v>230</v>
      </c>
      <c r="B94" s="131" t="s">
        <v>14</v>
      </c>
      <c r="C94" s="127">
        <f t="shared" si="50"/>
        <v>0</v>
      </c>
      <c r="D94" s="205">
        <f t="shared" ref="D94:L94" si="58">D95+D96</f>
        <v>0</v>
      </c>
      <c r="E94" s="195">
        <f t="shared" si="58"/>
        <v>0</v>
      </c>
      <c r="F94" s="195">
        <f t="shared" si="58"/>
        <v>0</v>
      </c>
      <c r="G94" s="167">
        <f t="shared" si="58"/>
        <v>0</v>
      </c>
      <c r="H94" s="127">
        <f t="shared" si="58"/>
        <v>0</v>
      </c>
      <c r="I94" s="127">
        <f t="shared" si="58"/>
        <v>0</v>
      </c>
      <c r="J94" s="127">
        <f t="shared" si="58"/>
        <v>0</v>
      </c>
      <c r="K94" s="127">
        <f t="shared" si="58"/>
        <v>0</v>
      </c>
      <c r="L94" s="127">
        <f t="shared" si="58"/>
        <v>0</v>
      </c>
      <c r="M94" s="215"/>
      <c r="N94" s="141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39"/>
      <c r="AB94" s="1"/>
    </row>
    <row r="95" spans="1:28" s="24" customFormat="1" ht="69.75" customHeight="1" x14ac:dyDescent="0.25">
      <c r="A95" s="281"/>
      <c r="B95" s="131" t="s">
        <v>46</v>
      </c>
      <c r="C95" s="127">
        <f t="shared" si="50"/>
        <v>0</v>
      </c>
      <c r="D95" s="205">
        <v>0</v>
      </c>
      <c r="E95" s="195">
        <v>0</v>
      </c>
      <c r="F95" s="195">
        <v>0</v>
      </c>
      <c r="G95" s="167">
        <v>0</v>
      </c>
      <c r="H95" s="127">
        <v>0</v>
      </c>
      <c r="I95" s="127">
        <v>0</v>
      </c>
      <c r="J95" s="127">
        <v>0</v>
      </c>
      <c r="K95" s="127">
        <v>0</v>
      </c>
      <c r="L95" s="127">
        <v>0</v>
      </c>
      <c r="M95" s="215"/>
      <c r="N95" s="141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39"/>
      <c r="AB95" s="1"/>
    </row>
    <row r="96" spans="1:28" s="24" customFormat="1" ht="45" customHeight="1" x14ac:dyDescent="0.25">
      <c r="A96" s="282"/>
      <c r="B96" s="81" t="s">
        <v>15</v>
      </c>
      <c r="C96" s="76">
        <f t="shared" si="50"/>
        <v>0</v>
      </c>
      <c r="D96" s="205">
        <v>0</v>
      </c>
      <c r="E96" s="195">
        <v>0</v>
      </c>
      <c r="F96" s="195">
        <v>0</v>
      </c>
      <c r="G96" s="167">
        <v>0</v>
      </c>
      <c r="H96" s="76">
        <v>0</v>
      </c>
      <c r="I96" s="76">
        <v>0</v>
      </c>
      <c r="J96" s="76">
        <v>0</v>
      </c>
      <c r="K96" s="76">
        <v>0</v>
      </c>
      <c r="L96" s="76">
        <v>0</v>
      </c>
      <c r="M96" s="215"/>
      <c r="N96" s="141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39"/>
      <c r="AB96" s="1"/>
    </row>
    <row r="97" spans="1:28" s="24" customFormat="1" ht="33" customHeight="1" x14ac:dyDescent="0.25">
      <c r="A97" s="280" t="s">
        <v>231</v>
      </c>
      <c r="B97" s="138" t="s">
        <v>14</v>
      </c>
      <c r="C97" s="140">
        <f t="shared" si="50"/>
        <v>18773975.52</v>
      </c>
      <c r="D97" s="205">
        <f t="shared" ref="D97:L97" si="59">D98+D99</f>
        <v>1115666.67</v>
      </c>
      <c r="E97" s="195">
        <f t="shared" si="59"/>
        <v>400000</v>
      </c>
      <c r="F97" s="195">
        <f t="shared" si="59"/>
        <v>400000</v>
      </c>
      <c r="G97" s="167">
        <f t="shared" si="59"/>
        <v>2654800</v>
      </c>
      <c r="H97" s="140">
        <f t="shared" si="59"/>
        <v>2713381.6</v>
      </c>
      <c r="I97" s="140">
        <f t="shared" si="59"/>
        <v>2774423.63</v>
      </c>
      <c r="J97" s="140">
        <f t="shared" si="59"/>
        <v>2838029.42</v>
      </c>
      <c r="K97" s="140">
        <f t="shared" si="59"/>
        <v>2904306.66</v>
      </c>
      <c r="L97" s="140">
        <f t="shared" si="59"/>
        <v>2973367.54</v>
      </c>
      <c r="M97" s="215"/>
      <c r="N97" s="141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39"/>
      <c r="AB97" s="1"/>
    </row>
    <row r="98" spans="1:28" s="24" customFormat="1" ht="69.75" customHeight="1" x14ac:dyDescent="0.25">
      <c r="A98" s="281"/>
      <c r="B98" s="138" t="s">
        <v>46</v>
      </c>
      <c r="C98" s="140">
        <f t="shared" si="50"/>
        <v>8564100</v>
      </c>
      <c r="D98" s="205">
        <v>1004100</v>
      </c>
      <c r="E98" s="195">
        <v>0</v>
      </c>
      <c r="F98" s="195">
        <v>0</v>
      </c>
      <c r="G98" s="167">
        <v>1260000</v>
      </c>
      <c r="H98" s="205">
        <v>1260000</v>
      </c>
      <c r="I98" s="205">
        <v>1260000</v>
      </c>
      <c r="J98" s="205">
        <v>1260000</v>
      </c>
      <c r="K98" s="205">
        <v>1260000</v>
      </c>
      <c r="L98" s="205">
        <v>1260000</v>
      </c>
      <c r="M98" s="215"/>
      <c r="N98" s="141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39"/>
      <c r="AB98" s="1"/>
    </row>
    <row r="99" spans="1:28" s="24" customFormat="1" ht="55.5" customHeight="1" x14ac:dyDescent="0.25">
      <c r="A99" s="282"/>
      <c r="B99" s="138" t="s">
        <v>15</v>
      </c>
      <c r="C99" s="140">
        <f t="shared" si="50"/>
        <v>10209875.52</v>
      </c>
      <c r="D99" s="205">
        <v>111566.67</v>
      </c>
      <c r="E99" s="195">
        <v>400000</v>
      </c>
      <c r="F99" s="195">
        <v>400000</v>
      </c>
      <c r="G99" s="167">
        <f>1394800</f>
        <v>1394800</v>
      </c>
      <c r="H99" s="140">
        <f>G99*104.2/100</f>
        <v>1453381.6</v>
      </c>
      <c r="I99" s="205">
        <f t="shared" ref="I99:L99" si="60">H99*104.2/100</f>
        <v>1514423.63</v>
      </c>
      <c r="J99" s="205">
        <f t="shared" si="60"/>
        <v>1578029.42</v>
      </c>
      <c r="K99" s="205">
        <f t="shared" si="60"/>
        <v>1644306.66</v>
      </c>
      <c r="L99" s="205">
        <f t="shared" si="60"/>
        <v>1713367.54</v>
      </c>
      <c r="M99" s="220"/>
      <c r="N99" s="141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39"/>
      <c r="AB99" s="1"/>
    </row>
    <row r="100" spans="1:28" s="24" customFormat="1" ht="70.5" customHeight="1" x14ac:dyDescent="0.25">
      <c r="A100" s="280" t="s">
        <v>240</v>
      </c>
      <c r="B100" s="138" t="s">
        <v>14</v>
      </c>
      <c r="C100" s="140">
        <f t="shared" si="50"/>
        <v>0</v>
      </c>
      <c r="D100" s="205">
        <f t="shared" ref="D100:L100" si="61">D101+D102</f>
        <v>0</v>
      </c>
      <c r="E100" s="195">
        <f t="shared" si="61"/>
        <v>0</v>
      </c>
      <c r="F100" s="195">
        <f t="shared" si="61"/>
        <v>0</v>
      </c>
      <c r="G100" s="167">
        <f t="shared" si="61"/>
        <v>0</v>
      </c>
      <c r="H100" s="140">
        <f t="shared" si="61"/>
        <v>0</v>
      </c>
      <c r="I100" s="140">
        <f t="shared" si="61"/>
        <v>0</v>
      </c>
      <c r="J100" s="140">
        <f t="shared" si="61"/>
        <v>0</v>
      </c>
      <c r="K100" s="140">
        <f t="shared" si="61"/>
        <v>0</v>
      </c>
      <c r="L100" s="140">
        <f t="shared" si="61"/>
        <v>0</v>
      </c>
      <c r="M100" s="199"/>
      <c r="N100" s="141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39"/>
      <c r="AB100" s="1"/>
    </row>
    <row r="101" spans="1:28" s="24" customFormat="1" ht="81.75" customHeight="1" x14ac:dyDescent="0.25">
      <c r="A101" s="281"/>
      <c r="B101" s="138" t="s">
        <v>46</v>
      </c>
      <c r="C101" s="140">
        <f t="shared" si="50"/>
        <v>0</v>
      </c>
      <c r="D101" s="205">
        <v>0</v>
      </c>
      <c r="E101" s="195">
        <v>0</v>
      </c>
      <c r="F101" s="195">
        <v>0</v>
      </c>
      <c r="G101" s="167">
        <v>0</v>
      </c>
      <c r="H101" s="140">
        <v>0</v>
      </c>
      <c r="I101" s="140">
        <v>0</v>
      </c>
      <c r="J101" s="140">
        <v>0</v>
      </c>
      <c r="K101" s="140">
        <v>0</v>
      </c>
      <c r="L101" s="140">
        <v>0</v>
      </c>
      <c r="M101" s="215"/>
      <c r="N101" s="141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39"/>
      <c r="AB101" s="1"/>
    </row>
    <row r="102" spans="1:28" s="24" customFormat="1" ht="69.75" customHeight="1" x14ac:dyDescent="0.25">
      <c r="A102" s="282"/>
      <c r="B102" s="138" t="s">
        <v>15</v>
      </c>
      <c r="C102" s="140">
        <f t="shared" si="50"/>
        <v>0</v>
      </c>
      <c r="D102" s="205">
        <v>0</v>
      </c>
      <c r="E102" s="195">
        <v>0</v>
      </c>
      <c r="F102" s="195">
        <v>0</v>
      </c>
      <c r="G102" s="167">
        <v>0</v>
      </c>
      <c r="H102" s="140">
        <v>0</v>
      </c>
      <c r="I102" s="140">
        <v>0</v>
      </c>
      <c r="J102" s="140">
        <v>0</v>
      </c>
      <c r="K102" s="140">
        <v>0</v>
      </c>
      <c r="L102" s="140">
        <v>0</v>
      </c>
      <c r="M102" s="215"/>
      <c r="N102" s="141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39"/>
      <c r="AB102" s="1"/>
    </row>
    <row r="103" spans="1:28" s="24" customFormat="1" ht="48" customHeight="1" x14ac:dyDescent="0.25">
      <c r="A103" s="280" t="s">
        <v>232</v>
      </c>
      <c r="B103" s="138" t="s">
        <v>14</v>
      </c>
      <c r="C103" s="140">
        <f t="shared" si="50"/>
        <v>0</v>
      </c>
      <c r="D103" s="205">
        <f t="shared" ref="D103:L103" si="62">D104+D105</f>
        <v>0</v>
      </c>
      <c r="E103" s="195">
        <f t="shared" si="62"/>
        <v>0</v>
      </c>
      <c r="F103" s="195">
        <f t="shared" si="62"/>
        <v>0</v>
      </c>
      <c r="G103" s="167">
        <f t="shared" si="62"/>
        <v>0</v>
      </c>
      <c r="H103" s="140">
        <f t="shared" si="62"/>
        <v>0</v>
      </c>
      <c r="I103" s="140">
        <f t="shared" si="62"/>
        <v>0</v>
      </c>
      <c r="J103" s="140">
        <f t="shared" si="62"/>
        <v>0</v>
      </c>
      <c r="K103" s="140">
        <f t="shared" si="62"/>
        <v>0</v>
      </c>
      <c r="L103" s="140">
        <f t="shared" si="62"/>
        <v>0</v>
      </c>
      <c r="M103" s="215"/>
      <c r="N103" s="141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39"/>
      <c r="AB103" s="1"/>
    </row>
    <row r="104" spans="1:28" s="24" customFormat="1" ht="76.5" customHeight="1" x14ac:dyDescent="0.25">
      <c r="A104" s="281"/>
      <c r="B104" s="138" t="s">
        <v>46</v>
      </c>
      <c r="C104" s="140">
        <f t="shared" si="50"/>
        <v>0</v>
      </c>
      <c r="D104" s="205">
        <v>0</v>
      </c>
      <c r="E104" s="195">
        <v>0</v>
      </c>
      <c r="F104" s="195">
        <v>0</v>
      </c>
      <c r="G104" s="167">
        <v>0</v>
      </c>
      <c r="H104" s="140">
        <v>0</v>
      </c>
      <c r="I104" s="140">
        <v>0</v>
      </c>
      <c r="J104" s="140">
        <v>0</v>
      </c>
      <c r="K104" s="140">
        <v>0</v>
      </c>
      <c r="L104" s="140">
        <v>0</v>
      </c>
      <c r="M104" s="215"/>
      <c r="N104" s="141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39"/>
      <c r="AB104" s="1"/>
    </row>
    <row r="105" spans="1:28" s="24" customFormat="1" ht="48" customHeight="1" x14ac:dyDescent="0.25">
      <c r="A105" s="282"/>
      <c r="B105" s="138" t="s">
        <v>15</v>
      </c>
      <c r="C105" s="140">
        <f t="shared" si="50"/>
        <v>0</v>
      </c>
      <c r="D105" s="205">
        <v>0</v>
      </c>
      <c r="E105" s="195">
        <v>0</v>
      </c>
      <c r="F105" s="195">
        <v>0</v>
      </c>
      <c r="G105" s="167">
        <v>0</v>
      </c>
      <c r="H105" s="140">
        <v>0</v>
      </c>
      <c r="I105" s="140">
        <v>0</v>
      </c>
      <c r="J105" s="140">
        <v>0</v>
      </c>
      <c r="K105" s="140">
        <v>0</v>
      </c>
      <c r="L105" s="140">
        <v>0</v>
      </c>
      <c r="M105" s="215"/>
      <c r="N105" s="141"/>
      <c r="O105" s="142"/>
      <c r="P105" s="142"/>
      <c r="Q105" s="142"/>
      <c r="R105" s="142"/>
      <c r="S105" s="142"/>
      <c r="T105" s="142"/>
      <c r="U105" s="142"/>
      <c r="V105" s="142"/>
      <c r="W105" s="142"/>
      <c r="X105" s="142"/>
      <c r="Y105" s="142"/>
      <c r="Z105" s="139"/>
      <c r="AB105" s="1"/>
    </row>
    <row r="106" spans="1:28" s="24" customFormat="1" ht="35.25" customHeight="1" x14ac:dyDescent="0.25">
      <c r="A106" s="280" t="s">
        <v>233</v>
      </c>
      <c r="B106" s="138" t="s">
        <v>14</v>
      </c>
      <c r="C106" s="140">
        <f t="shared" si="50"/>
        <v>0</v>
      </c>
      <c r="D106" s="205">
        <f t="shared" ref="D106:L106" si="63">D107+D108</f>
        <v>0</v>
      </c>
      <c r="E106" s="195">
        <f t="shared" si="63"/>
        <v>0</v>
      </c>
      <c r="F106" s="195">
        <f t="shared" si="63"/>
        <v>0</v>
      </c>
      <c r="G106" s="167">
        <f t="shared" si="63"/>
        <v>0</v>
      </c>
      <c r="H106" s="140">
        <f t="shared" si="63"/>
        <v>0</v>
      </c>
      <c r="I106" s="140">
        <f t="shared" si="63"/>
        <v>0</v>
      </c>
      <c r="J106" s="140">
        <f t="shared" si="63"/>
        <v>0</v>
      </c>
      <c r="K106" s="140">
        <f t="shared" si="63"/>
        <v>0</v>
      </c>
      <c r="L106" s="140">
        <f t="shared" si="63"/>
        <v>0</v>
      </c>
      <c r="M106" s="215"/>
      <c r="N106" s="141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39"/>
      <c r="AB106" s="1"/>
    </row>
    <row r="107" spans="1:28" s="24" customFormat="1" ht="66.75" customHeight="1" x14ac:dyDescent="0.25">
      <c r="A107" s="281"/>
      <c r="B107" s="138" t="s">
        <v>46</v>
      </c>
      <c r="C107" s="140">
        <f t="shared" si="50"/>
        <v>0</v>
      </c>
      <c r="D107" s="205">
        <v>0</v>
      </c>
      <c r="E107" s="195">
        <v>0</v>
      </c>
      <c r="F107" s="195">
        <v>0</v>
      </c>
      <c r="G107" s="167">
        <v>0</v>
      </c>
      <c r="H107" s="140">
        <v>0</v>
      </c>
      <c r="I107" s="140">
        <v>0</v>
      </c>
      <c r="J107" s="140">
        <v>0</v>
      </c>
      <c r="K107" s="140">
        <v>0</v>
      </c>
      <c r="L107" s="140">
        <v>0</v>
      </c>
      <c r="M107" s="215"/>
      <c r="N107" s="141"/>
      <c r="O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39"/>
      <c r="AB107" s="1"/>
    </row>
    <row r="108" spans="1:28" s="24" customFormat="1" ht="38.25" customHeight="1" x14ac:dyDescent="0.25">
      <c r="A108" s="282"/>
      <c r="B108" s="138" t="s">
        <v>15</v>
      </c>
      <c r="C108" s="140">
        <f t="shared" si="50"/>
        <v>0</v>
      </c>
      <c r="D108" s="205">
        <v>0</v>
      </c>
      <c r="E108" s="195">
        <v>0</v>
      </c>
      <c r="F108" s="195">
        <v>0</v>
      </c>
      <c r="G108" s="167">
        <v>0</v>
      </c>
      <c r="H108" s="140">
        <v>0</v>
      </c>
      <c r="I108" s="140">
        <v>0</v>
      </c>
      <c r="J108" s="140">
        <v>0</v>
      </c>
      <c r="K108" s="140">
        <v>0</v>
      </c>
      <c r="L108" s="140">
        <v>0</v>
      </c>
      <c r="M108" s="215"/>
      <c r="N108" s="141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39"/>
      <c r="AB108" s="1"/>
    </row>
    <row r="109" spans="1:28" s="24" customFormat="1" ht="45.75" customHeight="1" x14ac:dyDescent="0.25">
      <c r="A109" s="294" t="s">
        <v>268</v>
      </c>
      <c r="B109" s="177" t="s">
        <v>14</v>
      </c>
      <c r="C109" s="179">
        <f t="shared" si="50"/>
        <v>3316487.73</v>
      </c>
      <c r="D109" s="205">
        <f t="shared" ref="D109:L109" si="64">D110+D111</f>
        <v>0</v>
      </c>
      <c r="E109" s="195">
        <f t="shared" si="64"/>
        <v>0</v>
      </c>
      <c r="F109" s="195">
        <f t="shared" si="64"/>
        <v>0</v>
      </c>
      <c r="G109" s="179">
        <f t="shared" si="64"/>
        <v>500000</v>
      </c>
      <c r="H109" s="179">
        <f t="shared" si="64"/>
        <v>520000</v>
      </c>
      <c r="I109" s="179">
        <f t="shared" si="64"/>
        <v>540800</v>
      </c>
      <c r="J109" s="179">
        <f t="shared" si="64"/>
        <v>562432</v>
      </c>
      <c r="K109" s="179">
        <f t="shared" si="64"/>
        <v>584929.28000000003</v>
      </c>
      <c r="L109" s="179">
        <f t="shared" si="64"/>
        <v>608326.44999999995</v>
      </c>
      <c r="M109" s="215"/>
      <c r="N109" s="182"/>
      <c r="O109" s="181"/>
      <c r="P109" s="181"/>
      <c r="Q109" s="181"/>
      <c r="R109" s="181"/>
      <c r="S109" s="181"/>
      <c r="T109" s="181"/>
      <c r="U109" s="181"/>
      <c r="V109" s="181"/>
      <c r="W109" s="181"/>
      <c r="X109" s="181"/>
      <c r="Y109" s="181"/>
      <c r="Z109" s="178"/>
      <c r="AB109" s="1"/>
    </row>
    <row r="110" spans="1:28" s="24" customFormat="1" ht="55.5" customHeight="1" x14ac:dyDescent="0.25">
      <c r="A110" s="279"/>
      <c r="B110" s="177" t="s">
        <v>46</v>
      </c>
      <c r="C110" s="179">
        <f t="shared" si="50"/>
        <v>0</v>
      </c>
      <c r="D110" s="204">
        <v>0</v>
      </c>
      <c r="E110" s="194">
        <v>0</v>
      </c>
      <c r="F110" s="194">
        <v>0</v>
      </c>
      <c r="G110" s="178">
        <v>0</v>
      </c>
      <c r="H110" s="178">
        <v>0</v>
      </c>
      <c r="I110" s="178">
        <v>0</v>
      </c>
      <c r="J110" s="178">
        <v>0</v>
      </c>
      <c r="K110" s="178">
        <v>0</v>
      </c>
      <c r="L110" s="178">
        <v>0</v>
      </c>
      <c r="M110" s="220"/>
      <c r="N110" s="182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78"/>
      <c r="AB110" s="1"/>
    </row>
    <row r="111" spans="1:28" s="24" customFormat="1" ht="55.5" customHeight="1" x14ac:dyDescent="0.25">
      <c r="A111" s="206" t="s">
        <v>269</v>
      </c>
      <c r="B111" s="177" t="s">
        <v>15</v>
      </c>
      <c r="C111" s="179">
        <f t="shared" si="50"/>
        <v>3316487.73</v>
      </c>
      <c r="D111" s="204">
        <v>0</v>
      </c>
      <c r="E111" s="194">
        <v>0</v>
      </c>
      <c r="F111" s="194">
        <v>0</v>
      </c>
      <c r="G111" s="178">
        <v>500000</v>
      </c>
      <c r="H111" s="205">
        <f>G111*104/100</f>
        <v>520000</v>
      </c>
      <c r="I111" s="205">
        <f t="shared" ref="I111:L111" si="65">H111*104/100</f>
        <v>540800</v>
      </c>
      <c r="J111" s="205">
        <f t="shared" si="65"/>
        <v>562432</v>
      </c>
      <c r="K111" s="205">
        <f t="shared" si="65"/>
        <v>584929.28000000003</v>
      </c>
      <c r="L111" s="205">
        <f t="shared" si="65"/>
        <v>608326.44999999995</v>
      </c>
      <c r="M111" s="199"/>
      <c r="N111" s="182"/>
      <c r="O111" s="181"/>
      <c r="P111" s="181"/>
      <c r="Q111" s="181"/>
      <c r="R111" s="181"/>
      <c r="S111" s="181"/>
      <c r="T111" s="181"/>
      <c r="U111" s="181"/>
      <c r="V111" s="181"/>
      <c r="W111" s="181"/>
      <c r="X111" s="181"/>
      <c r="Y111" s="181"/>
      <c r="Z111" s="178"/>
      <c r="AB111" s="1"/>
    </row>
    <row r="112" spans="1:28" s="24" customFormat="1" ht="45" customHeight="1" x14ac:dyDescent="0.25">
      <c r="A112" s="292" t="s">
        <v>270</v>
      </c>
      <c r="B112" s="177" t="s">
        <v>14</v>
      </c>
      <c r="C112" s="179">
        <f t="shared" si="50"/>
        <v>663297.55000000005</v>
      </c>
      <c r="D112" s="205">
        <f t="shared" ref="D112:L112" si="66">D113+D114</f>
        <v>0</v>
      </c>
      <c r="E112" s="195">
        <f t="shared" si="66"/>
        <v>0</v>
      </c>
      <c r="F112" s="195">
        <f t="shared" si="66"/>
        <v>0</v>
      </c>
      <c r="G112" s="179">
        <f t="shared" si="66"/>
        <v>100000</v>
      </c>
      <c r="H112" s="179">
        <f t="shared" si="66"/>
        <v>104000</v>
      </c>
      <c r="I112" s="179">
        <f t="shared" si="66"/>
        <v>108160</v>
      </c>
      <c r="J112" s="179">
        <f t="shared" si="66"/>
        <v>112486.39999999999</v>
      </c>
      <c r="K112" s="179">
        <f t="shared" si="66"/>
        <v>116985.86</v>
      </c>
      <c r="L112" s="179">
        <f t="shared" si="66"/>
        <v>121665.29</v>
      </c>
      <c r="M112" s="215"/>
      <c r="N112" s="182"/>
      <c r="O112" s="181"/>
      <c r="P112" s="181"/>
      <c r="Q112" s="181"/>
      <c r="R112" s="181"/>
      <c r="S112" s="181"/>
      <c r="T112" s="181"/>
      <c r="U112" s="181"/>
      <c r="V112" s="181"/>
      <c r="W112" s="181"/>
      <c r="X112" s="181"/>
      <c r="Y112" s="181"/>
      <c r="Z112" s="178"/>
      <c r="AB112" s="1"/>
    </row>
    <row r="113" spans="1:28" s="24" customFormat="1" ht="69.75" customHeight="1" x14ac:dyDescent="0.25">
      <c r="A113" s="281"/>
      <c r="B113" s="177" t="s">
        <v>46</v>
      </c>
      <c r="C113" s="179">
        <f t="shared" ref="C113:C127" si="67">SUM(D113:L113)</f>
        <v>0</v>
      </c>
      <c r="D113" s="204">
        <v>0</v>
      </c>
      <c r="E113" s="194">
        <v>0</v>
      </c>
      <c r="F113" s="194">
        <v>0</v>
      </c>
      <c r="G113" s="178">
        <v>0</v>
      </c>
      <c r="H113" s="178">
        <v>0</v>
      </c>
      <c r="I113" s="178">
        <v>0</v>
      </c>
      <c r="J113" s="178">
        <v>0</v>
      </c>
      <c r="K113" s="178">
        <v>0</v>
      </c>
      <c r="L113" s="178">
        <v>0</v>
      </c>
      <c r="M113" s="215"/>
      <c r="N113" s="182"/>
      <c r="O113" s="181"/>
      <c r="P113" s="181"/>
      <c r="Q113" s="181"/>
      <c r="R113" s="181"/>
      <c r="S113" s="181"/>
      <c r="T113" s="181"/>
      <c r="U113" s="181"/>
      <c r="V113" s="181"/>
      <c r="W113" s="181"/>
      <c r="X113" s="181"/>
      <c r="Y113" s="181"/>
      <c r="Z113" s="178"/>
      <c r="AB113" s="1"/>
    </row>
    <row r="114" spans="1:28" s="24" customFormat="1" ht="55.5" customHeight="1" x14ac:dyDescent="0.25">
      <c r="A114" s="282"/>
      <c r="B114" s="177" t="s">
        <v>15</v>
      </c>
      <c r="C114" s="179">
        <f t="shared" si="67"/>
        <v>663297.55000000005</v>
      </c>
      <c r="D114" s="204">
        <v>0</v>
      </c>
      <c r="E114" s="194">
        <v>0</v>
      </c>
      <c r="F114" s="194">
        <v>0</v>
      </c>
      <c r="G114" s="178">
        <v>100000</v>
      </c>
      <c r="H114" s="205">
        <f>G114*104/100</f>
        <v>104000</v>
      </c>
      <c r="I114" s="205">
        <f t="shared" ref="I114:L114" si="68">H114*104/100</f>
        <v>108160</v>
      </c>
      <c r="J114" s="205">
        <f t="shared" si="68"/>
        <v>112486.39999999999</v>
      </c>
      <c r="K114" s="205">
        <f t="shared" si="68"/>
        <v>116985.86</v>
      </c>
      <c r="L114" s="205">
        <f t="shared" si="68"/>
        <v>121665.29</v>
      </c>
      <c r="M114" s="215"/>
      <c r="N114" s="182"/>
      <c r="O114" s="181"/>
      <c r="P114" s="181"/>
      <c r="Q114" s="181"/>
      <c r="R114" s="181"/>
      <c r="S114" s="181"/>
      <c r="T114" s="181"/>
      <c r="U114" s="181"/>
      <c r="V114" s="181"/>
      <c r="W114" s="181"/>
      <c r="X114" s="181"/>
      <c r="Y114" s="181"/>
      <c r="Z114" s="178"/>
      <c r="AB114" s="1"/>
    </row>
    <row r="115" spans="1:28" s="24" customFormat="1" ht="32.25" customHeight="1" x14ac:dyDescent="0.25">
      <c r="A115" s="292" t="s">
        <v>234</v>
      </c>
      <c r="B115" s="180" t="s">
        <v>14</v>
      </c>
      <c r="C115" s="178">
        <f t="shared" si="67"/>
        <v>9999615.1699999999</v>
      </c>
      <c r="D115" s="204">
        <f t="shared" ref="D115:L115" si="69">D116+D117</f>
        <v>0</v>
      </c>
      <c r="E115" s="194">
        <f t="shared" si="69"/>
        <v>0</v>
      </c>
      <c r="F115" s="194">
        <f t="shared" si="69"/>
        <v>0</v>
      </c>
      <c r="G115" s="178">
        <f t="shared" si="69"/>
        <v>1500000</v>
      </c>
      <c r="H115" s="178">
        <f t="shared" si="69"/>
        <v>1563000</v>
      </c>
      <c r="I115" s="178">
        <f t="shared" si="69"/>
        <v>1628646</v>
      </c>
      <c r="J115" s="178">
        <f t="shared" si="69"/>
        <v>1697049.13</v>
      </c>
      <c r="K115" s="178">
        <f t="shared" si="69"/>
        <v>1768325.19</v>
      </c>
      <c r="L115" s="178">
        <f t="shared" si="69"/>
        <v>1842594.85</v>
      </c>
      <c r="M115" s="215"/>
      <c r="N115" s="182"/>
      <c r="O115" s="181"/>
      <c r="P115" s="181"/>
      <c r="Q115" s="181"/>
      <c r="R115" s="181"/>
      <c r="S115" s="181"/>
      <c r="T115" s="181"/>
      <c r="U115" s="181"/>
      <c r="V115" s="181"/>
      <c r="W115" s="181"/>
      <c r="X115" s="181"/>
      <c r="Y115" s="181"/>
      <c r="Z115" s="178"/>
      <c r="AB115" s="1"/>
    </row>
    <row r="116" spans="1:28" s="24" customFormat="1" ht="55.5" customHeight="1" x14ac:dyDescent="0.25">
      <c r="A116" s="281"/>
      <c r="B116" s="177" t="s">
        <v>46</v>
      </c>
      <c r="C116" s="179">
        <f t="shared" si="67"/>
        <v>0</v>
      </c>
      <c r="D116" s="205">
        <v>0</v>
      </c>
      <c r="E116" s="195">
        <v>0</v>
      </c>
      <c r="F116" s="195">
        <v>0</v>
      </c>
      <c r="G116" s="179">
        <v>0</v>
      </c>
      <c r="H116" s="179">
        <v>0</v>
      </c>
      <c r="I116" s="179">
        <v>0</v>
      </c>
      <c r="J116" s="179">
        <v>0</v>
      </c>
      <c r="K116" s="179">
        <v>0</v>
      </c>
      <c r="L116" s="179">
        <v>0</v>
      </c>
      <c r="M116" s="215"/>
      <c r="N116" s="182"/>
      <c r="O116" s="181"/>
      <c r="P116" s="181"/>
      <c r="Q116" s="181"/>
      <c r="R116" s="181"/>
      <c r="S116" s="181"/>
      <c r="T116" s="181"/>
      <c r="U116" s="181"/>
      <c r="V116" s="181"/>
      <c r="W116" s="181"/>
      <c r="X116" s="181"/>
      <c r="Y116" s="181"/>
      <c r="Z116" s="178"/>
      <c r="AB116" s="1"/>
    </row>
    <row r="117" spans="1:28" s="24" customFormat="1" ht="55.5" customHeight="1" x14ac:dyDescent="0.25">
      <c r="A117" s="282"/>
      <c r="B117" s="177" t="s">
        <v>15</v>
      </c>
      <c r="C117" s="179">
        <f t="shared" si="67"/>
        <v>9999615.1699999999</v>
      </c>
      <c r="D117" s="205">
        <v>0</v>
      </c>
      <c r="E117" s="195">
        <v>0</v>
      </c>
      <c r="F117" s="195">
        <v>0</v>
      </c>
      <c r="G117" s="179">
        <v>1500000</v>
      </c>
      <c r="H117" s="205">
        <f>G117*104.2/100</f>
        <v>1563000</v>
      </c>
      <c r="I117" s="205">
        <f t="shared" ref="I117:L117" si="70">H117*104.2/100</f>
        <v>1628646</v>
      </c>
      <c r="J117" s="205">
        <f t="shared" si="70"/>
        <v>1697049.13</v>
      </c>
      <c r="K117" s="205">
        <f t="shared" si="70"/>
        <v>1768325.19</v>
      </c>
      <c r="L117" s="205">
        <f t="shared" si="70"/>
        <v>1842594.85</v>
      </c>
      <c r="M117" s="215"/>
      <c r="N117" s="182"/>
      <c r="O117" s="181"/>
      <c r="P117" s="181"/>
      <c r="Q117" s="181"/>
      <c r="R117" s="181"/>
      <c r="S117" s="181"/>
      <c r="T117" s="181"/>
      <c r="U117" s="181"/>
      <c r="V117" s="181"/>
      <c r="W117" s="181"/>
      <c r="X117" s="181"/>
      <c r="Y117" s="181"/>
      <c r="Z117" s="178"/>
      <c r="AB117" s="1"/>
    </row>
    <row r="118" spans="1:28" s="24" customFormat="1" ht="55.5" customHeight="1" x14ac:dyDescent="0.25">
      <c r="A118" s="293" t="s">
        <v>235</v>
      </c>
      <c r="B118" s="180" t="s">
        <v>14</v>
      </c>
      <c r="C118" s="178">
        <f t="shared" si="67"/>
        <v>663297.55000000005</v>
      </c>
      <c r="D118" s="204">
        <f t="shared" ref="D118:L118" si="71">D119+D120</f>
        <v>0</v>
      </c>
      <c r="E118" s="194">
        <f t="shared" si="71"/>
        <v>0</v>
      </c>
      <c r="F118" s="194">
        <f t="shared" si="71"/>
        <v>0</v>
      </c>
      <c r="G118" s="178">
        <f t="shared" si="71"/>
        <v>100000</v>
      </c>
      <c r="H118" s="178">
        <f t="shared" si="71"/>
        <v>104000</v>
      </c>
      <c r="I118" s="178">
        <f t="shared" si="71"/>
        <v>108160</v>
      </c>
      <c r="J118" s="178">
        <f t="shared" si="71"/>
        <v>112486.39999999999</v>
      </c>
      <c r="K118" s="178">
        <f t="shared" si="71"/>
        <v>116985.86</v>
      </c>
      <c r="L118" s="178">
        <f t="shared" si="71"/>
        <v>121665.29</v>
      </c>
      <c r="M118" s="215"/>
      <c r="N118" s="182"/>
      <c r="O118" s="181"/>
      <c r="P118" s="181"/>
      <c r="Q118" s="181"/>
      <c r="R118" s="181"/>
      <c r="S118" s="181"/>
      <c r="T118" s="181"/>
      <c r="U118" s="181"/>
      <c r="V118" s="181"/>
      <c r="W118" s="181"/>
      <c r="X118" s="181"/>
      <c r="Y118" s="181"/>
      <c r="Z118" s="178"/>
      <c r="AB118" s="1"/>
    </row>
    <row r="119" spans="1:28" s="24" customFormat="1" ht="55.5" customHeight="1" x14ac:dyDescent="0.25">
      <c r="A119" s="279"/>
      <c r="B119" s="177" t="s">
        <v>46</v>
      </c>
      <c r="C119" s="179">
        <f t="shared" si="67"/>
        <v>0</v>
      </c>
      <c r="D119" s="205">
        <v>0</v>
      </c>
      <c r="E119" s="195">
        <v>0</v>
      </c>
      <c r="F119" s="195">
        <v>0</v>
      </c>
      <c r="G119" s="179">
        <v>0</v>
      </c>
      <c r="H119" s="179">
        <v>0</v>
      </c>
      <c r="I119" s="179">
        <v>0</v>
      </c>
      <c r="J119" s="179">
        <v>0</v>
      </c>
      <c r="K119" s="179">
        <v>0</v>
      </c>
      <c r="L119" s="179">
        <v>0</v>
      </c>
      <c r="M119" s="215"/>
      <c r="N119" s="182"/>
      <c r="O119" s="181"/>
      <c r="P119" s="181"/>
      <c r="Q119" s="181"/>
      <c r="R119" s="181"/>
      <c r="S119" s="181"/>
      <c r="T119" s="181"/>
      <c r="U119" s="181"/>
      <c r="V119" s="181"/>
      <c r="W119" s="181"/>
      <c r="X119" s="181"/>
      <c r="Y119" s="181"/>
      <c r="Z119" s="178"/>
      <c r="AB119" s="1"/>
    </row>
    <row r="120" spans="1:28" s="24" customFormat="1" ht="55.5" customHeight="1" x14ac:dyDescent="0.25">
      <c r="A120" s="279"/>
      <c r="B120" s="177" t="s">
        <v>15</v>
      </c>
      <c r="C120" s="179">
        <f t="shared" si="67"/>
        <v>663297.55000000005</v>
      </c>
      <c r="D120" s="205">
        <v>0</v>
      </c>
      <c r="E120" s="195">
        <v>0</v>
      </c>
      <c r="F120" s="195">
        <v>0</v>
      </c>
      <c r="G120" s="179">
        <v>100000</v>
      </c>
      <c r="H120" s="205">
        <f>G120*104/100</f>
        <v>104000</v>
      </c>
      <c r="I120" s="205">
        <f t="shared" ref="I120:L120" si="72">H120*104/100</f>
        <v>108160</v>
      </c>
      <c r="J120" s="205">
        <f t="shared" si="72"/>
        <v>112486.39999999999</v>
      </c>
      <c r="K120" s="205">
        <f t="shared" si="72"/>
        <v>116985.86</v>
      </c>
      <c r="L120" s="205">
        <f t="shared" si="72"/>
        <v>121665.29</v>
      </c>
      <c r="M120" s="220"/>
      <c r="N120" s="182"/>
      <c r="O120" s="181"/>
      <c r="P120" s="181"/>
      <c r="Q120" s="181"/>
      <c r="R120" s="181"/>
      <c r="S120" s="181"/>
      <c r="T120" s="181"/>
      <c r="U120" s="181"/>
      <c r="V120" s="181"/>
      <c r="W120" s="181"/>
      <c r="X120" s="181"/>
      <c r="Y120" s="181"/>
      <c r="Z120" s="178"/>
      <c r="AB120" s="1"/>
    </row>
    <row r="121" spans="1:28" s="24" customFormat="1" ht="55.5" customHeight="1" x14ac:dyDescent="0.25">
      <c r="A121" s="280" t="s">
        <v>236</v>
      </c>
      <c r="B121" s="177" t="s">
        <v>14</v>
      </c>
      <c r="C121" s="179">
        <f t="shared" si="67"/>
        <v>0</v>
      </c>
      <c r="D121" s="205">
        <f t="shared" ref="D121:L121" si="73">D122+D123</f>
        <v>0</v>
      </c>
      <c r="E121" s="195">
        <f t="shared" si="73"/>
        <v>0</v>
      </c>
      <c r="F121" s="195">
        <f t="shared" si="73"/>
        <v>0</v>
      </c>
      <c r="G121" s="179">
        <f t="shared" si="73"/>
        <v>0</v>
      </c>
      <c r="H121" s="179">
        <f t="shared" si="73"/>
        <v>0</v>
      </c>
      <c r="I121" s="179">
        <f t="shared" si="73"/>
        <v>0</v>
      </c>
      <c r="J121" s="179">
        <f t="shared" si="73"/>
        <v>0</v>
      </c>
      <c r="K121" s="179">
        <f t="shared" si="73"/>
        <v>0</v>
      </c>
      <c r="L121" s="179">
        <f t="shared" si="73"/>
        <v>0</v>
      </c>
      <c r="M121" s="199"/>
      <c r="N121" s="182"/>
      <c r="O121" s="181"/>
      <c r="P121" s="181"/>
      <c r="Q121" s="181"/>
      <c r="R121" s="181"/>
      <c r="S121" s="181"/>
      <c r="T121" s="181"/>
      <c r="U121" s="181"/>
      <c r="V121" s="181"/>
      <c r="W121" s="181"/>
      <c r="X121" s="181"/>
      <c r="Y121" s="181"/>
      <c r="Z121" s="178"/>
      <c r="AB121" s="1"/>
    </row>
    <row r="122" spans="1:28" s="24" customFormat="1" ht="55.5" customHeight="1" x14ac:dyDescent="0.25">
      <c r="A122" s="281"/>
      <c r="B122" s="177" t="s">
        <v>46</v>
      </c>
      <c r="C122" s="179">
        <f t="shared" si="67"/>
        <v>0</v>
      </c>
      <c r="D122" s="205">
        <v>0</v>
      </c>
      <c r="E122" s="195">
        <v>0</v>
      </c>
      <c r="F122" s="195">
        <v>0</v>
      </c>
      <c r="G122" s="179">
        <v>0</v>
      </c>
      <c r="H122" s="179">
        <v>0</v>
      </c>
      <c r="I122" s="179">
        <v>0</v>
      </c>
      <c r="J122" s="179">
        <v>0</v>
      </c>
      <c r="K122" s="179">
        <v>0</v>
      </c>
      <c r="L122" s="179">
        <v>0</v>
      </c>
      <c r="M122" s="215"/>
      <c r="N122" s="182"/>
      <c r="O122" s="181"/>
      <c r="P122" s="181"/>
      <c r="Q122" s="181"/>
      <c r="R122" s="181"/>
      <c r="S122" s="181"/>
      <c r="T122" s="181"/>
      <c r="U122" s="181"/>
      <c r="V122" s="181"/>
      <c r="W122" s="181"/>
      <c r="X122" s="181"/>
      <c r="Y122" s="181"/>
      <c r="Z122" s="178"/>
      <c r="AB122" s="1"/>
    </row>
    <row r="123" spans="1:28" s="24" customFormat="1" ht="55.5" customHeight="1" x14ac:dyDescent="0.25">
      <c r="A123" s="282"/>
      <c r="B123" s="177" t="s">
        <v>15</v>
      </c>
      <c r="C123" s="179">
        <f t="shared" si="67"/>
        <v>0</v>
      </c>
      <c r="D123" s="205">
        <v>0</v>
      </c>
      <c r="E123" s="195">
        <v>0</v>
      </c>
      <c r="F123" s="195">
        <v>0</v>
      </c>
      <c r="G123" s="179">
        <v>0</v>
      </c>
      <c r="H123" s="179">
        <v>0</v>
      </c>
      <c r="I123" s="179">
        <v>0</v>
      </c>
      <c r="J123" s="179">
        <v>0</v>
      </c>
      <c r="K123" s="179">
        <v>0</v>
      </c>
      <c r="L123" s="179">
        <v>0</v>
      </c>
      <c r="M123" s="215"/>
      <c r="N123" s="182"/>
      <c r="O123" s="181"/>
      <c r="P123" s="181"/>
      <c r="Q123" s="181"/>
      <c r="R123" s="181"/>
      <c r="S123" s="181"/>
      <c r="T123" s="181"/>
      <c r="U123" s="181"/>
      <c r="V123" s="181"/>
      <c r="W123" s="181"/>
      <c r="X123" s="181"/>
      <c r="Y123" s="181"/>
      <c r="Z123" s="178"/>
      <c r="AB123" s="1"/>
    </row>
    <row r="124" spans="1:28" s="24" customFormat="1" ht="38.25" customHeight="1" x14ac:dyDescent="0.25">
      <c r="A124" s="280" t="s">
        <v>271</v>
      </c>
      <c r="B124" s="177" t="s">
        <v>14</v>
      </c>
      <c r="C124" s="179">
        <f t="shared" si="67"/>
        <v>1658243.87</v>
      </c>
      <c r="D124" s="205">
        <f t="shared" ref="D124:L124" si="74">D125+D126</f>
        <v>0</v>
      </c>
      <c r="E124" s="195">
        <f t="shared" si="74"/>
        <v>0</v>
      </c>
      <c r="F124" s="195">
        <f t="shared" si="74"/>
        <v>0</v>
      </c>
      <c r="G124" s="179">
        <f t="shared" si="74"/>
        <v>250000</v>
      </c>
      <c r="H124" s="179">
        <f t="shared" si="74"/>
        <v>260000</v>
      </c>
      <c r="I124" s="179">
        <f t="shared" si="74"/>
        <v>270400</v>
      </c>
      <c r="J124" s="179">
        <f t="shared" si="74"/>
        <v>281216</v>
      </c>
      <c r="K124" s="179">
        <f t="shared" si="74"/>
        <v>292464.64000000001</v>
      </c>
      <c r="L124" s="179">
        <f t="shared" si="74"/>
        <v>304163.23</v>
      </c>
      <c r="M124" s="215"/>
      <c r="N124" s="182"/>
      <c r="O124" s="181"/>
      <c r="P124" s="181"/>
      <c r="Q124" s="181"/>
      <c r="R124" s="181"/>
      <c r="S124" s="181"/>
      <c r="T124" s="181"/>
      <c r="U124" s="181"/>
      <c r="V124" s="181"/>
      <c r="W124" s="181"/>
      <c r="X124" s="181"/>
      <c r="Y124" s="181"/>
      <c r="Z124" s="178"/>
      <c r="AB124" s="1"/>
    </row>
    <row r="125" spans="1:28" s="24" customFormat="1" ht="62.25" customHeight="1" x14ac:dyDescent="0.25">
      <c r="A125" s="281"/>
      <c r="B125" s="177" t="s">
        <v>46</v>
      </c>
      <c r="C125" s="179">
        <f t="shared" si="67"/>
        <v>0</v>
      </c>
      <c r="D125" s="205">
        <v>0</v>
      </c>
      <c r="E125" s="195">
        <v>0</v>
      </c>
      <c r="F125" s="195">
        <v>0</v>
      </c>
      <c r="G125" s="179">
        <v>0</v>
      </c>
      <c r="H125" s="179">
        <v>0</v>
      </c>
      <c r="I125" s="179">
        <v>0</v>
      </c>
      <c r="J125" s="179">
        <v>0</v>
      </c>
      <c r="K125" s="179">
        <v>0</v>
      </c>
      <c r="L125" s="179">
        <v>0</v>
      </c>
      <c r="M125" s="215"/>
      <c r="N125" s="182"/>
      <c r="O125" s="181"/>
      <c r="P125" s="181"/>
      <c r="Q125" s="181"/>
      <c r="R125" s="181"/>
      <c r="S125" s="181"/>
      <c r="T125" s="181"/>
      <c r="U125" s="181"/>
      <c r="V125" s="181"/>
      <c r="W125" s="181"/>
      <c r="X125" s="181"/>
      <c r="Y125" s="181"/>
      <c r="Z125" s="178"/>
      <c r="AB125" s="1"/>
    </row>
    <row r="126" spans="1:28" s="24" customFormat="1" ht="55.5" customHeight="1" x14ac:dyDescent="0.25">
      <c r="A126" s="282"/>
      <c r="B126" s="177" t="s">
        <v>15</v>
      </c>
      <c r="C126" s="179">
        <f t="shared" si="67"/>
        <v>1658243.87</v>
      </c>
      <c r="D126" s="205">
        <v>0</v>
      </c>
      <c r="E126" s="195">
        <v>0</v>
      </c>
      <c r="F126" s="195">
        <v>0</v>
      </c>
      <c r="G126" s="179">
        <v>250000</v>
      </c>
      <c r="H126" s="179">
        <f>G126*104/100</f>
        <v>260000</v>
      </c>
      <c r="I126" s="205">
        <f t="shared" ref="I126:L126" si="75">H126*104/100</f>
        <v>270400</v>
      </c>
      <c r="J126" s="205">
        <f t="shared" si="75"/>
        <v>281216</v>
      </c>
      <c r="K126" s="205">
        <f t="shared" si="75"/>
        <v>292464.64000000001</v>
      </c>
      <c r="L126" s="205">
        <f t="shared" si="75"/>
        <v>304163.23</v>
      </c>
      <c r="M126" s="215"/>
      <c r="N126" s="182"/>
      <c r="O126" s="181"/>
      <c r="P126" s="181"/>
      <c r="Q126" s="181"/>
      <c r="R126" s="181"/>
      <c r="S126" s="181"/>
      <c r="T126" s="181"/>
      <c r="U126" s="181"/>
      <c r="V126" s="181"/>
      <c r="W126" s="181"/>
      <c r="X126" s="181"/>
      <c r="Y126" s="181"/>
      <c r="Z126" s="178"/>
      <c r="AB126" s="1"/>
    </row>
    <row r="127" spans="1:28" s="24" customFormat="1" ht="33.75" customHeight="1" x14ac:dyDescent="0.25">
      <c r="A127" s="280" t="s">
        <v>188</v>
      </c>
      <c r="B127" s="138" t="s">
        <v>14</v>
      </c>
      <c r="C127" s="140">
        <f t="shared" si="67"/>
        <v>38320388.509999998</v>
      </c>
      <c r="D127" s="205">
        <f t="shared" ref="D127:L127" si="76">D128+D129</f>
        <v>3810477.34</v>
      </c>
      <c r="E127" s="195">
        <f t="shared" si="76"/>
        <v>275555.13</v>
      </c>
      <c r="F127" s="195">
        <f t="shared" si="76"/>
        <v>275555.13</v>
      </c>
      <c r="G127" s="167">
        <f t="shared" si="76"/>
        <v>5200000</v>
      </c>
      <c r="H127" s="140">
        <f t="shared" si="76"/>
        <v>5374000</v>
      </c>
      <c r="I127" s="140">
        <f t="shared" si="76"/>
        <v>5555212</v>
      </c>
      <c r="J127" s="140">
        <f t="shared" si="76"/>
        <v>5743935.0599999996</v>
      </c>
      <c r="K127" s="140">
        <f t="shared" si="76"/>
        <v>5940480.6600000001</v>
      </c>
      <c r="L127" s="140">
        <f t="shared" si="76"/>
        <v>6145173.1900000004</v>
      </c>
      <c r="M127" s="215"/>
      <c r="N127" s="141"/>
      <c r="O127" s="142"/>
      <c r="P127" s="142"/>
      <c r="Q127" s="142"/>
      <c r="R127" s="142"/>
      <c r="S127" s="142"/>
      <c r="T127" s="142"/>
      <c r="U127" s="142"/>
      <c r="V127" s="142"/>
      <c r="W127" s="142"/>
      <c r="X127" s="142"/>
      <c r="Y127" s="142"/>
      <c r="Z127" s="139"/>
      <c r="AB127" s="1"/>
    </row>
    <row r="128" spans="1:28" s="24" customFormat="1" ht="69" customHeight="1" x14ac:dyDescent="0.25">
      <c r="A128" s="305"/>
      <c r="B128" s="138" t="s">
        <v>46</v>
      </c>
      <c r="C128" s="140">
        <f>C131+C134</f>
        <v>1257600</v>
      </c>
      <c r="D128" s="205">
        <f t="shared" ref="D128:F128" si="77">D131+D134</f>
        <v>1257600</v>
      </c>
      <c r="E128" s="195">
        <f t="shared" si="77"/>
        <v>0</v>
      </c>
      <c r="F128" s="195">
        <f t="shared" si="77"/>
        <v>0</v>
      </c>
      <c r="G128" s="167">
        <v>1000000</v>
      </c>
      <c r="H128" s="205">
        <v>1000000</v>
      </c>
      <c r="I128" s="205">
        <v>1000000</v>
      </c>
      <c r="J128" s="205">
        <v>1000000</v>
      </c>
      <c r="K128" s="205">
        <v>1000000</v>
      </c>
      <c r="L128" s="205">
        <v>1000000</v>
      </c>
      <c r="M128" s="215"/>
      <c r="N128" s="141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39"/>
      <c r="AB128" s="1"/>
    </row>
    <row r="129" spans="1:32" s="24" customFormat="1" ht="45" customHeight="1" x14ac:dyDescent="0.25">
      <c r="A129" s="307"/>
      <c r="B129" s="138" t="s">
        <v>15</v>
      </c>
      <c r="C129" s="140">
        <f>C132+C135</f>
        <v>31062788.510000002</v>
      </c>
      <c r="D129" s="205">
        <f t="shared" ref="D129:L129" si="78">D132+D135</f>
        <v>2552877.34</v>
      </c>
      <c r="E129" s="195">
        <f t="shared" si="78"/>
        <v>275555.13</v>
      </c>
      <c r="F129" s="195">
        <f t="shared" si="78"/>
        <v>275555.13</v>
      </c>
      <c r="G129" s="167">
        <f t="shared" si="78"/>
        <v>4200000</v>
      </c>
      <c r="H129" s="140">
        <f t="shared" si="78"/>
        <v>4374000</v>
      </c>
      <c r="I129" s="140">
        <f t="shared" si="78"/>
        <v>4555212</v>
      </c>
      <c r="J129" s="140">
        <f t="shared" si="78"/>
        <v>4743935.0599999996</v>
      </c>
      <c r="K129" s="140">
        <f t="shared" si="78"/>
        <v>4940480.66</v>
      </c>
      <c r="L129" s="140">
        <f t="shared" si="78"/>
        <v>5145173.1900000004</v>
      </c>
      <c r="M129" s="215"/>
      <c r="N129" s="141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39"/>
      <c r="AB129" s="1"/>
    </row>
    <row r="130" spans="1:32" s="24" customFormat="1" ht="54.75" customHeight="1" x14ac:dyDescent="0.25">
      <c r="A130" s="206" t="s">
        <v>272</v>
      </c>
      <c r="B130" s="81" t="s">
        <v>14</v>
      </c>
      <c r="C130" s="76">
        <f t="shared" ref="C130:C156" si="79">SUM(D130:L130)</f>
        <v>9908014.1400000006</v>
      </c>
      <c r="D130" s="205">
        <f t="shared" ref="D130:L130" si="80">D131+D132</f>
        <v>1397333.33</v>
      </c>
      <c r="E130" s="195">
        <f t="shared" si="80"/>
        <v>275555.13</v>
      </c>
      <c r="F130" s="195">
        <f t="shared" si="80"/>
        <v>275555.13</v>
      </c>
      <c r="G130" s="167">
        <f t="shared" si="80"/>
        <v>1200000</v>
      </c>
      <c r="H130" s="76">
        <f t="shared" si="80"/>
        <v>1248000</v>
      </c>
      <c r="I130" s="76">
        <f t="shared" si="80"/>
        <v>1297920</v>
      </c>
      <c r="J130" s="76">
        <f t="shared" si="80"/>
        <v>1349836.8</v>
      </c>
      <c r="K130" s="76">
        <f t="shared" si="80"/>
        <v>1403830.27</v>
      </c>
      <c r="L130" s="107">
        <f t="shared" si="80"/>
        <v>1459983.48</v>
      </c>
      <c r="M130" s="201"/>
      <c r="N130" s="298" t="s">
        <v>39</v>
      </c>
      <c r="O130" s="312" t="e">
        <f>(#REF!/300000)</f>
        <v>#REF!</v>
      </c>
      <c r="P130" s="312" t="e">
        <f>(#REF!/200000)</f>
        <v>#REF!</v>
      </c>
      <c r="Q130" s="312">
        <f>(D130/200000)</f>
        <v>7</v>
      </c>
      <c r="R130" s="312">
        <f t="shared" ref="R130:Y130" si="81">E130/200000</f>
        <v>1</v>
      </c>
      <c r="S130" s="312">
        <f t="shared" si="81"/>
        <v>1</v>
      </c>
      <c r="T130" s="312">
        <f t="shared" si="81"/>
        <v>6</v>
      </c>
      <c r="U130" s="312">
        <f t="shared" si="81"/>
        <v>6</v>
      </c>
      <c r="V130" s="312">
        <f t="shared" si="81"/>
        <v>6</v>
      </c>
      <c r="W130" s="312">
        <f t="shared" si="81"/>
        <v>7</v>
      </c>
      <c r="X130" s="312">
        <f t="shared" si="81"/>
        <v>7</v>
      </c>
      <c r="Y130" s="312">
        <f t="shared" si="81"/>
        <v>7</v>
      </c>
      <c r="Z130" s="312" t="e">
        <f>SUM(O130:Y132)</f>
        <v>#REF!</v>
      </c>
      <c r="AB130" s="1"/>
    </row>
    <row r="131" spans="1:32" s="24" customFormat="1" ht="76.5" customHeight="1" x14ac:dyDescent="0.25">
      <c r="A131" s="278" t="s">
        <v>273</v>
      </c>
      <c r="B131" s="81" t="s">
        <v>46</v>
      </c>
      <c r="C131" s="76">
        <f t="shared" si="79"/>
        <v>1257600</v>
      </c>
      <c r="D131" s="204">
        <v>1257600</v>
      </c>
      <c r="E131" s="194">
        <v>0</v>
      </c>
      <c r="F131" s="194">
        <v>0</v>
      </c>
      <c r="G131" s="166">
        <v>0</v>
      </c>
      <c r="H131" s="163">
        <v>0</v>
      </c>
      <c r="I131" s="163">
        <v>0</v>
      </c>
      <c r="J131" s="163">
        <v>0</v>
      </c>
      <c r="K131" s="163">
        <v>0</v>
      </c>
      <c r="L131" s="163">
        <v>0</v>
      </c>
      <c r="M131" s="224"/>
      <c r="N131" s="298"/>
      <c r="O131" s="308"/>
      <c r="P131" s="308"/>
      <c r="Q131" s="308"/>
      <c r="R131" s="308"/>
      <c r="S131" s="308"/>
      <c r="T131" s="308"/>
      <c r="U131" s="308"/>
      <c r="V131" s="308"/>
      <c r="W131" s="308"/>
      <c r="X131" s="308"/>
      <c r="Y131" s="308"/>
      <c r="Z131" s="308"/>
      <c r="AB131" s="1"/>
    </row>
    <row r="132" spans="1:32" s="24" customFormat="1" ht="68.25" customHeight="1" x14ac:dyDescent="0.25">
      <c r="A132" s="278"/>
      <c r="B132" s="81" t="s">
        <v>15</v>
      </c>
      <c r="C132" s="76">
        <f t="shared" si="79"/>
        <v>8650414.1400000006</v>
      </c>
      <c r="D132" s="204">
        <v>139733.32999999999</v>
      </c>
      <c r="E132" s="194">
        <v>275555.13</v>
      </c>
      <c r="F132" s="194">
        <v>275555.13</v>
      </c>
      <c r="G132" s="166">
        <v>1200000</v>
      </c>
      <c r="H132" s="205">
        <f>G132*104/100</f>
        <v>1248000</v>
      </c>
      <c r="I132" s="205">
        <f t="shared" ref="I132:L132" si="82">H132*104/100</f>
        <v>1297920</v>
      </c>
      <c r="J132" s="205">
        <f t="shared" si="82"/>
        <v>1349836.8</v>
      </c>
      <c r="K132" s="205">
        <f t="shared" si="82"/>
        <v>1403830.27</v>
      </c>
      <c r="L132" s="205">
        <f t="shared" si="82"/>
        <v>1459983.48</v>
      </c>
      <c r="M132" s="215"/>
      <c r="N132" s="299"/>
      <c r="O132" s="308"/>
      <c r="P132" s="308"/>
      <c r="Q132" s="308"/>
      <c r="R132" s="308"/>
      <c r="S132" s="308"/>
      <c r="T132" s="308"/>
      <c r="U132" s="308"/>
      <c r="V132" s="308"/>
      <c r="W132" s="308"/>
      <c r="X132" s="308"/>
      <c r="Y132" s="308"/>
      <c r="Z132" s="308"/>
      <c r="AB132" s="1"/>
    </row>
    <row r="133" spans="1:32" s="93" customFormat="1" ht="25.5" customHeight="1" x14ac:dyDescent="0.25">
      <c r="A133" s="293" t="s">
        <v>189</v>
      </c>
      <c r="B133" s="81" t="s">
        <v>14</v>
      </c>
      <c r="C133" s="76">
        <f t="shared" si="79"/>
        <v>22412374.370000001</v>
      </c>
      <c r="D133" s="205">
        <f t="shared" ref="D133:L133" si="83">D134+D135</f>
        <v>2413144.0099999998</v>
      </c>
      <c r="E133" s="195">
        <f t="shared" si="83"/>
        <v>0</v>
      </c>
      <c r="F133" s="195">
        <f t="shared" si="83"/>
        <v>0</v>
      </c>
      <c r="G133" s="167">
        <f t="shared" si="83"/>
        <v>3000000</v>
      </c>
      <c r="H133" s="76">
        <f t="shared" si="83"/>
        <v>3126000</v>
      </c>
      <c r="I133" s="76">
        <f t="shared" si="83"/>
        <v>3257292</v>
      </c>
      <c r="J133" s="76">
        <f t="shared" si="83"/>
        <v>3394098.26</v>
      </c>
      <c r="K133" s="76">
        <f t="shared" si="83"/>
        <v>3536650.39</v>
      </c>
      <c r="L133" s="107">
        <f t="shared" si="83"/>
        <v>3685189.71</v>
      </c>
      <c r="M133" s="215"/>
      <c r="N133" s="108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100"/>
      <c r="AB133" s="101"/>
      <c r="AC133" s="100"/>
      <c r="AD133" s="100"/>
      <c r="AE133" s="100"/>
      <c r="AF133" s="100"/>
    </row>
    <row r="134" spans="1:32" s="93" customFormat="1" ht="66.75" customHeight="1" x14ac:dyDescent="0.25">
      <c r="A134" s="293"/>
      <c r="B134" s="81" t="s">
        <v>46</v>
      </c>
      <c r="C134" s="76">
        <f t="shared" si="79"/>
        <v>0</v>
      </c>
      <c r="D134" s="205">
        <v>0</v>
      </c>
      <c r="E134" s="195">
        <v>0</v>
      </c>
      <c r="F134" s="195">
        <v>0</v>
      </c>
      <c r="G134" s="167">
        <v>0</v>
      </c>
      <c r="H134" s="76">
        <v>0</v>
      </c>
      <c r="I134" s="76">
        <v>0</v>
      </c>
      <c r="J134" s="76">
        <v>0</v>
      </c>
      <c r="K134" s="76">
        <v>0</v>
      </c>
      <c r="L134" s="107">
        <v>0</v>
      </c>
      <c r="M134" s="215"/>
      <c r="N134" s="109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100"/>
      <c r="AB134" s="101"/>
      <c r="AC134" s="100"/>
      <c r="AD134" s="100"/>
      <c r="AE134" s="100"/>
      <c r="AF134" s="100"/>
    </row>
    <row r="135" spans="1:32" s="93" customFormat="1" ht="39.75" customHeight="1" x14ac:dyDescent="0.25">
      <c r="A135" s="293"/>
      <c r="B135" s="81" t="s">
        <v>15</v>
      </c>
      <c r="C135" s="76">
        <f t="shared" si="79"/>
        <v>22412374.370000001</v>
      </c>
      <c r="D135" s="205">
        <v>2413144.0099999998</v>
      </c>
      <c r="E135" s="195">
        <v>0</v>
      </c>
      <c r="F135" s="195">
        <v>0</v>
      </c>
      <c r="G135" s="167">
        <v>3000000</v>
      </c>
      <c r="H135" s="205">
        <f>G135*104.2/100</f>
        <v>3126000</v>
      </c>
      <c r="I135" s="205">
        <f t="shared" ref="I135:L135" si="84">H135*104.2/100</f>
        <v>3257292</v>
      </c>
      <c r="J135" s="205">
        <f t="shared" si="84"/>
        <v>3394098.26</v>
      </c>
      <c r="K135" s="205">
        <f t="shared" si="84"/>
        <v>3536650.39</v>
      </c>
      <c r="L135" s="205">
        <f t="shared" si="84"/>
        <v>3685189.71</v>
      </c>
      <c r="M135" s="215"/>
      <c r="N135" s="110" t="s">
        <v>67</v>
      </c>
      <c r="O135" s="71" t="e">
        <f>#REF!/1000000</f>
        <v>#REF!</v>
      </c>
      <c r="P135" s="71" t="e">
        <f>#REF!/1000000</f>
        <v>#REF!</v>
      </c>
      <c r="Q135" s="71">
        <f>D135/1000000</f>
        <v>2</v>
      </c>
      <c r="R135" s="71">
        <f t="shared" ref="R135:Y135" si="85">E135/18000</f>
        <v>0</v>
      </c>
      <c r="S135" s="71">
        <f t="shared" si="85"/>
        <v>0</v>
      </c>
      <c r="T135" s="71">
        <f t="shared" si="85"/>
        <v>167</v>
      </c>
      <c r="U135" s="71">
        <f t="shared" si="85"/>
        <v>174</v>
      </c>
      <c r="V135" s="71">
        <f t="shared" si="85"/>
        <v>181</v>
      </c>
      <c r="W135" s="71">
        <f t="shared" si="85"/>
        <v>189</v>
      </c>
      <c r="X135" s="71">
        <f t="shared" si="85"/>
        <v>196</v>
      </c>
      <c r="Y135" s="71">
        <f t="shared" si="85"/>
        <v>205</v>
      </c>
      <c r="Z135" s="71" t="e">
        <f>SUM(O135:Y135)</f>
        <v>#REF!</v>
      </c>
      <c r="AA135" s="102"/>
      <c r="AB135" s="103"/>
      <c r="AC135" s="102"/>
      <c r="AD135" s="102"/>
      <c r="AE135" s="102"/>
      <c r="AF135" s="102"/>
    </row>
    <row r="136" spans="1:32" s="93" customFormat="1" ht="28.5" customHeight="1" x14ac:dyDescent="0.25">
      <c r="A136" s="280" t="s">
        <v>190</v>
      </c>
      <c r="B136" s="138" t="s">
        <v>14</v>
      </c>
      <c r="C136" s="140">
        <f t="shared" si="79"/>
        <v>0</v>
      </c>
      <c r="D136" s="205">
        <f t="shared" ref="D136:L136" si="86">D137+D138</f>
        <v>0</v>
      </c>
      <c r="E136" s="195">
        <f t="shared" si="86"/>
        <v>0</v>
      </c>
      <c r="F136" s="195">
        <f t="shared" si="86"/>
        <v>0</v>
      </c>
      <c r="G136" s="167">
        <f t="shared" si="86"/>
        <v>0</v>
      </c>
      <c r="H136" s="140">
        <f t="shared" si="86"/>
        <v>0</v>
      </c>
      <c r="I136" s="140">
        <f t="shared" si="86"/>
        <v>0</v>
      </c>
      <c r="J136" s="140">
        <f t="shared" si="86"/>
        <v>0</v>
      </c>
      <c r="K136" s="140">
        <f t="shared" si="86"/>
        <v>0</v>
      </c>
      <c r="L136" s="140">
        <f t="shared" si="86"/>
        <v>0</v>
      </c>
      <c r="M136" s="48"/>
      <c r="N136" s="111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  <c r="AB136" s="94"/>
    </row>
    <row r="137" spans="1:32" s="93" customFormat="1" ht="69" customHeight="1" x14ac:dyDescent="0.25">
      <c r="A137" s="305"/>
      <c r="B137" s="138" t="s">
        <v>46</v>
      </c>
      <c r="C137" s="146">
        <f t="shared" si="79"/>
        <v>0</v>
      </c>
      <c r="D137" s="205">
        <f t="shared" ref="D137:L137" si="87">D140+D143+D146+D152</f>
        <v>0</v>
      </c>
      <c r="E137" s="195">
        <f t="shared" si="87"/>
        <v>0</v>
      </c>
      <c r="F137" s="195">
        <f t="shared" si="87"/>
        <v>0</v>
      </c>
      <c r="G137" s="167">
        <f t="shared" si="87"/>
        <v>0</v>
      </c>
      <c r="H137" s="140">
        <f t="shared" si="87"/>
        <v>0</v>
      </c>
      <c r="I137" s="140">
        <f t="shared" si="87"/>
        <v>0</v>
      </c>
      <c r="J137" s="140">
        <f t="shared" si="87"/>
        <v>0</v>
      </c>
      <c r="K137" s="140">
        <f t="shared" si="87"/>
        <v>0</v>
      </c>
      <c r="L137" s="140">
        <f t="shared" si="87"/>
        <v>0</v>
      </c>
      <c r="M137" s="48"/>
      <c r="N137" s="110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B137" s="94"/>
    </row>
    <row r="138" spans="1:32" s="93" customFormat="1" ht="40.5" customHeight="1" x14ac:dyDescent="0.25">
      <c r="A138" s="307"/>
      <c r="B138" s="138" t="s">
        <v>15</v>
      </c>
      <c r="C138" s="146">
        <f t="shared" si="79"/>
        <v>0</v>
      </c>
      <c r="D138" s="205">
        <f t="shared" ref="D138:L138" si="88">D141+D144+D147+D153</f>
        <v>0</v>
      </c>
      <c r="E138" s="195">
        <f t="shared" si="88"/>
        <v>0</v>
      </c>
      <c r="F138" s="195">
        <f t="shared" si="88"/>
        <v>0</v>
      </c>
      <c r="G138" s="167">
        <f t="shared" si="88"/>
        <v>0</v>
      </c>
      <c r="H138" s="140">
        <f t="shared" si="88"/>
        <v>0</v>
      </c>
      <c r="I138" s="140">
        <f t="shared" si="88"/>
        <v>0</v>
      </c>
      <c r="J138" s="140">
        <f t="shared" si="88"/>
        <v>0</v>
      </c>
      <c r="K138" s="140">
        <f t="shared" si="88"/>
        <v>0</v>
      </c>
      <c r="L138" s="140">
        <f t="shared" si="88"/>
        <v>0</v>
      </c>
      <c r="M138" s="48"/>
      <c r="N138" s="112" t="s">
        <v>67</v>
      </c>
      <c r="O138" s="74" t="e">
        <f>#REF!/100000</f>
        <v>#REF!</v>
      </c>
      <c r="P138" s="74" t="e">
        <f>#REF!/100000</f>
        <v>#REF!</v>
      </c>
      <c r="Q138" s="74">
        <f>D93/100000</f>
        <v>0</v>
      </c>
      <c r="R138" s="74">
        <f t="shared" ref="R138:Y138" si="89">E93/18000</f>
        <v>0</v>
      </c>
      <c r="S138" s="74">
        <f t="shared" si="89"/>
        <v>0</v>
      </c>
      <c r="T138" s="74">
        <f t="shared" si="89"/>
        <v>6</v>
      </c>
      <c r="U138" s="74">
        <f t="shared" si="89"/>
        <v>6</v>
      </c>
      <c r="V138" s="74">
        <f t="shared" si="89"/>
        <v>6</v>
      </c>
      <c r="W138" s="74">
        <f t="shared" si="89"/>
        <v>6</v>
      </c>
      <c r="X138" s="74">
        <f t="shared" si="89"/>
        <v>6</v>
      </c>
      <c r="Y138" s="74">
        <f t="shared" si="89"/>
        <v>7</v>
      </c>
      <c r="Z138" s="74" t="e">
        <f>SUM(O138:Y138)</f>
        <v>#REF!</v>
      </c>
      <c r="AB138" s="94"/>
    </row>
    <row r="139" spans="1:32" s="93" customFormat="1" ht="29.25" customHeight="1" x14ac:dyDescent="0.25">
      <c r="A139" s="293" t="s">
        <v>191</v>
      </c>
      <c r="B139" s="138" t="s">
        <v>14</v>
      </c>
      <c r="C139" s="140">
        <f t="shared" si="79"/>
        <v>0</v>
      </c>
      <c r="D139" s="205">
        <f t="shared" ref="D139:L139" si="90">D140+D141</f>
        <v>0</v>
      </c>
      <c r="E139" s="195">
        <f t="shared" si="90"/>
        <v>0</v>
      </c>
      <c r="F139" s="195">
        <f t="shared" si="90"/>
        <v>0</v>
      </c>
      <c r="G139" s="167">
        <f t="shared" si="90"/>
        <v>0</v>
      </c>
      <c r="H139" s="140">
        <f t="shared" si="90"/>
        <v>0</v>
      </c>
      <c r="I139" s="140">
        <f t="shared" si="90"/>
        <v>0</v>
      </c>
      <c r="J139" s="140">
        <f t="shared" si="90"/>
        <v>0</v>
      </c>
      <c r="K139" s="140">
        <f t="shared" si="90"/>
        <v>0</v>
      </c>
      <c r="L139" s="140">
        <f t="shared" si="90"/>
        <v>0</v>
      </c>
      <c r="M139" s="48"/>
      <c r="N139" s="144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B139" s="94"/>
    </row>
    <row r="140" spans="1:32" s="93" customFormat="1" ht="63.75" customHeight="1" x14ac:dyDescent="0.25">
      <c r="A140" s="293"/>
      <c r="B140" s="138" t="s">
        <v>46</v>
      </c>
      <c r="C140" s="140">
        <f t="shared" si="79"/>
        <v>0</v>
      </c>
      <c r="D140" s="205">
        <v>0</v>
      </c>
      <c r="E140" s="195">
        <v>0</v>
      </c>
      <c r="F140" s="195">
        <v>0</v>
      </c>
      <c r="G140" s="167">
        <v>0</v>
      </c>
      <c r="H140" s="140">
        <v>0</v>
      </c>
      <c r="I140" s="140">
        <v>0</v>
      </c>
      <c r="J140" s="140">
        <v>0</v>
      </c>
      <c r="K140" s="140">
        <v>0</v>
      </c>
      <c r="L140" s="140">
        <v>0</v>
      </c>
      <c r="M140" s="48"/>
      <c r="N140" s="144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  <c r="Z140" s="143"/>
      <c r="AB140" s="94"/>
    </row>
    <row r="141" spans="1:32" s="93" customFormat="1" ht="48" customHeight="1" x14ac:dyDescent="0.25">
      <c r="A141" s="293"/>
      <c r="B141" s="138" t="s">
        <v>15</v>
      </c>
      <c r="C141" s="140">
        <f t="shared" si="79"/>
        <v>0</v>
      </c>
      <c r="D141" s="205">
        <v>0</v>
      </c>
      <c r="E141" s="195">
        <v>0</v>
      </c>
      <c r="F141" s="195">
        <v>0</v>
      </c>
      <c r="G141" s="167">
        <v>0</v>
      </c>
      <c r="H141" s="140">
        <v>0</v>
      </c>
      <c r="I141" s="140">
        <v>0</v>
      </c>
      <c r="J141" s="140">
        <v>0</v>
      </c>
      <c r="K141" s="140">
        <v>0</v>
      </c>
      <c r="L141" s="140">
        <v>0</v>
      </c>
      <c r="M141" s="48"/>
      <c r="N141" s="144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  <c r="AB141" s="94"/>
    </row>
    <row r="142" spans="1:32" s="93" customFormat="1" ht="54" customHeight="1" x14ac:dyDescent="0.25">
      <c r="A142" s="216" t="s">
        <v>274</v>
      </c>
      <c r="B142" s="138" t="s">
        <v>14</v>
      </c>
      <c r="C142" s="140">
        <f t="shared" si="79"/>
        <v>0</v>
      </c>
      <c r="D142" s="205">
        <f t="shared" ref="D142:L142" si="91">D143+D144</f>
        <v>0</v>
      </c>
      <c r="E142" s="195">
        <f t="shared" si="91"/>
        <v>0</v>
      </c>
      <c r="F142" s="195">
        <f t="shared" si="91"/>
        <v>0</v>
      </c>
      <c r="G142" s="167">
        <f t="shared" si="91"/>
        <v>0</v>
      </c>
      <c r="H142" s="140">
        <f t="shared" si="91"/>
        <v>0</v>
      </c>
      <c r="I142" s="140">
        <f t="shared" si="91"/>
        <v>0</v>
      </c>
      <c r="J142" s="140">
        <f t="shared" si="91"/>
        <v>0</v>
      </c>
      <c r="K142" s="140">
        <f t="shared" si="91"/>
        <v>0</v>
      </c>
      <c r="L142" s="140">
        <f t="shared" si="91"/>
        <v>0</v>
      </c>
      <c r="M142" s="104"/>
      <c r="N142" s="144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B142" s="94"/>
    </row>
    <row r="143" spans="1:32" s="93" customFormat="1" ht="69.75" customHeight="1" x14ac:dyDescent="0.25">
      <c r="A143" s="293" t="s">
        <v>275</v>
      </c>
      <c r="B143" s="138" t="s">
        <v>46</v>
      </c>
      <c r="C143" s="140">
        <f t="shared" si="79"/>
        <v>0</v>
      </c>
      <c r="D143" s="205">
        <v>0</v>
      </c>
      <c r="E143" s="195">
        <v>0</v>
      </c>
      <c r="F143" s="195">
        <v>0</v>
      </c>
      <c r="G143" s="167">
        <v>0</v>
      </c>
      <c r="H143" s="140">
        <v>0</v>
      </c>
      <c r="I143" s="140">
        <v>0</v>
      </c>
      <c r="J143" s="140">
        <v>0</v>
      </c>
      <c r="K143" s="140">
        <v>0</v>
      </c>
      <c r="L143" s="140">
        <v>0</v>
      </c>
      <c r="M143" s="225"/>
      <c r="N143" s="144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B143" s="94"/>
    </row>
    <row r="144" spans="1:32" s="93" customFormat="1" ht="41.25" customHeight="1" x14ac:dyDescent="0.25">
      <c r="A144" s="279"/>
      <c r="B144" s="138" t="s">
        <v>15</v>
      </c>
      <c r="C144" s="140">
        <f t="shared" si="79"/>
        <v>0</v>
      </c>
      <c r="D144" s="205">
        <v>0</v>
      </c>
      <c r="E144" s="195">
        <v>0</v>
      </c>
      <c r="F144" s="195">
        <v>0</v>
      </c>
      <c r="G144" s="167">
        <v>0</v>
      </c>
      <c r="H144" s="140">
        <v>0</v>
      </c>
      <c r="I144" s="140">
        <v>0</v>
      </c>
      <c r="J144" s="140">
        <v>0</v>
      </c>
      <c r="K144" s="140">
        <v>0</v>
      </c>
      <c r="L144" s="140">
        <v>0</v>
      </c>
      <c r="M144" s="48"/>
      <c r="N144" s="144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  <c r="AB144" s="94"/>
    </row>
    <row r="145" spans="1:28" s="93" customFormat="1" ht="39.75" customHeight="1" x14ac:dyDescent="0.25">
      <c r="A145" s="280" t="s">
        <v>192</v>
      </c>
      <c r="B145" s="138" t="s">
        <v>14</v>
      </c>
      <c r="C145" s="140">
        <f t="shared" si="79"/>
        <v>0</v>
      </c>
      <c r="D145" s="205">
        <f t="shared" ref="D145:L145" si="92">D146+D147</f>
        <v>0</v>
      </c>
      <c r="E145" s="195">
        <f t="shared" si="92"/>
        <v>0</v>
      </c>
      <c r="F145" s="195">
        <f t="shared" si="92"/>
        <v>0</v>
      </c>
      <c r="G145" s="167">
        <f t="shared" si="92"/>
        <v>0</v>
      </c>
      <c r="H145" s="140">
        <f t="shared" si="92"/>
        <v>0</v>
      </c>
      <c r="I145" s="140">
        <f t="shared" si="92"/>
        <v>0</v>
      </c>
      <c r="J145" s="140">
        <f t="shared" si="92"/>
        <v>0</v>
      </c>
      <c r="K145" s="140">
        <f t="shared" si="92"/>
        <v>0</v>
      </c>
      <c r="L145" s="140">
        <f t="shared" si="92"/>
        <v>0</v>
      </c>
      <c r="M145" s="48"/>
      <c r="N145" s="144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  <c r="Z145" s="143"/>
      <c r="AB145" s="94"/>
    </row>
    <row r="146" spans="1:28" s="93" customFormat="1" ht="65.25" customHeight="1" x14ac:dyDescent="0.25">
      <c r="A146" s="281"/>
      <c r="B146" s="138" t="s">
        <v>46</v>
      </c>
      <c r="C146" s="140">
        <f t="shared" si="79"/>
        <v>0</v>
      </c>
      <c r="D146" s="205">
        <v>0</v>
      </c>
      <c r="E146" s="195">
        <v>0</v>
      </c>
      <c r="F146" s="195">
        <v>0</v>
      </c>
      <c r="G146" s="167">
        <v>0</v>
      </c>
      <c r="H146" s="140">
        <v>0</v>
      </c>
      <c r="I146" s="140">
        <v>0</v>
      </c>
      <c r="J146" s="140">
        <v>0</v>
      </c>
      <c r="K146" s="140">
        <v>0</v>
      </c>
      <c r="L146" s="140">
        <v>0</v>
      </c>
      <c r="M146" s="48"/>
      <c r="N146" s="144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  <c r="Z146" s="143"/>
      <c r="AB146" s="94"/>
    </row>
    <row r="147" spans="1:28" s="93" customFormat="1" ht="54" customHeight="1" x14ac:dyDescent="0.25">
      <c r="A147" s="282"/>
      <c r="B147" s="138" t="s">
        <v>15</v>
      </c>
      <c r="C147" s="140">
        <f t="shared" si="79"/>
        <v>0</v>
      </c>
      <c r="D147" s="205">
        <v>0</v>
      </c>
      <c r="E147" s="195">
        <v>0</v>
      </c>
      <c r="F147" s="195">
        <v>0</v>
      </c>
      <c r="G147" s="167">
        <v>0</v>
      </c>
      <c r="H147" s="140">
        <v>0</v>
      </c>
      <c r="I147" s="140">
        <v>0</v>
      </c>
      <c r="J147" s="140">
        <v>0</v>
      </c>
      <c r="K147" s="140">
        <v>0</v>
      </c>
      <c r="L147" s="140">
        <v>0</v>
      </c>
      <c r="M147" s="48"/>
      <c r="N147" s="144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  <c r="Z147" s="143"/>
      <c r="AB147" s="94"/>
    </row>
    <row r="148" spans="1:28" s="93" customFormat="1" ht="43.5" customHeight="1" x14ac:dyDescent="0.25">
      <c r="A148" s="280" t="s">
        <v>193</v>
      </c>
      <c r="B148" s="145" t="s">
        <v>14</v>
      </c>
      <c r="C148" s="146">
        <f t="shared" si="79"/>
        <v>0</v>
      </c>
      <c r="D148" s="205">
        <f t="shared" ref="D148:L148" si="93">D149+D150</f>
        <v>0</v>
      </c>
      <c r="E148" s="195">
        <f t="shared" si="93"/>
        <v>0</v>
      </c>
      <c r="F148" s="195">
        <f t="shared" si="93"/>
        <v>0</v>
      </c>
      <c r="G148" s="167">
        <f t="shared" si="93"/>
        <v>0</v>
      </c>
      <c r="H148" s="146">
        <f t="shared" si="93"/>
        <v>0</v>
      </c>
      <c r="I148" s="146">
        <f t="shared" si="93"/>
        <v>0</v>
      </c>
      <c r="J148" s="146">
        <f t="shared" si="93"/>
        <v>0</v>
      </c>
      <c r="K148" s="146">
        <f t="shared" si="93"/>
        <v>0</v>
      </c>
      <c r="L148" s="146">
        <f t="shared" si="93"/>
        <v>0</v>
      </c>
      <c r="M148" s="48"/>
      <c r="N148" s="148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B148" s="94"/>
    </row>
    <row r="149" spans="1:28" s="93" customFormat="1" ht="43.5" customHeight="1" x14ac:dyDescent="0.25">
      <c r="A149" s="281"/>
      <c r="B149" s="145" t="s">
        <v>46</v>
      </c>
      <c r="C149" s="146">
        <f t="shared" si="79"/>
        <v>0</v>
      </c>
      <c r="D149" s="205">
        <v>0</v>
      </c>
      <c r="E149" s="195">
        <v>0</v>
      </c>
      <c r="F149" s="195">
        <v>0</v>
      </c>
      <c r="G149" s="167">
        <v>0</v>
      </c>
      <c r="H149" s="146">
        <v>0</v>
      </c>
      <c r="I149" s="146">
        <v>0</v>
      </c>
      <c r="J149" s="146">
        <v>0</v>
      </c>
      <c r="K149" s="146">
        <v>0</v>
      </c>
      <c r="L149" s="146">
        <v>0</v>
      </c>
      <c r="M149" s="48"/>
      <c r="N149" s="148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B149" s="94"/>
    </row>
    <row r="150" spans="1:28" s="93" customFormat="1" ht="68.25" customHeight="1" x14ac:dyDescent="0.25">
      <c r="A150" s="282"/>
      <c r="B150" s="145" t="s">
        <v>15</v>
      </c>
      <c r="C150" s="146">
        <f t="shared" si="79"/>
        <v>0</v>
      </c>
      <c r="D150" s="205">
        <v>0</v>
      </c>
      <c r="E150" s="195">
        <v>0</v>
      </c>
      <c r="F150" s="195">
        <v>0</v>
      </c>
      <c r="G150" s="167">
        <v>0</v>
      </c>
      <c r="H150" s="146">
        <v>0</v>
      </c>
      <c r="I150" s="146">
        <v>0</v>
      </c>
      <c r="J150" s="146">
        <v>0</v>
      </c>
      <c r="K150" s="146">
        <v>0</v>
      </c>
      <c r="L150" s="146">
        <v>0</v>
      </c>
      <c r="M150" s="48"/>
      <c r="N150" s="148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47"/>
      <c r="AB150" s="94"/>
    </row>
    <row r="151" spans="1:28" s="93" customFormat="1" ht="36" customHeight="1" x14ac:dyDescent="0.25">
      <c r="A151" s="280" t="s">
        <v>263</v>
      </c>
      <c r="B151" s="138" t="s">
        <v>14</v>
      </c>
      <c r="C151" s="140">
        <f t="shared" si="79"/>
        <v>0</v>
      </c>
      <c r="D151" s="205">
        <f t="shared" ref="D151:L151" si="94">D152+D153</f>
        <v>0</v>
      </c>
      <c r="E151" s="195">
        <f t="shared" si="94"/>
        <v>0</v>
      </c>
      <c r="F151" s="195">
        <f t="shared" si="94"/>
        <v>0</v>
      </c>
      <c r="G151" s="167">
        <f t="shared" si="94"/>
        <v>0</v>
      </c>
      <c r="H151" s="140">
        <f t="shared" si="94"/>
        <v>0</v>
      </c>
      <c r="I151" s="140">
        <f t="shared" si="94"/>
        <v>0</v>
      </c>
      <c r="J151" s="140">
        <f t="shared" si="94"/>
        <v>0</v>
      </c>
      <c r="K151" s="140">
        <f t="shared" si="94"/>
        <v>0</v>
      </c>
      <c r="L151" s="140">
        <f t="shared" si="94"/>
        <v>0</v>
      </c>
      <c r="M151" s="48"/>
      <c r="N151" s="109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B151" s="94"/>
    </row>
    <row r="152" spans="1:28" s="93" customFormat="1" ht="90.75" customHeight="1" x14ac:dyDescent="0.25">
      <c r="A152" s="281"/>
      <c r="B152" s="138" t="s">
        <v>46</v>
      </c>
      <c r="C152" s="140">
        <f t="shared" si="79"/>
        <v>0</v>
      </c>
      <c r="D152" s="205">
        <v>0</v>
      </c>
      <c r="E152" s="195">
        <v>0</v>
      </c>
      <c r="F152" s="195">
        <v>0</v>
      </c>
      <c r="G152" s="167">
        <v>0</v>
      </c>
      <c r="H152" s="140">
        <v>0</v>
      </c>
      <c r="I152" s="140">
        <v>0</v>
      </c>
      <c r="J152" s="140">
        <v>0</v>
      </c>
      <c r="K152" s="205">
        <v>0</v>
      </c>
      <c r="L152" s="205">
        <v>0</v>
      </c>
      <c r="M152" s="48"/>
      <c r="N152" s="110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B152" s="94"/>
    </row>
    <row r="153" spans="1:28" s="93" customFormat="1" ht="57.75" customHeight="1" x14ac:dyDescent="0.25">
      <c r="A153" s="282"/>
      <c r="B153" s="138" t="s">
        <v>15</v>
      </c>
      <c r="C153" s="140">
        <f t="shared" si="79"/>
        <v>0</v>
      </c>
      <c r="D153" s="205">
        <v>0</v>
      </c>
      <c r="E153" s="195">
        <v>0</v>
      </c>
      <c r="F153" s="195">
        <v>0</v>
      </c>
      <c r="G153" s="167">
        <v>0</v>
      </c>
      <c r="H153" s="140">
        <v>0</v>
      </c>
      <c r="I153" s="140">
        <v>0</v>
      </c>
      <c r="J153" s="140">
        <v>0</v>
      </c>
      <c r="K153" s="205">
        <v>0</v>
      </c>
      <c r="L153" s="205">
        <v>0</v>
      </c>
      <c r="M153" s="104"/>
      <c r="N153" s="110" t="s">
        <v>67</v>
      </c>
      <c r="O153" s="74" t="e">
        <f>#REF!/18000</f>
        <v>#REF!</v>
      </c>
      <c r="P153" s="74" t="e">
        <f>#REF!/18000</f>
        <v>#REF!</v>
      </c>
      <c r="Q153" s="74">
        <f t="shared" ref="Q153:Y153" si="95">D96/18000</f>
        <v>0</v>
      </c>
      <c r="R153" s="74">
        <f t="shared" si="95"/>
        <v>0</v>
      </c>
      <c r="S153" s="74">
        <f t="shared" si="95"/>
        <v>0</v>
      </c>
      <c r="T153" s="74">
        <f t="shared" si="95"/>
        <v>0</v>
      </c>
      <c r="U153" s="74">
        <f t="shared" si="95"/>
        <v>0</v>
      </c>
      <c r="V153" s="74">
        <f t="shared" si="95"/>
        <v>0</v>
      </c>
      <c r="W153" s="74">
        <f t="shared" si="95"/>
        <v>0</v>
      </c>
      <c r="X153" s="74">
        <f t="shared" si="95"/>
        <v>0</v>
      </c>
      <c r="Y153" s="74">
        <f t="shared" si="95"/>
        <v>0</v>
      </c>
      <c r="Z153" s="74" t="e">
        <f>SUM(O153:Y153)</f>
        <v>#REF!</v>
      </c>
      <c r="AB153" s="94"/>
    </row>
    <row r="154" spans="1:28" s="93" customFormat="1" ht="54" customHeight="1" x14ac:dyDescent="0.25">
      <c r="A154" s="280" t="s">
        <v>212</v>
      </c>
      <c r="B154" s="145" t="s">
        <v>14</v>
      </c>
      <c r="C154" s="146">
        <f t="shared" si="79"/>
        <v>0</v>
      </c>
      <c r="D154" s="205">
        <f t="shared" ref="D154:L154" si="96">D155+D156</f>
        <v>0</v>
      </c>
      <c r="E154" s="195">
        <f t="shared" si="96"/>
        <v>0</v>
      </c>
      <c r="F154" s="195">
        <f t="shared" si="96"/>
        <v>0</v>
      </c>
      <c r="G154" s="167">
        <f t="shared" si="96"/>
        <v>0</v>
      </c>
      <c r="H154" s="146">
        <f t="shared" si="96"/>
        <v>0</v>
      </c>
      <c r="I154" s="146">
        <f t="shared" si="96"/>
        <v>0</v>
      </c>
      <c r="J154" s="146">
        <f t="shared" si="96"/>
        <v>0</v>
      </c>
      <c r="K154" s="146">
        <f t="shared" si="96"/>
        <v>0</v>
      </c>
      <c r="L154" s="146">
        <f t="shared" si="96"/>
        <v>0</v>
      </c>
      <c r="M154" s="225"/>
      <c r="N154" s="110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7"/>
      <c r="Z154" s="147"/>
      <c r="AB154" s="94"/>
    </row>
    <row r="155" spans="1:28" s="93" customFormat="1" ht="68.25" customHeight="1" x14ac:dyDescent="0.25">
      <c r="A155" s="281"/>
      <c r="B155" s="145" t="s">
        <v>46</v>
      </c>
      <c r="C155" s="146">
        <f t="shared" si="79"/>
        <v>0</v>
      </c>
      <c r="D155" s="205">
        <v>0</v>
      </c>
      <c r="E155" s="195">
        <v>0</v>
      </c>
      <c r="F155" s="195">
        <v>0</v>
      </c>
      <c r="G155" s="167">
        <v>0</v>
      </c>
      <c r="H155" s="146">
        <v>0</v>
      </c>
      <c r="I155" s="146">
        <v>0</v>
      </c>
      <c r="J155" s="146">
        <v>0</v>
      </c>
      <c r="K155" s="146">
        <v>0</v>
      </c>
      <c r="L155" s="146">
        <v>0</v>
      </c>
      <c r="M155" s="48"/>
      <c r="N155" s="110"/>
      <c r="O155" s="147"/>
      <c r="P155" s="147"/>
      <c r="Q155" s="147"/>
      <c r="R155" s="147"/>
      <c r="S155" s="147"/>
      <c r="T155" s="147"/>
      <c r="U155" s="147"/>
      <c r="V155" s="147"/>
      <c r="W155" s="147"/>
      <c r="X155" s="147"/>
      <c r="Y155" s="147"/>
      <c r="Z155" s="147"/>
      <c r="AB155" s="94"/>
    </row>
    <row r="156" spans="1:28" s="93" customFormat="1" ht="57.75" customHeight="1" x14ac:dyDescent="0.25">
      <c r="A156" s="282"/>
      <c r="B156" s="145" t="s">
        <v>15</v>
      </c>
      <c r="C156" s="146">
        <f t="shared" si="79"/>
        <v>0</v>
      </c>
      <c r="D156" s="205">
        <v>0</v>
      </c>
      <c r="E156" s="195">
        <v>0</v>
      </c>
      <c r="F156" s="195">
        <v>0</v>
      </c>
      <c r="G156" s="167">
        <v>0</v>
      </c>
      <c r="H156" s="146">
        <v>0</v>
      </c>
      <c r="I156" s="146">
        <v>0</v>
      </c>
      <c r="J156" s="146">
        <v>0</v>
      </c>
      <c r="K156" s="146">
        <v>0</v>
      </c>
      <c r="L156" s="146">
        <v>0</v>
      </c>
      <c r="M156" s="48"/>
      <c r="N156" s="110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/>
      <c r="Y156" s="147"/>
      <c r="Z156" s="147"/>
      <c r="AB156" s="94"/>
    </row>
    <row r="157" spans="1:28" s="93" customFormat="1" ht="37.5" customHeight="1" x14ac:dyDescent="0.25">
      <c r="A157" s="293" t="s">
        <v>237</v>
      </c>
      <c r="B157" s="131" t="s">
        <v>14</v>
      </c>
      <c r="C157" s="127">
        <f>C158+C159</f>
        <v>0</v>
      </c>
      <c r="D157" s="205">
        <v>0</v>
      </c>
      <c r="E157" s="195">
        <v>0</v>
      </c>
      <c r="F157" s="195">
        <v>0</v>
      </c>
      <c r="G157" s="167">
        <v>0</v>
      </c>
      <c r="H157" s="127">
        <v>0</v>
      </c>
      <c r="I157" s="127">
        <v>0</v>
      </c>
      <c r="J157" s="127">
        <v>0</v>
      </c>
      <c r="K157" s="127">
        <v>0</v>
      </c>
      <c r="L157" s="127">
        <v>0</v>
      </c>
      <c r="M157" s="48"/>
      <c r="N157" s="110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B157" s="94"/>
    </row>
    <row r="158" spans="1:28" s="93" customFormat="1" ht="68.25" customHeight="1" x14ac:dyDescent="0.25">
      <c r="A158" s="279"/>
      <c r="B158" s="131" t="s">
        <v>46</v>
      </c>
      <c r="C158" s="127">
        <v>0</v>
      </c>
      <c r="D158" s="205">
        <v>0</v>
      </c>
      <c r="E158" s="195">
        <v>0</v>
      </c>
      <c r="F158" s="195">
        <v>0</v>
      </c>
      <c r="G158" s="167">
        <v>0</v>
      </c>
      <c r="H158" s="127">
        <v>0</v>
      </c>
      <c r="I158" s="127">
        <v>0</v>
      </c>
      <c r="J158" s="127">
        <v>0</v>
      </c>
      <c r="K158" s="127">
        <v>0</v>
      </c>
      <c r="L158" s="127">
        <v>0</v>
      </c>
      <c r="M158" s="48"/>
      <c r="N158" s="110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B158" s="94"/>
    </row>
    <row r="159" spans="1:28" s="93" customFormat="1" ht="63" customHeight="1" x14ac:dyDescent="0.25">
      <c r="A159" s="183" t="s">
        <v>238</v>
      </c>
      <c r="B159" s="131" t="s">
        <v>15</v>
      </c>
      <c r="C159" s="127">
        <v>0</v>
      </c>
      <c r="D159" s="205">
        <v>0</v>
      </c>
      <c r="E159" s="195">
        <v>0</v>
      </c>
      <c r="F159" s="195">
        <v>0</v>
      </c>
      <c r="G159" s="167">
        <v>0</v>
      </c>
      <c r="H159" s="127">
        <v>0</v>
      </c>
      <c r="I159" s="127">
        <v>0</v>
      </c>
      <c r="J159" s="127">
        <v>0</v>
      </c>
      <c r="K159" s="127">
        <v>0</v>
      </c>
      <c r="L159" s="205">
        <v>0</v>
      </c>
      <c r="M159" s="48"/>
      <c r="N159" s="110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B159" s="94"/>
    </row>
    <row r="160" spans="1:28" s="93" customFormat="1" ht="65.25" customHeight="1" x14ac:dyDescent="0.25">
      <c r="A160" s="280" t="s">
        <v>226</v>
      </c>
      <c r="B160" s="81" t="s">
        <v>14</v>
      </c>
      <c r="C160" s="76">
        <v>0</v>
      </c>
      <c r="D160" s="205">
        <v>0</v>
      </c>
      <c r="E160" s="195">
        <v>0</v>
      </c>
      <c r="F160" s="195">
        <v>0</v>
      </c>
      <c r="G160" s="167">
        <v>0</v>
      </c>
      <c r="H160" s="76">
        <v>0</v>
      </c>
      <c r="I160" s="76">
        <v>0</v>
      </c>
      <c r="J160" s="76">
        <v>0</v>
      </c>
      <c r="K160" s="76">
        <v>0</v>
      </c>
      <c r="L160" s="205">
        <v>0</v>
      </c>
      <c r="M160" s="200"/>
      <c r="N160" s="110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B160" s="94"/>
    </row>
    <row r="161" spans="1:28" s="93" customFormat="1" ht="85.5" customHeight="1" x14ac:dyDescent="0.25">
      <c r="A161" s="281"/>
      <c r="B161" s="81" t="s">
        <v>46</v>
      </c>
      <c r="C161" s="76">
        <v>0</v>
      </c>
      <c r="D161" s="205">
        <v>0</v>
      </c>
      <c r="E161" s="195">
        <v>0</v>
      </c>
      <c r="F161" s="195">
        <v>0</v>
      </c>
      <c r="G161" s="167">
        <v>0</v>
      </c>
      <c r="H161" s="76">
        <v>0</v>
      </c>
      <c r="I161" s="76">
        <v>0</v>
      </c>
      <c r="J161" s="76">
        <v>0</v>
      </c>
      <c r="K161" s="76">
        <v>0</v>
      </c>
      <c r="L161" s="76">
        <v>0</v>
      </c>
      <c r="M161" s="48"/>
      <c r="N161" s="110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B161" s="94"/>
    </row>
    <row r="162" spans="1:28" s="93" customFormat="1" ht="70.5" customHeight="1" x14ac:dyDescent="0.25">
      <c r="A162" s="282"/>
      <c r="B162" s="81" t="s">
        <v>15</v>
      </c>
      <c r="C162" s="76">
        <v>0</v>
      </c>
      <c r="D162" s="205">
        <v>0</v>
      </c>
      <c r="E162" s="195">
        <v>0</v>
      </c>
      <c r="F162" s="195">
        <v>0</v>
      </c>
      <c r="G162" s="167">
        <v>0</v>
      </c>
      <c r="H162" s="76">
        <v>0</v>
      </c>
      <c r="I162" s="76">
        <v>0</v>
      </c>
      <c r="J162" s="76">
        <v>0</v>
      </c>
      <c r="K162" s="76">
        <v>0</v>
      </c>
      <c r="L162" s="107">
        <v>0</v>
      </c>
      <c r="M162" s="48"/>
      <c r="N162" s="110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B162" s="94"/>
    </row>
    <row r="163" spans="1:28" s="93" customFormat="1" ht="72.75" customHeight="1" x14ac:dyDescent="0.25">
      <c r="A163" s="216" t="s">
        <v>276</v>
      </c>
      <c r="B163" s="81" t="s">
        <v>14</v>
      </c>
      <c r="C163" s="76">
        <v>0</v>
      </c>
      <c r="D163" s="205">
        <v>0</v>
      </c>
      <c r="E163" s="195">
        <v>0</v>
      </c>
      <c r="F163" s="195">
        <v>0</v>
      </c>
      <c r="G163" s="167">
        <v>0</v>
      </c>
      <c r="H163" s="76">
        <v>0</v>
      </c>
      <c r="I163" s="76">
        <v>0</v>
      </c>
      <c r="J163" s="76">
        <v>0</v>
      </c>
      <c r="K163" s="76">
        <v>0</v>
      </c>
      <c r="L163" s="107">
        <v>0</v>
      </c>
      <c r="M163" s="104"/>
      <c r="N163" s="110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B163" s="94"/>
    </row>
    <row r="164" spans="1:28" s="93" customFormat="1" ht="87.75" customHeight="1" x14ac:dyDescent="0.25">
      <c r="A164" s="278" t="s">
        <v>277</v>
      </c>
      <c r="B164" s="81" t="s">
        <v>46</v>
      </c>
      <c r="C164" s="76">
        <v>0</v>
      </c>
      <c r="D164" s="205">
        <v>0</v>
      </c>
      <c r="E164" s="195">
        <v>0</v>
      </c>
      <c r="F164" s="195">
        <v>0</v>
      </c>
      <c r="G164" s="167">
        <v>0</v>
      </c>
      <c r="H164" s="76">
        <v>0</v>
      </c>
      <c r="I164" s="76">
        <v>0</v>
      </c>
      <c r="J164" s="76">
        <v>0</v>
      </c>
      <c r="K164" s="76">
        <v>0</v>
      </c>
      <c r="L164" s="107">
        <v>0</v>
      </c>
      <c r="M164" s="225"/>
      <c r="N164" s="110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B164" s="94"/>
    </row>
    <row r="165" spans="1:28" s="93" customFormat="1" ht="38.25" customHeight="1" x14ac:dyDescent="0.25">
      <c r="A165" s="279"/>
      <c r="B165" s="81" t="s">
        <v>15</v>
      </c>
      <c r="C165" s="76">
        <v>0</v>
      </c>
      <c r="D165" s="205">
        <v>0</v>
      </c>
      <c r="E165" s="195">
        <v>0</v>
      </c>
      <c r="F165" s="195">
        <v>0</v>
      </c>
      <c r="G165" s="167">
        <v>0</v>
      </c>
      <c r="H165" s="76">
        <v>0</v>
      </c>
      <c r="I165" s="76">
        <v>0</v>
      </c>
      <c r="J165" s="76">
        <v>0</v>
      </c>
      <c r="K165" s="76">
        <v>0</v>
      </c>
      <c r="L165" s="107">
        <v>0</v>
      </c>
      <c r="M165" s="48"/>
      <c r="N165" s="110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B165" s="94"/>
    </row>
    <row r="166" spans="1:28" s="93" customFormat="1" ht="47.25" customHeight="1" x14ac:dyDescent="0.25">
      <c r="A166" s="280" t="s">
        <v>278</v>
      </c>
      <c r="B166" s="131" t="s">
        <v>14</v>
      </c>
      <c r="C166" s="76">
        <v>0</v>
      </c>
      <c r="D166" s="205">
        <v>0</v>
      </c>
      <c r="E166" s="195">
        <v>0</v>
      </c>
      <c r="F166" s="195">
        <v>0</v>
      </c>
      <c r="G166" s="167"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48"/>
      <c r="N166" s="110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B166" s="94"/>
    </row>
    <row r="167" spans="1:28" s="93" customFormat="1" ht="87" customHeight="1" x14ac:dyDescent="0.25">
      <c r="A167" s="281"/>
      <c r="B167" s="131" t="s">
        <v>46</v>
      </c>
      <c r="C167" s="76">
        <v>0</v>
      </c>
      <c r="D167" s="205">
        <v>0</v>
      </c>
      <c r="E167" s="195">
        <v>0</v>
      </c>
      <c r="F167" s="195">
        <v>0</v>
      </c>
      <c r="G167" s="167">
        <v>0</v>
      </c>
      <c r="H167" s="76">
        <v>0</v>
      </c>
      <c r="I167" s="76">
        <v>0</v>
      </c>
      <c r="J167" s="76">
        <v>0</v>
      </c>
      <c r="K167" s="76">
        <v>0</v>
      </c>
      <c r="L167" s="205">
        <v>0</v>
      </c>
      <c r="M167" s="48"/>
      <c r="N167" s="110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B167" s="94"/>
    </row>
    <row r="168" spans="1:28" s="93" customFormat="1" ht="54.75" customHeight="1" x14ac:dyDescent="0.25">
      <c r="A168" s="282"/>
      <c r="B168" s="81" t="s">
        <v>15</v>
      </c>
      <c r="C168" s="76">
        <v>0</v>
      </c>
      <c r="D168" s="205">
        <v>0</v>
      </c>
      <c r="E168" s="195">
        <v>0</v>
      </c>
      <c r="F168" s="195">
        <v>0</v>
      </c>
      <c r="G168" s="167">
        <v>0</v>
      </c>
      <c r="H168" s="76">
        <v>0</v>
      </c>
      <c r="I168" s="76">
        <v>0</v>
      </c>
      <c r="J168" s="76">
        <v>0</v>
      </c>
      <c r="K168" s="76">
        <v>0</v>
      </c>
      <c r="L168" s="205">
        <v>0</v>
      </c>
      <c r="M168" s="201"/>
      <c r="N168" s="110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B168" s="94"/>
    </row>
    <row r="169" spans="1:28" s="24" customFormat="1" ht="38.25" x14ac:dyDescent="0.25">
      <c r="A169" s="243" t="s">
        <v>194</v>
      </c>
      <c r="B169" s="242" t="s">
        <v>13</v>
      </c>
      <c r="C169" s="242" t="s">
        <v>13</v>
      </c>
      <c r="D169" s="242" t="s">
        <v>13</v>
      </c>
      <c r="E169" s="242" t="s">
        <v>13</v>
      </c>
      <c r="F169" s="242" t="s">
        <v>13</v>
      </c>
      <c r="G169" s="242" t="s">
        <v>13</v>
      </c>
      <c r="H169" s="242" t="s">
        <v>13</v>
      </c>
      <c r="I169" s="242" t="s">
        <v>13</v>
      </c>
      <c r="J169" s="242" t="s">
        <v>13</v>
      </c>
      <c r="K169" s="242" t="s">
        <v>13</v>
      </c>
      <c r="L169" s="242" t="s">
        <v>13</v>
      </c>
      <c r="M169" s="295" t="s">
        <v>290</v>
      </c>
      <c r="N169" s="18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B169" s="1"/>
    </row>
    <row r="170" spans="1:28" s="24" customFormat="1" ht="143.25" customHeight="1" x14ac:dyDescent="0.25">
      <c r="A170" s="241" t="s">
        <v>210</v>
      </c>
      <c r="B170" s="242" t="s">
        <v>13</v>
      </c>
      <c r="C170" s="242" t="s">
        <v>13</v>
      </c>
      <c r="D170" s="242" t="s">
        <v>13</v>
      </c>
      <c r="E170" s="242" t="s">
        <v>13</v>
      </c>
      <c r="F170" s="242" t="s">
        <v>13</v>
      </c>
      <c r="G170" s="242" t="s">
        <v>13</v>
      </c>
      <c r="H170" s="242" t="s">
        <v>13</v>
      </c>
      <c r="I170" s="242" t="s">
        <v>13</v>
      </c>
      <c r="J170" s="242" t="s">
        <v>13</v>
      </c>
      <c r="K170" s="242" t="s">
        <v>13</v>
      </c>
      <c r="L170" s="242" t="s">
        <v>13</v>
      </c>
      <c r="M170" s="327"/>
      <c r="N170" s="252" t="s">
        <v>27</v>
      </c>
      <c r="O170" s="248">
        <v>25</v>
      </c>
      <c r="P170" s="248">
        <v>30</v>
      </c>
      <c r="Q170" s="248">
        <v>30</v>
      </c>
      <c r="R170" s="248">
        <v>30</v>
      </c>
      <c r="S170" s="248">
        <v>30</v>
      </c>
      <c r="T170" s="248">
        <v>30</v>
      </c>
      <c r="U170" s="248">
        <v>30</v>
      </c>
      <c r="V170" s="248">
        <v>30</v>
      </c>
      <c r="W170" s="248">
        <v>30</v>
      </c>
      <c r="X170" s="248">
        <v>30</v>
      </c>
      <c r="Y170" s="248">
        <v>30</v>
      </c>
      <c r="Z170" s="253">
        <v>30</v>
      </c>
      <c r="AB170" s="1"/>
    </row>
    <row r="171" spans="1:28" s="24" customFormat="1" ht="129" customHeight="1" x14ac:dyDescent="0.25">
      <c r="A171" s="243" t="s">
        <v>211</v>
      </c>
      <c r="B171" s="242" t="s">
        <v>13</v>
      </c>
      <c r="C171" s="242" t="s">
        <v>13</v>
      </c>
      <c r="D171" s="242" t="s">
        <v>13</v>
      </c>
      <c r="E171" s="242" t="s">
        <v>13</v>
      </c>
      <c r="F171" s="242" t="s">
        <v>13</v>
      </c>
      <c r="G171" s="242" t="s">
        <v>13</v>
      </c>
      <c r="H171" s="242" t="s">
        <v>13</v>
      </c>
      <c r="I171" s="242" t="s">
        <v>13</v>
      </c>
      <c r="J171" s="242" t="s">
        <v>13</v>
      </c>
      <c r="K171" s="242" t="s">
        <v>13</v>
      </c>
      <c r="L171" s="242" t="s">
        <v>13</v>
      </c>
      <c r="M171" s="328"/>
      <c r="N171" s="252" t="s">
        <v>27</v>
      </c>
      <c r="O171" s="247">
        <v>4</v>
      </c>
      <c r="P171" s="247">
        <v>4</v>
      </c>
      <c r="Q171" s="247">
        <v>4</v>
      </c>
      <c r="R171" s="247">
        <v>4</v>
      </c>
      <c r="S171" s="247">
        <v>4</v>
      </c>
      <c r="T171" s="247">
        <v>4</v>
      </c>
      <c r="U171" s="247">
        <v>4</v>
      </c>
      <c r="V171" s="247">
        <v>4</v>
      </c>
      <c r="W171" s="247">
        <v>4</v>
      </c>
      <c r="X171" s="247">
        <v>4</v>
      </c>
      <c r="Y171" s="247">
        <v>4</v>
      </c>
      <c r="Z171" s="253">
        <v>4</v>
      </c>
      <c r="AB171" s="1"/>
    </row>
    <row r="172" spans="1:28" s="24" customFormat="1" ht="63" customHeight="1" x14ac:dyDescent="0.25">
      <c r="A172" s="292" t="s">
        <v>279</v>
      </c>
      <c r="B172" s="295" t="s">
        <v>13</v>
      </c>
      <c r="C172" s="295" t="s">
        <v>13</v>
      </c>
      <c r="D172" s="295" t="s">
        <v>13</v>
      </c>
      <c r="E172" s="295" t="s">
        <v>13</v>
      </c>
      <c r="F172" s="295" t="s">
        <v>13</v>
      </c>
      <c r="G172" s="295" t="s">
        <v>13</v>
      </c>
      <c r="H172" s="295" t="s">
        <v>13</v>
      </c>
      <c r="I172" s="295" t="s">
        <v>13</v>
      </c>
      <c r="J172" s="295" t="s">
        <v>13</v>
      </c>
      <c r="K172" s="295" t="s">
        <v>13</v>
      </c>
      <c r="L172" s="295" t="s">
        <v>13</v>
      </c>
      <c r="M172" s="295" t="s">
        <v>291</v>
      </c>
      <c r="N172" s="110" t="s">
        <v>63</v>
      </c>
      <c r="O172" s="71" t="e">
        <f t="shared" ref="O172:Y172" si="97">O23+O30</f>
        <v>#REF!</v>
      </c>
      <c r="P172" s="71" t="e">
        <f t="shared" si="97"/>
        <v>#REF!</v>
      </c>
      <c r="Q172" s="71" t="e">
        <f t="shared" si="97"/>
        <v>#REF!</v>
      </c>
      <c r="R172" s="71" t="e">
        <f t="shared" si="97"/>
        <v>#REF!</v>
      </c>
      <c r="S172" s="71" t="e">
        <f t="shared" si="97"/>
        <v>#REF!</v>
      </c>
      <c r="T172" s="71" t="e">
        <f t="shared" si="97"/>
        <v>#REF!</v>
      </c>
      <c r="U172" s="71" t="e">
        <f t="shared" si="97"/>
        <v>#REF!</v>
      </c>
      <c r="V172" s="71" t="e">
        <f t="shared" si="97"/>
        <v>#REF!</v>
      </c>
      <c r="W172" s="71" t="e">
        <f t="shared" si="97"/>
        <v>#REF!</v>
      </c>
      <c r="X172" s="71" t="e">
        <f t="shared" si="97"/>
        <v>#REF!</v>
      </c>
      <c r="Y172" s="71" t="e">
        <f t="shared" si="97"/>
        <v>#REF!</v>
      </c>
      <c r="Z172" s="71" t="e">
        <f>SUM(O172:Y172)</f>
        <v>#REF!</v>
      </c>
      <c r="AB172" s="1"/>
    </row>
    <row r="173" spans="1:28" s="24" customFormat="1" ht="47.25" customHeight="1" x14ac:dyDescent="0.25">
      <c r="A173" s="321"/>
      <c r="B173" s="296"/>
      <c r="C173" s="296"/>
      <c r="D173" s="296"/>
      <c r="E173" s="296"/>
      <c r="F173" s="296"/>
      <c r="G173" s="296"/>
      <c r="H173" s="296"/>
      <c r="I173" s="296"/>
      <c r="J173" s="296"/>
      <c r="K173" s="296"/>
      <c r="L173" s="296"/>
      <c r="M173" s="268"/>
      <c r="N173" s="110" t="s">
        <v>64</v>
      </c>
      <c r="O173" s="72">
        <f t="shared" ref="O173:Y173" si="98">O170+O171</f>
        <v>29</v>
      </c>
      <c r="P173" s="72">
        <f t="shared" si="98"/>
        <v>34</v>
      </c>
      <c r="Q173" s="72">
        <f t="shared" si="98"/>
        <v>34</v>
      </c>
      <c r="R173" s="72">
        <f t="shared" si="98"/>
        <v>34</v>
      </c>
      <c r="S173" s="72">
        <f t="shared" si="98"/>
        <v>34</v>
      </c>
      <c r="T173" s="72">
        <f t="shared" si="98"/>
        <v>34</v>
      </c>
      <c r="U173" s="72">
        <f t="shared" si="98"/>
        <v>34</v>
      </c>
      <c r="V173" s="72">
        <f t="shared" si="98"/>
        <v>34</v>
      </c>
      <c r="W173" s="72">
        <f t="shared" si="98"/>
        <v>34</v>
      </c>
      <c r="X173" s="72">
        <f t="shared" si="98"/>
        <v>34</v>
      </c>
      <c r="Y173" s="72">
        <f t="shared" si="98"/>
        <v>34</v>
      </c>
      <c r="Z173" s="71">
        <f>Y173</f>
        <v>34</v>
      </c>
      <c r="AB173" s="1"/>
    </row>
    <row r="174" spans="1:28" s="24" customFormat="1" ht="68.25" customHeight="1" x14ac:dyDescent="0.25">
      <c r="A174" s="70" t="s">
        <v>195</v>
      </c>
      <c r="B174" s="76" t="s">
        <v>13</v>
      </c>
      <c r="C174" s="76" t="s">
        <v>13</v>
      </c>
      <c r="D174" s="205" t="s">
        <v>13</v>
      </c>
      <c r="E174" s="195" t="s">
        <v>13</v>
      </c>
      <c r="F174" s="195" t="s">
        <v>13</v>
      </c>
      <c r="G174" s="167" t="s">
        <v>13</v>
      </c>
      <c r="H174" s="76" t="s">
        <v>13</v>
      </c>
      <c r="I174" s="76" t="s">
        <v>13</v>
      </c>
      <c r="J174" s="76" t="s">
        <v>13</v>
      </c>
      <c r="K174" s="76" t="s">
        <v>13</v>
      </c>
      <c r="L174" s="76" t="s">
        <v>13</v>
      </c>
      <c r="M174" s="205" t="s">
        <v>184</v>
      </c>
      <c r="N174" s="110" t="s">
        <v>66</v>
      </c>
      <c r="O174" s="71">
        <v>1</v>
      </c>
      <c r="P174" s="71">
        <v>1</v>
      </c>
      <c r="Q174" s="71">
        <v>1</v>
      </c>
      <c r="R174" s="71">
        <v>1</v>
      </c>
      <c r="S174" s="71">
        <v>1</v>
      </c>
      <c r="T174" s="71">
        <v>1</v>
      </c>
      <c r="U174" s="71">
        <v>1</v>
      </c>
      <c r="V174" s="71">
        <v>1</v>
      </c>
      <c r="W174" s="71">
        <v>1</v>
      </c>
      <c r="X174" s="71">
        <v>1</v>
      </c>
      <c r="Y174" s="71">
        <v>1</v>
      </c>
      <c r="Z174" s="71">
        <f>Y174</f>
        <v>1</v>
      </c>
      <c r="AB174" s="1"/>
    </row>
    <row r="175" spans="1:28" s="24" customFormat="1" ht="12.75" x14ac:dyDescent="0.25">
      <c r="A175" s="16" t="s">
        <v>19</v>
      </c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228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8"/>
      <c r="Z175" s="9"/>
      <c r="AB175" s="1"/>
    </row>
    <row r="176" spans="1:28" s="24" customFormat="1" ht="30" customHeight="1" x14ac:dyDescent="0.25">
      <c r="A176" s="286" t="s">
        <v>95</v>
      </c>
      <c r="B176" s="116" t="s">
        <v>14</v>
      </c>
      <c r="C176" s="76">
        <f>D176+E176+F176+G176+H176+I176+J176+K176+L176</f>
        <v>1550000</v>
      </c>
      <c r="D176" s="205">
        <f>D179+D182</f>
        <v>1550000</v>
      </c>
      <c r="E176" s="195">
        <v>0</v>
      </c>
      <c r="F176" s="195">
        <v>0</v>
      </c>
      <c r="G176" s="167">
        <v>0</v>
      </c>
      <c r="H176" s="76">
        <v>0</v>
      </c>
      <c r="I176" s="76">
        <v>0</v>
      </c>
      <c r="J176" s="76">
        <v>0</v>
      </c>
      <c r="K176" s="151">
        <v>0</v>
      </c>
      <c r="L176" s="31">
        <v>0</v>
      </c>
      <c r="M176" s="295" t="s">
        <v>288</v>
      </c>
      <c r="N176" s="110" t="s">
        <v>65</v>
      </c>
      <c r="O176" s="71">
        <v>100</v>
      </c>
      <c r="P176" s="71">
        <v>100</v>
      </c>
      <c r="Q176" s="71">
        <v>100</v>
      </c>
      <c r="R176" s="71">
        <v>100</v>
      </c>
      <c r="S176" s="71">
        <v>100</v>
      </c>
      <c r="T176" s="71">
        <v>100</v>
      </c>
      <c r="U176" s="71">
        <v>100</v>
      </c>
      <c r="V176" s="71">
        <v>100</v>
      </c>
      <c r="W176" s="71">
        <v>100</v>
      </c>
      <c r="X176" s="71">
        <v>100</v>
      </c>
      <c r="Y176" s="71">
        <v>100</v>
      </c>
      <c r="Z176" s="71">
        <f>Y176</f>
        <v>100</v>
      </c>
      <c r="AB176" s="1"/>
    </row>
    <row r="177" spans="1:28" s="24" customFormat="1" ht="63.75" customHeight="1" x14ac:dyDescent="0.25">
      <c r="A177" s="287"/>
      <c r="B177" s="116" t="s">
        <v>46</v>
      </c>
      <c r="C177" s="255">
        <f t="shared" ref="C177:C188" si="99">D177+E177+F177+G177+H177+I177+J177+K177+L177</f>
        <v>0</v>
      </c>
      <c r="D177" s="205">
        <v>0</v>
      </c>
      <c r="E177" s="195">
        <v>0</v>
      </c>
      <c r="F177" s="195">
        <v>0</v>
      </c>
      <c r="G177" s="167">
        <v>0</v>
      </c>
      <c r="H177" s="117">
        <v>0</v>
      </c>
      <c r="I177" s="117">
        <v>0</v>
      </c>
      <c r="J177" s="117">
        <v>0</v>
      </c>
      <c r="K177" s="151">
        <v>0</v>
      </c>
      <c r="L177" s="31">
        <v>0</v>
      </c>
      <c r="M177" s="284"/>
      <c r="N177" s="110"/>
      <c r="O177" s="115"/>
      <c r="P177" s="115"/>
      <c r="Q177" s="115"/>
      <c r="R177" s="115"/>
      <c r="S177" s="115"/>
      <c r="T177" s="115"/>
      <c r="U177" s="115"/>
      <c r="V177" s="115"/>
      <c r="W177" s="115"/>
      <c r="X177" s="115"/>
      <c r="Y177" s="115"/>
      <c r="Z177" s="115"/>
      <c r="AB177" s="1"/>
    </row>
    <row r="178" spans="1:28" s="24" customFormat="1" ht="40.5" customHeight="1" x14ac:dyDescent="0.25">
      <c r="A178" s="288"/>
      <c r="B178" s="116" t="s">
        <v>15</v>
      </c>
      <c r="C178" s="255">
        <f t="shared" si="99"/>
        <v>1550000</v>
      </c>
      <c r="D178" s="205">
        <f>D181+D184</f>
        <v>1550000</v>
      </c>
      <c r="E178" s="237">
        <f t="shared" ref="E178:L178" si="100">E181+E184</f>
        <v>0</v>
      </c>
      <c r="F178" s="237">
        <f t="shared" si="100"/>
        <v>0</v>
      </c>
      <c r="G178" s="237">
        <f t="shared" si="100"/>
        <v>0</v>
      </c>
      <c r="H178" s="237">
        <f t="shared" si="100"/>
        <v>0</v>
      </c>
      <c r="I178" s="237">
        <f t="shared" si="100"/>
        <v>0</v>
      </c>
      <c r="J178" s="237">
        <f t="shared" si="100"/>
        <v>0</v>
      </c>
      <c r="K178" s="237">
        <f t="shared" si="100"/>
        <v>0</v>
      </c>
      <c r="L178" s="237">
        <f t="shared" si="100"/>
        <v>0</v>
      </c>
      <c r="M178" s="235"/>
      <c r="N178" s="110"/>
      <c r="O178" s="115"/>
      <c r="P178" s="115"/>
      <c r="Q178" s="115"/>
      <c r="R178" s="115"/>
      <c r="S178" s="115"/>
      <c r="T178" s="115"/>
      <c r="U178" s="115"/>
      <c r="V178" s="115"/>
      <c r="W178" s="115"/>
      <c r="X178" s="115"/>
      <c r="Y178" s="115"/>
      <c r="Z178" s="115"/>
      <c r="AB178" s="1"/>
    </row>
    <row r="179" spans="1:28" s="24" customFormat="1" ht="27" customHeight="1" x14ac:dyDescent="0.25">
      <c r="A179" s="286" t="s">
        <v>181</v>
      </c>
      <c r="B179" s="116" t="s">
        <v>14</v>
      </c>
      <c r="C179" s="255">
        <f t="shared" si="99"/>
        <v>800000</v>
      </c>
      <c r="D179" s="205">
        <v>800000</v>
      </c>
      <c r="E179" s="195">
        <v>0</v>
      </c>
      <c r="F179" s="195">
        <v>0</v>
      </c>
      <c r="G179" s="167">
        <v>0</v>
      </c>
      <c r="H179" s="117">
        <v>0</v>
      </c>
      <c r="I179" s="117">
        <v>0</v>
      </c>
      <c r="J179" s="117">
        <v>0</v>
      </c>
      <c r="K179" s="151">
        <v>0</v>
      </c>
      <c r="L179" s="31">
        <v>0</v>
      </c>
      <c r="M179" s="235"/>
      <c r="N179" s="110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  <c r="AB179" s="1"/>
    </row>
    <row r="180" spans="1:28" s="24" customFormat="1" ht="67.5" customHeight="1" x14ac:dyDescent="0.25">
      <c r="A180" s="287"/>
      <c r="B180" s="116" t="s">
        <v>46</v>
      </c>
      <c r="C180" s="255">
        <f t="shared" si="99"/>
        <v>0</v>
      </c>
      <c r="D180" s="205">
        <v>0</v>
      </c>
      <c r="E180" s="195">
        <v>0</v>
      </c>
      <c r="F180" s="195">
        <v>0</v>
      </c>
      <c r="G180" s="167">
        <v>0</v>
      </c>
      <c r="H180" s="117">
        <v>0</v>
      </c>
      <c r="I180" s="117">
        <v>0</v>
      </c>
      <c r="J180" s="117">
        <v>0</v>
      </c>
      <c r="K180" s="151">
        <v>0</v>
      </c>
      <c r="L180" s="31">
        <v>0</v>
      </c>
      <c r="M180" s="235"/>
      <c r="N180" s="110"/>
      <c r="O180" s="115"/>
      <c r="P180" s="115"/>
      <c r="Q180" s="115"/>
      <c r="R180" s="115"/>
      <c r="S180" s="115"/>
      <c r="T180" s="115"/>
      <c r="U180" s="115"/>
      <c r="V180" s="115"/>
      <c r="W180" s="115"/>
      <c r="X180" s="115"/>
      <c r="Y180" s="115"/>
      <c r="Z180" s="115"/>
      <c r="AB180" s="1"/>
    </row>
    <row r="181" spans="1:28" s="24" customFormat="1" ht="39.75" customHeight="1" x14ac:dyDescent="0.25">
      <c r="A181" s="288"/>
      <c r="B181" s="116" t="s">
        <v>15</v>
      </c>
      <c r="C181" s="255">
        <f t="shared" si="99"/>
        <v>800000</v>
      </c>
      <c r="D181" s="205">
        <v>800000</v>
      </c>
      <c r="E181" s="195">
        <v>0</v>
      </c>
      <c r="F181" s="195">
        <v>0</v>
      </c>
      <c r="G181" s="167">
        <v>0</v>
      </c>
      <c r="H181" s="117">
        <v>0</v>
      </c>
      <c r="I181" s="117">
        <v>0</v>
      </c>
      <c r="J181" s="117">
        <v>0</v>
      </c>
      <c r="K181" s="151">
        <v>0</v>
      </c>
      <c r="L181" s="31">
        <v>0</v>
      </c>
      <c r="M181" s="235"/>
      <c r="N181" s="110"/>
      <c r="O181" s="115"/>
      <c r="P181" s="115"/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  <c r="AB181" s="1"/>
    </row>
    <row r="182" spans="1:28" s="24" customFormat="1" ht="29.25" customHeight="1" x14ac:dyDescent="0.25">
      <c r="A182" s="289" t="s">
        <v>281</v>
      </c>
      <c r="B182" s="234" t="s">
        <v>14</v>
      </c>
      <c r="C182" s="255">
        <f t="shared" si="99"/>
        <v>750000</v>
      </c>
      <c r="D182" s="237">
        <f t="shared" ref="D182:K182" si="101">D183+D184</f>
        <v>750000</v>
      </c>
      <c r="E182" s="237">
        <f t="shared" si="101"/>
        <v>0</v>
      </c>
      <c r="F182" s="237">
        <f t="shared" si="101"/>
        <v>0</v>
      </c>
      <c r="G182" s="237">
        <f t="shared" si="101"/>
        <v>0</v>
      </c>
      <c r="H182" s="237">
        <f t="shared" si="101"/>
        <v>0</v>
      </c>
      <c r="I182" s="237">
        <f t="shared" si="101"/>
        <v>0</v>
      </c>
      <c r="J182" s="237">
        <f t="shared" si="101"/>
        <v>0</v>
      </c>
      <c r="K182" s="237">
        <f t="shared" si="101"/>
        <v>0</v>
      </c>
      <c r="L182" s="31">
        <v>0</v>
      </c>
      <c r="M182" s="235"/>
      <c r="N182" s="238"/>
      <c r="O182" s="236"/>
      <c r="P182" s="236"/>
      <c r="Q182" s="236"/>
      <c r="R182" s="236"/>
      <c r="S182" s="236"/>
      <c r="T182" s="236"/>
      <c r="U182" s="236"/>
      <c r="V182" s="236"/>
      <c r="W182" s="236"/>
      <c r="X182" s="236"/>
      <c r="Y182" s="236"/>
      <c r="Z182" s="236"/>
      <c r="AB182" s="1"/>
    </row>
    <row r="183" spans="1:28" s="24" customFormat="1" ht="39.75" customHeight="1" x14ac:dyDescent="0.25">
      <c r="A183" s="290"/>
      <c r="B183" s="234" t="s">
        <v>46</v>
      </c>
      <c r="C183" s="255">
        <f t="shared" si="99"/>
        <v>0</v>
      </c>
      <c r="D183" s="237">
        <v>0</v>
      </c>
      <c r="E183" s="237">
        <v>0</v>
      </c>
      <c r="F183" s="237">
        <v>0</v>
      </c>
      <c r="G183" s="237">
        <v>0</v>
      </c>
      <c r="H183" s="237">
        <v>0</v>
      </c>
      <c r="I183" s="237">
        <v>0</v>
      </c>
      <c r="J183" s="237">
        <v>0</v>
      </c>
      <c r="K183" s="237">
        <v>0</v>
      </c>
      <c r="L183" s="31">
        <v>0</v>
      </c>
      <c r="M183" s="235"/>
      <c r="N183" s="238"/>
      <c r="O183" s="236"/>
      <c r="P183" s="236"/>
      <c r="Q183" s="236"/>
      <c r="R183" s="236"/>
      <c r="S183" s="236"/>
      <c r="T183" s="236"/>
      <c r="U183" s="236"/>
      <c r="V183" s="236"/>
      <c r="W183" s="236"/>
      <c r="X183" s="236"/>
      <c r="Y183" s="236"/>
      <c r="Z183" s="236"/>
      <c r="AB183" s="1"/>
    </row>
    <row r="184" spans="1:28" s="24" customFormat="1" ht="39.75" customHeight="1" x14ac:dyDescent="0.25">
      <c r="A184" s="291"/>
      <c r="B184" s="234" t="s">
        <v>15</v>
      </c>
      <c r="C184" s="255">
        <f t="shared" si="99"/>
        <v>750000</v>
      </c>
      <c r="D184" s="237">
        <v>750000</v>
      </c>
      <c r="E184" s="237">
        <v>0</v>
      </c>
      <c r="F184" s="237">
        <v>0</v>
      </c>
      <c r="G184" s="237">
        <v>0</v>
      </c>
      <c r="H184" s="237">
        <v>0</v>
      </c>
      <c r="I184" s="237">
        <v>0</v>
      </c>
      <c r="J184" s="237">
        <v>0</v>
      </c>
      <c r="K184" s="237">
        <v>0</v>
      </c>
      <c r="L184" s="31">
        <v>0</v>
      </c>
      <c r="M184" s="235"/>
      <c r="N184" s="238"/>
      <c r="O184" s="236"/>
      <c r="P184" s="236"/>
      <c r="Q184" s="236"/>
      <c r="R184" s="236"/>
      <c r="S184" s="236"/>
      <c r="T184" s="236"/>
      <c r="U184" s="236"/>
      <c r="V184" s="236"/>
      <c r="W184" s="236"/>
      <c r="X184" s="236"/>
      <c r="Y184" s="236"/>
      <c r="Z184" s="236"/>
      <c r="AB184" s="1"/>
    </row>
    <row r="185" spans="1:28" s="24" customFormat="1" ht="15.75" customHeight="1" x14ac:dyDescent="0.25">
      <c r="A185" s="16" t="s">
        <v>216</v>
      </c>
      <c r="B185" s="150"/>
      <c r="C185" s="255">
        <f t="shared" si="99"/>
        <v>0</v>
      </c>
      <c r="D185" s="205"/>
      <c r="E185" s="195"/>
      <c r="F185" s="195"/>
      <c r="G185" s="167"/>
      <c r="H185" s="151"/>
      <c r="I185" s="151"/>
      <c r="J185" s="151"/>
      <c r="K185" s="151"/>
      <c r="L185" s="31"/>
      <c r="M185" s="239"/>
      <c r="N185" s="110"/>
      <c r="O185" s="149"/>
      <c r="P185" s="149"/>
      <c r="Q185" s="149"/>
      <c r="R185" s="149"/>
      <c r="S185" s="149"/>
      <c r="T185" s="149"/>
      <c r="U185" s="149"/>
      <c r="V185" s="149"/>
      <c r="W185" s="149"/>
      <c r="X185" s="149"/>
      <c r="Y185" s="149"/>
      <c r="Z185" s="149"/>
      <c r="AB185" s="1"/>
    </row>
    <row r="186" spans="1:28" s="24" customFormat="1" ht="39.75" customHeight="1" x14ac:dyDescent="0.25">
      <c r="A186" s="234" t="s">
        <v>282</v>
      </c>
      <c r="B186" s="150" t="s">
        <v>14</v>
      </c>
      <c r="C186" s="255">
        <f t="shared" si="99"/>
        <v>5400000</v>
      </c>
      <c r="D186" s="205">
        <f t="shared" ref="D186:L186" si="102">D187+D188</f>
        <v>600000</v>
      </c>
      <c r="E186" s="195">
        <f t="shared" si="102"/>
        <v>600000</v>
      </c>
      <c r="F186" s="195">
        <f t="shared" si="102"/>
        <v>600000</v>
      </c>
      <c r="G186" s="167">
        <f t="shared" si="102"/>
        <v>600000</v>
      </c>
      <c r="H186" s="151">
        <f t="shared" si="102"/>
        <v>600000</v>
      </c>
      <c r="I186" s="151">
        <f t="shared" si="102"/>
        <v>600000</v>
      </c>
      <c r="J186" s="151">
        <f t="shared" si="102"/>
        <v>600000</v>
      </c>
      <c r="K186" s="151">
        <f t="shared" si="102"/>
        <v>600000</v>
      </c>
      <c r="L186" s="151">
        <f t="shared" si="102"/>
        <v>600000</v>
      </c>
      <c r="M186" s="244" t="s">
        <v>184</v>
      </c>
      <c r="N186" s="110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  <c r="Z186" s="149"/>
      <c r="AB186" s="1"/>
    </row>
    <row r="187" spans="1:28" s="24" customFormat="1" ht="39.75" customHeight="1" x14ac:dyDescent="0.25">
      <c r="A187" s="320" t="s">
        <v>283</v>
      </c>
      <c r="B187" s="150" t="s">
        <v>46</v>
      </c>
      <c r="C187" s="255">
        <f t="shared" si="99"/>
        <v>0</v>
      </c>
      <c r="D187" s="205">
        <v>0</v>
      </c>
      <c r="E187" s="195">
        <v>0</v>
      </c>
      <c r="F187" s="195">
        <v>0</v>
      </c>
      <c r="G187" s="167">
        <v>0</v>
      </c>
      <c r="H187" s="151">
        <v>0</v>
      </c>
      <c r="I187" s="151">
        <v>0</v>
      </c>
      <c r="J187" s="151">
        <v>0</v>
      </c>
      <c r="K187" s="151">
        <v>0</v>
      </c>
      <c r="L187" s="242">
        <v>0</v>
      </c>
      <c r="M187" s="254"/>
      <c r="N187" s="110"/>
      <c r="O187" s="149"/>
      <c r="P187" s="149"/>
      <c r="Q187" s="149"/>
      <c r="R187" s="149"/>
      <c r="S187" s="149"/>
      <c r="T187" s="149"/>
      <c r="U187" s="149"/>
      <c r="V187" s="149"/>
      <c r="W187" s="149"/>
      <c r="X187" s="149"/>
      <c r="Y187" s="149"/>
      <c r="Z187" s="149"/>
      <c r="AB187" s="1"/>
    </row>
    <row r="188" spans="1:28" s="24" customFormat="1" ht="39.75" customHeight="1" x14ac:dyDescent="0.25">
      <c r="A188" s="322"/>
      <c r="B188" s="150" t="s">
        <v>15</v>
      </c>
      <c r="C188" s="255">
        <f t="shared" si="99"/>
        <v>5400000</v>
      </c>
      <c r="D188" s="205">
        <v>600000</v>
      </c>
      <c r="E188" s="195">
        <v>600000</v>
      </c>
      <c r="F188" s="195">
        <v>600000</v>
      </c>
      <c r="G188" s="167">
        <v>600000</v>
      </c>
      <c r="H188" s="151">
        <v>600000</v>
      </c>
      <c r="I188" s="151">
        <v>600000</v>
      </c>
      <c r="J188" s="151">
        <v>600000</v>
      </c>
      <c r="K188" s="151">
        <v>600000</v>
      </c>
      <c r="L188" s="242">
        <v>600000</v>
      </c>
      <c r="M188" s="254"/>
      <c r="N188" s="110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  <c r="Z188" s="149"/>
      <c r="AB188" s="1"/>
    </row>
    <row r="189" spans="1:28" s="24" customFormat="1" ht="29.25" customHeight="1" x14ac:dyDescent="0.25">
      <c r="A189" s="286" t="s">
        <v>284</v>
      </c>
      <c r="B189" s="150" t="s">
        <v>14</v>
      </c>
      <c r="C189" s="151">
        <f>D189+E189+F189+G189+H189+I189+J189+K189+L189</f>
        <v>3150000</v>
      </c>
      <c r="D189" s="205">
        <f t="shared" ref="D189" si="103">D190+D191</f>
        <v>350000</v>
      </c>
      <c r="E189" s="195">
        <f t="shared" ref="E189" si="104">E190+E191</f>
        <v>350000</v>
      </c>
      <c r="F189" s="195">
        <f t="shared" ref="F189" si="105">F190+F191</f>
        <v>350000</v>
      </c>
      <c r="G189" s="167">
        <f t="shared" ref="G189" si="106">G190+G191</f>
        <v>350000</v>
      </c>
      <c r="H189" s="151">
        <f t="shared" ref="H189" si="107">H190+H191</f>
        <v>350000</v>
      </c>
      <c r="I189" s="151">
        <f t="shared" ref="I189" si="108">I190+I191</f>
        <v>350000</v>
      </c>
      <c r="J189" s="151">
        <f t="shared" ref="J189" si="109">J190+J191</f>
        <v>350000</v>
      </c>
      <c r="K189" s="151">
        <f t="shared" ref="K189" si="110">K190+K191</f>
        <v>350000</v>
      </c>
      <c r="L189" s="242">
        <f t="shared" ref="L189" si="111">L190+L191</f>
        <v>350000</v>
      </c>
      <c r="M189" s="254"/>
      <c r="N189" s="110"/>
      <c r="O189" s="149"/>
      <c r="P189" s="149"/>
      <c r="Q189" s="149"/>
      <c r="R189" s="149"/>
      <c r="S189" s="149"/>
      <c r="T189" s="149"/>
      <c r="U189" s="149"/>
      <c r="V189" s="149"/>
      <c r="W189" s="149"/>
      <c r="X189" s="149"/>
      <c r="Y189" s="149"/>
      <c r="Z189" s="149"/>
      <c r="AB189" s="1"/>
    </row>
    <row r="190" spans="1:28" s="24" customFormat="1" ht="39.75" customHeight="1" x14ac:dyDescent="0.25">
      <c r="A190" s="287"/>
      <c r="B190" s="150" t="s">
        <v>46</v>
      </c>
      <c r="C190" s="255">
        <f t="shared" ref="C190:C194" si="112">D190+E190+F190+G190+H190+I190+J190+K190+L190</f>
        <v>0</v>
      </c>
      <c r="D190" s="205">
        <v>0</v>
      </c>
      <c r="E190" s="195">
        <v>0</v>
      </c>
      <c r="F190" s="195">
        <v>0</v>
      </c>
      <c r="G190" s="167">
        <v>0</v>
      </c>
      <c r="H190" s="151">
        <v>0</v>
      </c>
      <c r="I190" s="151">
        <v>0</v>
      </c>
      <c r="J190" s="151">
        <v>0</v>
      </c>
      <c r="K190" s="151">
        <v>0</v>
      </c>
      <c r="L190" s="242">
        <v>0</v>
      </c>
      <c r="M190" s="254"/>
      <c r="N190" s="110"/>
      <c r="O190" s="149"/>
      <c r="P190" s="149"/>
      <c r="Q190" s="149"/>
      <c r="R190" s="149"/>
      <c r="S190" s="149"/>
      <c r="T190" s="149"/>
      <c r="U190" s="149"/>
      <c r="V190" s="149"/>
      <c r="W190" s="149"/>
      <c r="X190" s="149"/>
      <c r="Y190" s="149"/>
      <c r="Z190" s="149"/>
      <c r="AB190" s="1"/>
    </row>
    <row r="191" spans="1:28" s="24" customFormat="1" ht="39.75" customHeight="1" x14ac:dyDescent="0.25">
      <c r="A191" s="288"/>
      <c r="B191" s="150" t="s">
        <v>15</v>
      </c>
      <c r="C191" s="255">
        <f t="shared" si="112"/>
        <v>3150000</v>
      </c>
      <c r="D191" s="205">
        <v>350000</v>
      </c>
      <c r="E191" s="195">
        <v>350000</v>
      </c>
      <c r="F191" s="195">
        <v>350000</v>
      </c>
      <c r="G191" s="167">
        <v>350000</v>
      </c>
      <c r="H191" s="157">
        <v>350000</v>
      </c>
      <c r="I191" s="157">
        <v>350000</v>
      </c>
      <c r="J191" s="157">
        <v>350000</v>
      </c>
      <c r="K191" s="157">
        <v>350000</v>
      </c>
      <c r="L191" s="242">
        <v>350000</v>
      </c>
      <c r="M191" s="254"/>
      <c r="N191" s="110"/>
      <c r="O191" s="149"/>
      <c r="P191" s="149"/>
      <c r="Q191" s="149"/>
      <c r="R191" s="149"/>
      <c r="S191" s="149"/>
      <c r="T191" s="149"/>
      <c r="U191" s="149"/>
      <c r="V191" s="149"/>
      <c r="W191" s="149"/>
      <c r="X191" s="149"/>
      <c r="Y191" s="149"/>
      <c r="Z191" s="149"/>
      <c r="AB191" s="1"/>
    </row>
    <row r="192" spans="1:28" s="24" customFormat="1" ht="31.5" customHeight="1" x14ac:dyDescent="0.25">
      <c r="A192" s="286" t="s">
        <v>215</v>
      </c>
      <c r="B192" s="150" t="s">
        <v>14</v>
      </c>
      <c r="C192" s="255">
        <f t="shared" si="112"/>
        <v>2250000</v>
      </c>
      <c r="D192" s="205">
        <f t="shared" ref="D192" si="113">D193+D194</f>
        <v>250000</v>
      </c>
      <c r="E192" s="195">
        <f t="shared" ref="E192" si="114">E193+E194</f>
        <v>250000</v>
      </c>
      <c r="F192" s="195">
        <f t="shared" ref="F192" si="115">F193+F194</f>
        <v>250000</v>
      </c>
      <c r="G192" s="167">
        <f t="shared" ref="G192" si="116">G193+G194</f>
        <v>250000</v>
      </c>
      <c r="H192" s="151">
        <f t="shared" ref="H192" si="117">H193+H194</f>
        <v>250000</v>
      </c>
      <c r="I192" s="151">
        <f t="shared" ref="I192" si="118">I193+I194</f>
        <v>250000</v>
      </c>
      <c r="J192" s="151">
        <f t="shared" ref="J192" si="119">J193+J194</f>
        <v>250000</v>
      </c>
      <c r="K192" s="151">
        <f t="shared" ref="K192" si="120">K193+K194</f>
        <v>250000</v>
      </c>
      <c r="L192" s="242">
        <f t="shared" ref="L192" si="121">L193+L194</f>
        <v>250000</v>
      </c>
      <c r="M192" s="254"/>
      <c r="N192" s="110"/>
      <c r="O192" s="149"/>
      <c r="P192" s="149"/>
      <c r="Q192" s="149"/>
      <c r="R192" s="149"/>
      <c r="S192" s="149"/>
      <c r="T192" s="149"/>
      <c r="U192" s="149"/>
      <c r="V192" s="149"/>
      <c r="W192" s="149"/>
      <c r="X192" s="149"/>
      <c r="Y192" s="149"/>
      <c r="Z192" s="149"/>
      <c r="AB192" s="1"/>
    </row>
    <row r="193" spans="1:28" s="24" customFormat="1" ht="39.75" customHeight="1" x14ac:dyDescent="0.25">
      <c r="A193" s="304"/>
      <c r="B193" s="150" t="s">
        <v>46</v>
      </c>
      <c r="C193" s="255">
        <f t="shared" si="112"/>
        <v>0</v>
      </c>
      <c r="D193" s="205">
        <v>0</v>
      </c>
      <c r="E193" s="195">
        <v>0</v>
      </c>
      <c r="F193" s="195">
        <v>0</v>
      </c>
      <c r="G193" s="167">
        <v>0</v>
      </c>
      <c r="H193" s="151">
        <v>0</v>
      </c>
      <c r="I193" s="151">
        <v>0</v>
      </c>
      <c r="J193" s="151">
        <v>0</v>
      </c>
      <c r="K193" s="151">
        <v>0</v>
      </c>
      <c r="L193" s="242">
        <v>0</v>
      </c>
      <c r="M193" s="254"/>
      <c r="N193" s="110"/>
      <c r="O193" s="149"/>
      <c r="P193" s="149"/>
      <c r="Q193" s="149"/>
      <c r="R193" s="149"/>
      <c r="S193" s="149"/>
      <c r="T193" s="149"/>
      <c r="U193" s="149"/>
      <c r="V193" s="149"/>
      <c r="W193" s="149"/>
      <c r="X193" s="149"/>
      <c r="Y193" s="149"/>
      <c r="Z193" s="149"/>
      <c r="AB193" s="1"/>
    </row>
    <row r="194" spans="1:28" s="24" customFormat="1" ht="39.75" customHeight="1" x14ac:dyDescent="0.25">
      <c r="A194" s="323"/>
      <c r="B194" s="150" t="s">
        <v>15</v>
      </c>
      <c r="C194" s="255">
        <f t="shared" si="112"/>
        <v>2250000</v>
      </c>
      <c r="D194" s="205">
        <v>250000</v>
      </c>
      <c r="E194" s="195">
        <v>250000</v>
      </c>
      <c r="F194" s="195">
        <v>250000</v>
      </c>
      <c r="G194" s="167">
        <v>250000</v>
      </c>
      <c r="H194" s="157">
        <v>250000</v>
      </c>
      <c r="I194" s="157">
        <v>250000</v>
      </c>
      <c r="J194" s="157">
        <v>250000</v>
      </c>
      <c r="K194" s="157">
        <v>250000</v>
      </c>
      <c r="L194" s="242">
        <v>250000</v>
      </c>
      <c r="M194" s="256"/>
      <c r="N194" s="110"/>
      <c r="O194" s="149"/>
      <c r="P194" s="149"/>
      <c r="Q194" s="149"/>
      <c r="R194" s="149"/>
      <c r="S194" s="149"/>
      <c r="T194" s="149"/>
      <c r="U194" s="149"/>
      <c r="V194" s="149"/>
      <c r="W194" s="149"/>
      <c r="X194" s="149"/>
      <c r="Y194" s="149"/>
      <c r="Z194" s="149"/>
      <c r="AB194" s="1"/>
    </row>
    <row r="195" spans="1:28" s="24" customFormat="1" ht="32.25" customHeight="1" x14ac:dyDescent="0.25">
      <c r="A195" s="286" t="s">
        <v>48</v>
      </c>
      <c r="B195" s="81" t="s">
        <v>14</v>
      </c>
      <c r="C195" s="76">
        <f>C196+C197</f>
        <v>243382091.03999999</v>
      </c>
      <c r="D195" s="205">
        <f t="shared" ref="D195:L195" si="122">D196+D197</f>
        <v>24187050</v>
      </c>
      <c r="E195" s="195">
        <f t="shared" si="122"/>
        <v>5075350</v>
      </c>
      <c r="F195" s="195">
        <f t="shared" si="122"/>
        <v>5075350</v>
      </c>
      <c r="G195" s="167">
        <f t="shared" si="122"/>
        <v>32811288.859999999</v>
      </c>
      <c r="H195" s="151">
        <f t="shared" si="122"/>
        <v>33582261.840000004</v>
      </c>
      <c r="I195" s="151">
        <f t="shared" si="122"/>
        <v>34384896.299999997</v>
      </c>
      <c r="J195" s="151">
        <f t="shared" si="122"/>
        <v>35214006.890000001</v>
      </c>
      <c r="K195" s="151">
        <f t="shared" si="122"/>
        <v>36076908.43</v>
      </c>
      <c r="L195" s="242">
        <f t="shared" si="122"/>
        <v>36974978.719999999</v>
      </c>
      <c r="M195" s="242" t="s">
        <v>18</v>
      </c>
      <c r="N195" s="226" t="s">
        <v>18</v>
      </c>
      <c r="O195" s="76" t="s">
        <v>18</v>
      </c>
      <c r="P195" s="76" t="s">
        <v>18</v>
      </c>
      <c r="Q195" s="76" t="s">
        <v>18</v>
      </c>
      <c r="R195" s="76" t="s">
        <v>18</v>
      </c>
      <c r="S195" s="76" t="s">
        <v>18</v>
      </c>
      <c r="T195" s="76" t="s">
        <v>18</v>
      </c>
      <c r="U195" s="76" t="s">
        <v>18</v>
      </c>
      <c r="V195" s="76" t="s">
        <v>18</v>
      </c>
      <c r="W195" s="76" t="s">
        <v>18</v>
      </c>
      <c r="X195" s="76" t="s">
        <v>18</v>
      </c>
      <c r="Y195" s="76" t="s">
        <v>18</v>
      </c>
      <c r="Z195" s="76" t="s">
        <v>18</v>
      </c>
      <c r="AB195" s="1"/>
    </row>
    <row r="196" spans="1:28" s="24" customFormat="1" ht="63" customHeight="1" x14ac:dyDescent="0.25">
      <c r="A196" s="287"/>
      <c r="B196" s="81" t="s">
        <v>46</v>
      </c>
      <c r="C196" s="76">
        <f>SUM(D196:L196)</f>
        <v>85821700</v>
      </c>
      <c r="D196" s="205">
        <f t="shared" ref="D196:L196" si="123">D15+D42+D128+D137+D158+D187</f>
        <v>12261700</v>
      </c>
      <c r="E196" s="195">
        <f t="shared" si="123"/>
        <v>0</v>
      </c>
      <c r="F196" s="195">
        <f t="shared" si="123"/>
        <v>0</v>
      </c>
      <c r="G196" s="167">
        <f t="shared" si="123"/>
        <v>12260000</v>
      </c>
      <c r="H196" s="151">
        <f t="shared" si="123"/>
        <v>12260000</v>
      </c>
      <c r="I196" s="151">
        <f t="shared" si="123"/>
        <v>12260000</v>
      </c>
      <c r="J196" s="151">
        <f t="shared" si="123"/>
        <v>12260000</v>
      </c>
      <c r="K196" s="151">
        <f t="shared" si="123"/>
        <v>12260000</v>
      </c>
      <c r="L196" s="151">
        <f t="shared" si="123"/>
        <v>12260000</v>
      </c>
      <c r="M196" s="205" t="s">
        <v>18</v>
      </c>
      <c r="N196" s="226" t="s">
        <v>18</v>
      </c>
      <c r="O196" s="76" t="s">
        <v>18</v>
      </c>
      <c r="P196" s="76" t="s">
        <v>18</v>
      </c>
      <c r="Q196" s="76" t="s">
        <v>18</v>
      </c>
      <c r="R196" s="76" t="s">
        <v>18</v>
      </c>
      <c r="S196" s="76" t="s">
        <v>18</v>
      </c>
      <c r="T196" s="76" t="s">
        <v>18</v>
      </c>
      <c r="U196" s="76" t="s">
        <v>18</v>
      </c>
      <c r="V196" s="76" t="s">
        <v>18</v>
      </c>
      <c r="W196" s="76" t="s">
        <v>18</v>
      </c>
      <c r="X196" s="76" t="s">
        <v>18</v>
      </c>
      <c r="Y196" s="76" t="s">
        <v>18</v>
      </c>
      <c r="Z196" s="76" t="s">
        <v>18</v>
      </c>
      <c r="AB196" s="1"/>
    </row>
    <row r="197" spans="1:28" s="24" customFormat="1" ht="42.75" customHeight="1" x14ac:dyDescent="0.25">
      <c r="A197" s="288"/>
      <c r="B197" s="81" t="s">
        <v>15</v>
      </c>
      <c r="C197" s="76">
        <f>SUM(D197:L197)</f>
        <v>157560391.03999999</v>
      </c>
      <c r="D197" s="205">
        <f>D188+D178+D138+D129+D43+D16</f>
        <v>11925350</v>
      </c>
      <c r="E197" s="195">
        <f>E16+E43+E129+E138+E153+E178+E188</f>
        <v>5075350</v>
      </c>
      <c r="F197" s="195">
        <f t="shared" ref="F197:L197" si="124">F16+F43+F129+F138+F159+F178+F188</f>
        <v>5075350</v>
      </c>
      <c r="G197" s="167">
        <f t="shared" si="124"/>
        <v>20551288.859999999</v>
      </c>
      <c r="H197" s="151">
        <f t="shared" si="124"/>
        <v>21322261.84</v>
      </c>
      <c r="I197" s="151">
        <f t="shared" si="124"/>
        <v>22124896.300000001</v>
      </c>
      <c r="J197" s="151">
        <f t="shared" si="124"/>
        <v>22954006.890000001</v>
      </c>
      <c r="K197" s="151">
        <f t="shared" si="124"/>
        <v>23816908.43</v>
      </c>
      <c r="L197" s="151">
        <f t="shared" si="124"/>
        <v>24714978.719999999</v>
      </c>
      <c r="M197" s="205" t="s">
        <v>18</v>
      </c>
      <c r="N197" s="226" t="s">
        <v>18</v>
      </c>
      <c r="O197" s="76" t="s">
        <v>18</v>
      </c>
      <c r="P197" s="76" t="s">
        <v>18</v>
      </c>
      <c r="Q197" s="76" t="s">
        <v>18</v>
      </c>
      <c r="R197" s="76" t="s">
        <v>18</v>
      </c>
      <c r="S197" s="76" t="s">
        <v>18</v>
      </c>
      <c r="T197" s="76" t="s">
        <v>18</v>
      </c>
      <c r="U197" s="76" t="s">
        <v>18</v>
      </c>
      <c r="V197" s="76" t="s">
        <v>18</v>
      </c>
      <c r="W197" s="76" t="s">
        <v>18</v>
      </c>
      <c r="X197" s="76" t="s">
        <v>18</v>
      </c>
      <c r="Y197" s="76" t="s">
        <v>18</v>
      </c>
      <c r="Z197" s="76" t="s">
        <v>18</v>
      </c>
      <c r="AB197" s="1"/>
    </row>
    <row r="198" spans="1:28" s="24" customFormat="1" ht="25.5" x14ac:dyDescent="0.25">
      <c r="A198" s="320" t="s">
        <v>186</v>
      </c>
      <c r="B198" s="134" t="s">
        <v>14</v>
      </c>
      <c r="C198" s="136">
        <f>SUM(D198:L198)</f>
        <v>241532091.03999999</v>
      </c>
      <c r="D198" s="205">
        <f t="shared" ref="D198:L198" si="125">D199+D200</f>
        <v>22337050</v>
      </c>
      <c r="E198" s="195">
        <f t="shared" si="125"/>
        <v>5075350</v>
      </c>
      <c r="F198" s="195">
        <f t="shared" si="125"/>
        <v>5075350</v>
      </c>
      <c r="G198" s="167">
        <f t="shared" si="125"/>
        <v>32811288.859999999</v>
      </c>
      <c r="H198" s="136">
        <f t="shared" si="125"/>
        <v>33582261.840000004</v>
      </c>
      <c r="I198" s="136">
        <f t="shared" si="125"/>
        <v>34384896.299999997</v>
      </c>
      <c r="J198" s="136">
        <f t="shared" si="125"/>
        <v>35214006.890000001</v>
      </c>
      <c r="K198" s="136">
        <f t="shared" si="125"/>
        <v>36076908.43</v>
      </c>
      <c r="L198" s="136">
        <f t="shared" si="125"/>
        <v>36974978.719999999</v>
      </c>
      <c r="M198" s="205" t="s">
        <v>18</v>
      </c>
      <c r="N198" s="226" t="s">
        <v>18</v>
      </c>
      <c r="O198" s="136" t="s">
        <v>18</v>
      </c>
      <c r="P198" s="136" t="s">
        <v>18</v>
      </c>
      <c r="Q198" s="136" t="s">
        <v>18</v>
      </c>
      <c r="R198" s="136" t="s">
        <v>18</v>
      </c>
      <c r="S198" s="136" t="s">
        <v>18</v>
      </c>
      <c r="T198" s="136" t="s">
        <v>18</v>
      </c>
      <c r="U198" s="136" t="s">
        <v>18</v>
      </c>
      <c r="V198" s="136" t="s">
        <v>18</v>
      </c>
      <c r="W198" s="136" t="s">
        <v>18</v>
      </c>
      <c r="X198" s="136" t="s">
        <v>18</v>
      </c>
      <c r="Y198" s="136" t="s">
        <v>18</v>
      </c>
      <c r="Z198" s="136" t="s">
        <v>18</v>
      </c>
      <c r="AB198" s="1"/>
    </row>
    <row r="199" spans="1:28" s="24" customFormat="1" ht="63.75" x14ac:dyDescent="0.25">
      <c r="A199" s="320"/>
      <c r="B199" s="134" t="s">
        <v>46</v>
      </c>
      <c r="C199" s="136">
        <f>SUM(D199:L199)</f>
        <v>85821700</v>
      </c>
      <c r="D199" s="205">
        <f t="shared" ref="D199:L199" si="126">D15-D39+D42+D158+D128+D187</f>
        <v>12261700</v>
      </c>
      <c r="E199" s="195">
        <f t="shared" si="126"/>
        <v>0</v>
      </c>
      <c r="F199" s="195">
        <f t="shared" si="126"/>
        <v>0</v>
      </c>
      <c r="G199" s="167">
        <f t="shared" si="126"/>
        <v>12260000</v>
      </c>
      <c r="H199" s="151">
        <f t="shared" si="126"/>
        <v>12260000</v>
      </c>
      <c r="I199" s="151">
        <f t="shared" si="126"/>
        <v>12260000</v>
      </c>
      <c r="J199" s="151">
        <f t="shared" si="126"/>
        <v>12260000</v>
      </c>
      <c r="K199" s="151">
        <f t="shared" si="126"/>
        <v>12260000</v>
      </c>
      <c r="L199" s="151">
        <f t="shared" si="126"/>
        <v>12260000</v>
      </c>
      <c r="M199" s="205" t="s">
        <v>18</v>
      </c>
      <c r="N199" s="226" t="s">
        <v>18</v>
      </c>
      <c r="O199" s="136" t="s">
        <v>18</v>
      </c>
      <c r="P199" s="136" t="s">
        <v>18</v>
      </c>
      <c r="Q199" s="136" t="s">
        <v>18</v>
      </c>
      <c r="R199" s="136" t="s">
        <v>18</v>
      </c>
      <c r="S199" s="136" t="s">
        <v>18</v>
      </c>
      <c r="T199" s="136" t="s">
        <v>18</v>
      </c>
      <c r="U199" s="136" t="s">
        <v>18</v>
      </c>
      <c r="V199" s="136" t="s">
        <v>18</v>
      </c>
      <c r="W199" s="136" t="s">
        <v>18</v>
      </c>
      <c r="X199" s="136" t="s">
        <v>18</v>
      </c>
      <c r="Y199" s="136" t="s">
        <v>18</v>
      </c>
      <c r="Z199" s="136" t="s">
        <v>18</v>
      </c>
      <c r="AB199" s="1"/>
    </row>
    <row r="200" spans="1:28" s="24" customFormat="1" ht="38.25" x14ac:dyDescent="0.25">
      <c r="A200" s="320"/>
      <c r="B200" s="134" t="s">
        <v>15</v>
      </c>
      <c r="C200" s="136">
        <f>SUM(D200:L200)</f>
        <v>155710391.03999999</v>
      </c>
      <c r="D200" s="205">
        <f t="shared" ref="D200:L200" si="127">D16-D40+D43+D129+D138+D159+D188</f>
        <v>10075350</v>
      </c>
      <c r="E200" s="195">
        <f t="shared" si="127"/>
        <v>5075350</v>
      </c>
      <c r="F200" s="195">
        <f t="shared" si="127"/>
        <v>5075350</v>
      </c>
      <c r="G200" s="167">
        <f t="shared" si="127"/>
        <v>20551288.859999999</v>
      </c>
      <c r="H200" s="151">
        <f t="shared" si="127"/>
        <v>21322261.84</v>
      </c>
      <c r="I200" s="151">
        <f t="shared" si="127"/>
        <v>22124896.300000001</v>
      </c>
      <c r="J200" s="151">
        <f t="shared" si="127"/>
        <v>22954006.890000001</v>
      </c>
      <c r="K200" s="151">
        <f t="shared" si="127"/>
        <v>23816908.43</v>
      </c>
      <c r="L200" s="151">
        <f t="shared" si="127"/>
        <v>24714978.719999999</v>
      </c>
      <c r="M200" s="205" t="s">
        <v>18</v>
      </c>
      <c r="N200" s="226" t="s">
        <v>18</v>
      </c>
      <c r="O200" s="136" t="s">
        <v>18</v>
      </c>
      <c r="P200" s="136" t="s">
        <v>18</v>
      </c>
      <c r="Q200" s="136" t="s">
        <v>18</v>
      </c>
      <c r="R200" s="136" t="s">
        <v>18</v>
      </c>
      <c r="S200" s="136" t="s">
        <v>18</v>
      </c>
      <c r="T200" s="136" t="s">
        <v>18</v>
      </c>
      <c r="U200" s="136" t="s">
        <v>18</v>
      </c>
      <c r="V200" s="136" t="s">
        <v>18</v>
      </c>
      <c r="W200" s="136" t="s">
        <v>18</v>
      </c>
      <c r="X200" s="136" t="s">
        <v>18</v>
      </c>
      <c r="Y200" s="136" t="s">
        <v>18</v>
      </c>
      <c r="Z200" s="136" t="s">
        <v>18</v>
      </c>
      <c r="AB200" s="1"/>
    </row>
    <row r="201" spans="1:28" s="24" customFormat="1" ht="25.5" hidden="1" x14ac:dyDescent="0.25">
      <c r="A201" s="320" t="s">
        <v>49</v>
      </c>
      <c r="B201" s="81" t="s">
        <v>14</v>
      </c>
      <c r="C201" s="76" t="s">
        <v>13</v>
      </c>
      <c r="D201" s="205" t="s">
        <v>13</v>
      </c>
      <c r="E201" s="195" t="s">
        <v>13</v>
      </c>
      <c r="F201" s="195" t="s">
        <v>13</v>
      </c>
      <c r="G201" s="167" t="s">
        <v>13</v>
      </c>
      <c r="H201" s="76" t="s">
        <v>13</v>
      </c>
      <c r="I201" s="76" t="s">
        <v>13</v>
      </c>
      <c r="J201" s="76" t="s">
        <v>13</v>
      </c>
      <c r="K201" s="76" t="s">
        <v>13</v>
      </c>
      <c r="L201" s="76" t="s">
        <v>13</v>
      </c>
      <c r="M201" s="205" t="s">
        <v>18</v>
      </c>
      <c r="N201" s="226" t="s">
        <v>18</v>
      </c>
      <c r="O201" s="76" t="s">
        <v>18</v>
      </c>
      <c r="P201" s="76" t="s">
        <v>18</v>
      </c>
      <c r="Q201" s="76" t="s">
        <v>18</v>
      </c>
      <c r="R201" s="76" t="s">
        <v>18</v>
      </c>
      <c r="S201" s="76" t="s">
        <v>18</v>
      </c>
      <c r="T201" s="76" t="s">
        <v>18</v>
      </c>
      <c r="U201" s="76" t="s">
        <v>18</v>
      </c>
      <c r="V201" s="76" t="s">
        <v>18</v>
      </c>
      <c r="W201" s="76" t="s">
        <v>18</v>
      </c>
      <c r="X201" s="76" t="s">
        <v>18</v>
      </c>
      <c r="Y201" s="76" t="s">
        <v>18</v>
      </c>
      <c r="Z201" s="76" t="s">
        <v>18</v>
      </c>
      <c r="AB201" s="1"/>
    </row>
    <row r="202" spans="1:28" s="24" customFormat="1" ht="63.75" hidden="1" x14ac:dyDescent="0.25">
      <c r="A202" s="320"/>
      <c r="B202" s="81" t="s">
        <v>46</v>
      </c>
      <c r="C202" s="76" t="s">
        <v>13</v>
      </c>
      <c r="D202" s="205" t="s">
        <v>13</v>
      </c>
      <c r="E202" s="195" t="s">
        <v>13</v>
      </c>
      <c r="F202" s="195" t="s">
        <v>13</v>
      </c>
      <c r="G202" s="167" t="s">
        <v>13</v>
      </c>
      <c r="H202" s="76" t="s">
        <v>13</v>
      </c>
      <c r="I202" s="76" t="s">
        <v>13</v>
      </c>
      <c r="J202" s="76" t="s">
        <v>13</v>
      </c>
      <c r="K202" s="76" t="s">
        <v>13</v>
      </c>
      <c r="L202" s="76" t="s">
        <v>13</v>
      </c>
      <c r="M202" s="205" t="s">
        <v>18</v>
      </c>
      <c r="N202" s="226" t="s">
        <v>18</v>
      </c>
      <c r="O202" s="76" t="s">
        <v>18</v>
      </c>
      <c r="P202" s="76" t="s">
        <v>18</v>
      </c>
      <c r="Q202" s="76" t="s">
        <v>18</v>
      </c>
      <c r="R202" s="76" t="s">
        <v>18</v>
      </c>
      <c r="S202" s="76" t="s">
        <v>18</v>
      </c>
      <c r="T202" s="76" t="s">
        <v>18</v>
      </c>
      <c r="U202" s="76" t="s">
        <v>18</v>
      </c>
      <c r="V202" s="76" t="s">
        <v>18</v>
      </c>
      <c r="W202" s="76" t="s">
        <v>18</v>
      </c>
      <c r="X202" s="76" t="s">
        <v>18</v>
      </c>
      <c r="Y202" s="76" t="s">
        <v>18</v>
      </c>
      <c r="Z202" s="76" t="s">
        <v>18</v>
      </c>
      <c r="AB202" s="1"/>
    </row>
    <row r="203" spans="1:28" s="24" customFormat="1" ht="38.25" hidden="1" x14ac:dyDescent="0.25">
      <c r="A203" s="320"/>
      <c r="B203" s="81" t="s">
        <v>15</v>
      </c>
      <c r="C203" s="76" t="s">
        <v>13</v>
      </c>
      <c r="D203" s="205" t="s">
        <v>13</v>
      </c>
      <c r="E203" s="195" t="s">
        <v>13</v>
      </c>
      <c r="F203" s="195" t="s">
        <v>13</v>
      </c>
      <c r="G203" s="167" t="s">
        <v>13</v>
      </c>
      <c r="H203" s="76" t="s">
        <v>13</v>
      </c>
      <c r="I203" s="76" t="s">
        <v>13</v>
      </c>
      <c r="J203" s="76" t="s">
        <v>13</v>
      </c>
      <c r="K203" s="76" t="s">
        <v>13</v>
      </c>
      <c r="L203" s="76" t="s">
        <v>13</v>
      </c>
      <c r="M203" s="205" t="s">
        <v>18</v>
      </c>
      <c r="N203" s="226" t="s">
        <v>18</v>
      </c>
      <c r="O203" s="76" t="s">
        <v>18</v>
      </c>
      <c r="P203" s="76" t="s">
        <v>18</v>
      </c>
      <c r="Q203" s="76" t="s">
        <v>18</v>
      </c>
      <c r="R203" s="76" t="s">
        <v>18</v>
      </c>
      <c r="S203" s="76" t="s">
        <v>18</v>
      </c>
      <c r="T203" s="76" t="s">
        <v>18</v>
      </c>
      <c r="U203" s="76" t="s">
        <v>18</v>
      </c>
      <c r="V203" s="76" t="s">
        <v>18</v>
      </c>
      <c r="W203" s="76" t="s">
        <v>18</v>
      </c>
      <c r="X203" s="76" t="s">
        <v>18</v>
      </c>
      <c r="Y203" s="76" t="s">
        <v>18</v>
      </c>
      <c r="Z203" s="76" t="s">
        <v>18</v>
      </c>
      <c r="AB203" s="1"/>
    </row>
    <row r="204" spans="1:28" s="24" customFormat="1" ht="25.5" hidden="1" x14ac:dyDescent="0.25">
      <c r="A204" s="320" t="s">
        <v>50</v>
      </c>
      <c r="B204" s="81" t="s">
        <v>14</v>
      </c>
      <c r="C204" s="76" t="s">
        <v>13</v>
      </c>
      <c r="D204" s="205" t="s">
        <v>13</v>
      </c>
      <c r="E204" s="195" t="s">
        <v>13</v>
      </c>
      <c r="F204" s="195" t="s">
        <v>13</v>
      </c>
      <c r="G204" s="167" t="s">
        <v>13</v>
      </c>
      <c r="H204" s="76" t="s">
        <v>13</v>
      </c>
      <c r="I204" s="76" t="s">
        <v>13</v>
      </c>
      <c r="J204" s="76" t="s">
        <v>13</v>
      </c>
      <c r="K204" s="76" t="s">
        <v>13</v>
      </c>
      <c r="L204" s="76" t="s">
        <v>13</v>
      </c>
      <c r="M204" s="205" t="s">
        <v>18</v>
      </c>
      <c r="N204" s="226" t="s">
        <v>18</v>
      </c>
      <c r="O204" s="76" t="s">
        <v>18</v>
      </c>
      <c r="P204" s="76" t="s">
        <v>18</v>
      </c>
      <c r="Q204" s="76" t="s">
        <v>18</v>
      </c>
      <c r="R204" s="76" t="s">
        <v>18</v>
      </c>
      <c r="S204" s="76" t="s">
        <v>18</v>
      </c>
      <c r="T204" s="76" t="s">
        <v>18</v>
      </c>
      <c r="U204" s="76" t="s">
        <v>18</v>
      </c>
      <c r="V204" s="76" t="s">
        <v>18</v>
      </c>
      <c r="W204" s="76" t="s">
        <v>18</v>
      </c>
      <c r="X204" s="76" t="s">
        <v>18</v>
      </c>
      <c r="Y204" s="76" t="s">
        <v>18</v>
      </c>
      <c r="Z204" s="76" t="s">
        <v>18</v>
      </c>
      <c r="AB204" s="1"/>
    </row>
    <row r="205" spans="1:28" s="24" customFormat="1" ht="63.75" hidden="1" x14ac:dyDescent="0.25">
      <c r="A205" s="320"/>
      <c r="B205" s="81" t="s">
        <v>46</v>
      </c>
      <c r="C205" s="76" t="s">
        <v>13</v>
      </c>
      <c r="D205" s="205" t="s">
        <v>13</v>
      </c>
      <c r="E205" s="195" t="s">
        <v>13</v>
      </c>
      <c r="F205" s="195" t="s">
        <v>13</v>
      </c>
      <c r="G205" s="167" t="s">
        <v>13</v>
      </c>
      <c r="H205" s="76" t="s">
        <v>13</v>
      </c>
      <c r="I205" s="76" t="s">
        <v>13</v>
      </c>
      <c r="J205" s="76" t="s">
        <v>13</v>
      </c>
      <c r="K205" s="76" t="s">
        <v>13</v>
      </c>
      <c r="L205" s="76" t="s">
        <v>13</v>
      </c>
      <c r="M205" s="205" t="s">
        <v>18</v>
      </c>
      <c r="N205" s="226" t="s">
        <v>18</v>
      </c>
      <c r="O205" s="76" t="s">
        <v>18</v>
      </c>
      <c r="P205" s="76" t="s">
        <v>18</v>
      </c>
      <c r="Q205" s="76" t="s">
        <v>18</v>
      </c>
      <c r="R205" s="76" t="s">
        <v>18</v>
      </c>
      <c r="S205" s="76" t="s">
        <v>18</v>
      </c>
      <c r="T205" s="76" t="s">
        <v>18</v>
      </c>
      <c r="U205" s="76" t="s">
        <v>18</v>
      </c>
      <c r="V205" s="76" t="s">
        <v>18</v>
      </c>
      <c r="W205" s="76" t="s">
        <v>18</v>
      </c>
      <c r="X205" s="76" t="s">
        <v>18</v>
      </c>
      <c r="Y205" s="76" t="s">
        <v>18</v>
      </c>
      <c r="Z205" s="76" t="s">
        <v>18</v>
      </c>
      <c r="AB205" s="1"/>
    </row>
    <row r="206" spans="1:28" s="24" customFormat="1" ht="38.25" hidden="1" x14ac:dyDescent="0.25">
      <c r="A206" s="320"/>
      <c r="B206" s="81" t="s">
        <v>15</v>
      </c>
      <c r="C206" s="76" t="s">
        <v>13</v>
      </c>
      <c r="D206" s="205" t="s">
        <v>13</v>
      </c>
      <c r="E206" s="195" t="s">
        <v>13</v>
      </c>
      <c r="F206" s="195" t="s">
        <v>13</v>
      </c>
      <c r="G206" s="167" t="s">
        <v>13</v>
      </c>
      <c r="H206" s="76" t="s">
        <v>13</v>
      </c>
      <c r="I206" s="76" t="s">
        <v>13</v>
      </c>
      <c r="J206" s="76" t="s">
        <v>13</v>
      </c>
      <c r="K206" s="76" t="s">
        <v>13</v>
      </c>
      <c r="L206" s="76" t="s">
        <v>13</v>
      </c>
      <c r="M206" s="205" t="s">
        <v>18</v>
      </c>
      <c r="N206" s="226" t="s">
        <v>18</v>
      </c>
      <c r="O206" s="76" t="s">
        <v>18</v>
      </c>
      <c r="P206" s="76" t="s">
        <v>18</v>
      </c>
      <c r="Q206" s="76" t="s">
        <v>18</v>
      </c>
      <c r="R206" s="76" t="s">
        <v>18</v>
      </c>
      <c r="S206" s="76" t="s">
        <v>18</v>
      </c>
      <c r="T206" s="76" t="s">
        <v>18</v>
      </c>
      <c r="U206" s="76" t="s">
        <v>18</v>
      </c>
      <c r="V206" s="76" t="s">
        <v>18</v>
      </c>
      <c r="W206" s="76" t="s">
        <v>18</v>
      </c>
      <c r="X206" s="76" t="s">
        <v>18</v>
      </c>
      <c r="Y206" s="76" t="s">
        <v>18</v>
      </c>
      <c r="Z206" s="76" t="s">
        <v>18</v>
      </c>
      <c r="AB206" s="1"/>
    </row>
    <row r="207" spans="1:28" ht="25.5" x14ac:dyDescent="0.25">
      <c r="A207" s="320" t="s">
        <v>164</v>
      </c>
      <c r="B207" s="131" t="s">
        <v>17</v>
      </c>
      <c r="C207" s="127">
        <f>SUM(D207:L207)</f>
        <v>1850000</v>
      </c>
      <c r="D207" s="205">
        <f>D38+D176</f>
        <v>1850000</v>
      </c>
      <c r="E207" s="195">
        <f t="shared" ref="E207:L207" si="128">E208+E209</f>
        <v>0</v>
      </c>
      <c r="F207" s="195">
        <f t="shared" si="128"/>
        <v>0</v>
      </c>
      <c r="G207" s="167">
        <f t="shared" si="128"/>
        <v>0</v>
      </c>
      <c r="H207" s="127">
        <f t="shared" si="128"/>
        <v>0</v>
      </c>
      <c r="I207" s="127">
        <f t="shared" si="128"/>
        <v>0</v>
      </c>
      <c r="J207" s="127">
        <f t="shared" si="128"/>
        <v>0</v>
      </c>
      <c r="K207" s="237">
        <f t="shared" si="128"/>
        <v>0</v>
      </c>
      <c r="L207" s="237">
        <f t="shared" si="128"/>
        <v>0</v>
      </c>
      <c r="M207" s="237" t="s">
        <v>18</v>
      </c>
    </row>
    <row r="208" spans="1:28" ht="63.75" x14ac:dyDescent="0.25">
      <c r="A208" s="320"/>
      <c r="B208" s="131" t="s">
        <v>46</v>
      </c>
      <c r="C208" s="127">
        <f>SUM(D208:L208)</f>
        <v>0</v>
      </c>
      <c r="D208" s="237">
        <f t="shared" ref="D208:D209" si="129">D39+D177</f>
        <v>0</v>
      </c>
      <c r="E208" s="195">
        <f t="shared" ref="E208:L209" si="130">E180+E39</f>
        <v>0</v>
      </c>
      <c r="F208" s="195">
        <f t="shared" si="130"/>
        <v>0</v>
      </c>
      <c r="G208" s="167">
        <f t="shared" si="130"/>
        <v>0</v>
      </c>
      <c r="H208" s="127">
        <f t="shared" si="130"/>
        <v>0</v>
      </c>
      <c r="I208" s="127">
        <f t="shared" si="130"/>
        <v>0</v>
      </c>
      <c r="J208" s="127">
        <f t="shared" si="130"/>
        <v>0</v>
      </c>
      <c r="K208" s="237">
        <f t="shared" si="130"/>
        <v>0</v>
      </c>
      <c r="L208" s="237">
        <f t="shared" si="130"/>
        <v>0</v>
      </c>
      <c r="M208" s="237" t="s">
        <v>18</v>
      </c>
    </row>
    <row r="209" spans="1:13" ht="38.25" x14ac:dyDescent="0.25">
      <c r="A209" s="320"/>
      <c r="B209" s="131" t="s">
        <v>15</v>
      </c>
      <c r="C209" s="127">
        <f>SUM(D209:L209)</f>
        <v>1850000</v>
      </c>
      <c r="D209" s="237">
        <f t="shared" si="129"/>
        <v>1850000</v>
      </c>
      <c r="E209" s="195">
        <f t="shared" si="130"/>
        <v>0</v>
      </c>
      <c r="F209" s="195">
        <f t="shared" si="130"/>
        <v>0</v>
      </c>
      <c r="G209" s="167">
        <f t="shared" si="130"/>
        <v>0</v>
      </c>
      <c r="H209" s="127">
        <f t="shared" si="130"/>
        <v>0</v>
      </c>
      <c r="I209" s="127">
        <f t="shared" si="130"/>
        <v>0</v>
      </c>
      <c r="J209" s="127">
        <f t="shared" si="130"/>
        <v>0</v>
      </c>
      <c r="K209" s="237">
        <f t="shared" si="130"/>
        <v>0</v>
      </c>
      <c r="L209" s="237">
        <f t="shared" si="130"/>
        <v>0</v>
      </c>
      <c r="M209" s="237" t="s">
        <v>18</v>
      </c>
    </row>
  </sheetData>
  <autoFilter ref="A7:AK206"/>
  <mergeCells count="355">
    <mergeCell ref="A207:A209"/>
    <mergeCell ref="M14:M15"/>
    <mergeCell ref="A14:A15"/>
    <mergeCell ref="A52:A54"/>
    <mergeCell ref="M60:M62"/>
    <mergeCell ref="M70:M71"/>
    <mergeCell ref="A70:A72"/>
    <mergeCell ref="A79:A81"/>
    <mergeCell ref="M80:M81"/>
    <mergeCell ref="M169:M171"/>
    <mergeCell ref="M172:M173"/>
    <mergeCell ref="A195:A197"/>
    <mergeCell ref="A55:A57"/>
    <mergeCell ref="A136:A138"/>
    <mergeCell ref="H36:H37"/>
    <mergeCell ref="I36:I37"/>
    <mergeCell ref="M38:M40"/>
    <mergeCell ref="A25:A27"/>
    <mergeCell ref="A34:A35"/>
    <mergeCell ref="J36:J37"/>
    <mergeCell ref="K36:K37"/>
    <mergeCell ref="L36:L37"/>
    <mergeCell ref="A151:A153"/>
    <mergeCell ref="A157:A158"/>
    <mergeCell ref="V130:V132"/>
    <mergeCell ref="R130:R132"/>
    <mergeCell ref="S130:S132"/>
    <mergeCell ref="T130:T132"/>
    <mergeCell ref="U130:U132"/>
    <mergeCell ref="A94:A96"/>
    <mergeCell ref="A103:A105"/>
    <mergeCell ref="A106:A108"/>
    <mergeCell ref="A127:A129"/>
    <mergeCell ref="O130:O132"/>
    <mergeCell ref="A109:A110"/>
    <mergeCell ref="A112:A114"/>
    <mergeCell ref="A124:A126"/>
    <mergeCell ref="A131:A132"/>
    <mergeCell ref="A97:A99"/>
    <mergeCell ref="A118:A120"/>
    <mergeCell ref="A121:A123"/>
    <mergeCell ref="A115:A117"/>
    <mergeCell ref="V88:V90"/>
    <mergeCell ref="V85:V86"/>
    <mergeCell ref="O73:O75"/>
    <mergeCell ref="P73:P75"/>
    <mergeCell ref="Q82:Q84"/>
    <mergeCell ref="R82:R84"/>
    <mergeCell ref="N130:N132"/>
    <mergeCell ref="T79:T81"/>
    <mergeCell ref="U79:U81"/>
    <mergeCell ref="R73:R75"/>
    <mergeCell ref="P130:P132"/>
    <mergeCell ref="Q130:Q132"/>
    <mergeCell ref="S79:S81"/>
    <mergeCell ref="S73:S75"/>
    <mergeCell ref="T73:T75"/>
    <mergeCell ref="U73:U75"/>
    <mergeCell ref="O88:O90"/>
    <mergeCell ref="Q88:Q90"/>
    <mergeCell ref="R88:R90"/>
    <mergeCell ref="S88:S90"/>
    <mergeCell ref="T88:T90"/>
    <mergeCell ref="U88:U90"/>
    <mergeCell ref="N85:N86"/>
    <mergeCell ref="N82:N84"/>
    <mergeCell ref="W130:W132"/>
    <mergeCell ref="X130:X132"/>
    <mergeCell ref="Y130:Y132"/>
    <mergeCell ref="Y79:Y81"/>
    <mergeCell ref="X79:X81"/>
    <mergeCell ref="Z130:Z132"/>
    <mergeCell ref="P85:P86"/>
    <mergeCell ref="Q85:Q86"/>
    <mergeCell ref="R85:R86"/>
    <mergeCell ref="S85:S86"/>
    <mergeCell ref="T85:T86"/>
    <mergeCell ref="T82:T84"/>
    <mergeCell ref="P82:P84"/>
    <mergeCell ref="P79:P81"/>
    <mergeCell ref="Q79:Q81"/>
    <mergeCell ref="R79:R81"/>
    <mergeCell ref="W85:W86"/>
    <mergeCell ref="X85:X86"/>
    <mergeCell ref="Y85:Y86"/>
    <mergeCell ref="Z85:Z86"/>
    <mergeCell ref="X82:X84"/>
    <mergeCell ref="Y82:Y84"/>
    <mergeCell ref="Z88:Z90"/>
    <mergeCell ref="P88:P90"/>
    <mergeCell ref="W88:W90"/>
    <mergeCell ref="R67:R69"/>
    <mergeCell ref="V67:V69"/>
    <mergeCell ref="T64:T65"/>
    <mergeCell ref="S67:S69"/>
    <mergeCell ref="T67:T69"/>
    <mergeCell ref="U67:U69"/>
    <mergeCell ref="Z76:Z78"/>
    <mergeCell ref="O85:O86"/>
    <mergeCell ref="Z79:Z81"/>
    <mergeCell ref="O82:O84"/>
    <mergeCell ref="U82:U84"/>
    <mergeCell ref="V82:V84"/>
    <mergeCell ref="W82:W84"/>
    <mergeCell ref="V79:V81"/>
    <mergeCell ref="W79:W81"/>
    <mergeCell ref="O79:O81"/>
    <mergeCell ref="Q76:Q78"/>
    <mergeCell ref="R76:R78"/>
    <mergeCell ref="S76:S78"/>
    <mergeCell ref="O76:O78"/>
    <mergeCell ref="P76:P78"/>
    <mergeCell ref="Z82:Z84"/>
    <mergeCell ref="U85:U86"/>
    <mergeCell ref="W67:W69"/>
    <mergeCell ref="X67:X69"/>
    <mergeCell ref="W64:W65"/>
    <mergeCell ref="X64:X65"/>
    <mergeCell ref="Q67:Q69"/>
    <mergeCell ref="Z73:Z75"/>
    <mergeCell ref="Q58:Q60"/>
    <mergeCell ref="R58:R60"/>
    <mergeCell ref="S58:S60"/>
    <mergeCell ref="Z70:Z72"/>
    <mergeCell ref="W70:W72"/>
    <mergeCell ref="X70:X72"/>
    <mergeCell ref="Y70:Y72"/>
    <mergeCell ref="Q73:Q75"/>
    <mergeCell ref="S64:S65"/>
    <mergeCell ref="V58:V60"/>
    <mergeCell ref="T61:T63"/>
    <mergeCell ref="U61:U63"/>
    <mergeCell ref="T58:T60"/>
    <mergeCell ref="U58:U60"/>
    <mergeCell ref="V61:V63"/>
    <mergeCell ref="S70:S72"/>
    <mergeCell ref="X58:X60"/>
    <mergeCell ref="W58:W60"/>
    <mergeCell ref="Z6:Z7"/>
    <mergeCell ref="S52:S54"/>
    <mergeCell ref="T52:T54"/>
    <mergeCell ref="U52:U54"/>
    <mergeCell ref="V52:V54"/>
    <mergeCell ref="W52:W54"/>
    <mergeCell ref="X52:X54"/>
    <mergeCell ref="R52:R54"/>
    <mergeCell ref="Q34:Q35"/>
    <mergeCell ref="T25:T26"/>
    <mergeCell ref="U25:U26"/>
    <mergeCell ref="V25:V26"/>
    <mergeCell ref="X28:X29"/>
    <mergeCell ref="X34:X35"/>
    <mergeCell ref="Q52:Q54"/>
    <mergeCell ref="O6:Y6"/>
    <mergeCell ref="O52:O54"/>
    <mergeCell ref="O34:O35"/>
    <mergeCell ref="Z34:Z35"/>
    <mergeCell ref="P52:P54"/>
    <mergeCell ref="T34:T35"/>
    <mergeCell ref="T28:T29"/>
    <mergeCell ref="R28:R29"/>
    <mergeCell ref="R34:R35"/>
    <mergeCell ref="Q61:Q63"/>
    <mergeCell ref="R61:R63"/>
    <mergeCell ref="Q70:Q72"/>
    <mergeCell ref="R70:R72"/>
    <mergeCell ref="Q64:Q65"/>
    <mergeCell ref="R64:R65"/>
    <mergeCell ref="O64:O65"/>
    <mergeCell ref="P64:P65"/>
    <mergeCell ref="P61:P63"/>
    <mergeCell ref="M41:M49"/>
    <mergeCell ref="D34:D35"/>
    <mergeCell ref="A49:A51"/>
    <mergeCell ref="A58:A59"/>
    <mergeCell ref="O58:O60"/>
    <mergeCell ref="O61:O63"/>
    <mergeCell ref="O70:O72"/>
    <mergeCell ref="P70:P72"/>
    <mergeCell ref="O67:O69"/>
    <mergeCell ref="P67:P69"/>
    <mergeCell ref="P58:P60"/>
    <mergeCell ref="P55:P57"/>
    <mergeCell ref="N58:N60"/>
    <mergeCell ref="X88:X90"/>
    <mergeCell ref="W76:W78"/>
    <mergeCell ref="X76:X78"/>
    <mergeCell ref="A192:A194"/>
    <mergeCell ref="M176:M177"/>
    <mergeCell ref="T76:T78"/>
    <mergeCell ref="Z61:Z63"/>
    <mergeCell ref="V73:V75"/>
    <mergeCell ref="W73:W75"/>
    <mergeCell ref="X73:X75"/>
    <mergeCell ref="Y67:Y69"/>
    <mergeCell ref="Z67:Z69"/>
    <mergeCell ref="W61:W63"/>
    <mergeCell ref="X61:X63"/>
    <mergeCell ref="U64:U65"/>
    <mergeCell ref="V64:V65"/>
    <mergeCell ref="Z64:Z65"/>
    <mergeCell ref="T70:T72"/>
    <mergeCell ref="U70:U72"/>
    <mergeCell ref="V70:V72"/>
    <mergeCell ref="N79:N81"/>
    <mergeCell ref="N73:N75"/>
    <mergeCell ref="N64:N65"/>
    <mergeCell ref="N61:N63"/>
    <mergeCell ref="A204:A206"/>
    <mergeCell ref="L172:L173"/>
    <mergeCell ref="C172:C173"/>
    <mergeCell ref="D172:D173"/>
    <mergeCell ref="E172:E173"/>
    <mergeCell ref="F172:F173"/>
    <mergeCell ref="G172:G173"/>
    <mergeCell ref="H172:H173"/>
    <mergeCell ref="I172:I173"/>
    <mergeCell ref="J172:J173"/>
    <mergeCell ref="K172:K173"/>
    <mergeCell ref="A201:A203"/>
    <mergeCell ref="A198:A200"/>
    <mergeCell ref="B172:B173"/>
    <mergeCell ref="A172:A173"/>
    <mergeCell ref="A176:A178"/>
    <mergeCell ref="A187:A188"/>
    <mergeCell ref="A189:A191"/>
    <mergeCell ref="Y76:Y78"/>
    <mergeCell ref="Y52:Y54"/>
    <mergeCell ref="Z52:Z54"/>
    <mergeCell ref="Z55:Z57"/>
    <mergeCell ref="Y55:Y57"/>
    <mergeCell ref="Y58:Y60"/>
    <mergeCell ref="Z58:Z60"/>
    <mergeCell ref="Y61:Y63"/>
    <mergeCell ref="Y73:Y75"/>
    <mergeCell ref="Y64:Y65"/>
    <mergeCell ref="AD28:AE28"/>
    <mergeCell ref="AD30:AE30"/>
    <mergeCell ref="Y28:Y29"/>
    <mergeCell ref="Y25:Y26"/>
    <mergeCell ref="Y34:Y35"/>
    <mergeCell ref="AD31:AE31"/>
    <mergeCell ref="AD33:AE33"/>
    <mergeCell ref="Z31:Z32"/>
    <mergeCell ref="Z25:Z26"/>
    <mergeCell ref="Z28:Z29"/>
    <mergeCell ref="Q55:Q57"/>
    <mergeCell ref="X25:X26"/>
    <mergeCell ref="R55:R57"/>
    <mergeCell ref="U34:U35"/>
    <mergeCell ref="V34:V35"/>
    <mergeCell ref="W34:W35"/>
    <mergeCell ref="U28:U29"/>
    <mergeCell ref="V28:V29"/>
    <mergeCell ref="W28:W29"/>
    <mergeCell ref="S55:S57"/>
    <mergeCell ref="W55:W57"/>
    <mergeCell ref="W25:W26"/>
    <mergeCell ref="S34:S35"/>
    <mergeCell ref="Y88:Y90"/>
    <mergeCell ref="A31:A33"/>
    <mergeCell ref="N31:N32"/>
    <mergeCell ref="O31:O32"/>
    <mergeCell ref="P31:P32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U76:U78"/>
    <mergeCell ref="V76:V78"/>
    <mergeCell ref="I34:I35"/>
    <mergeCell ref="J34:J35"/>
    <mergeCell ref="N34:N35"/>
    <mergeCell ref="T55:T57"/>
    <mergeCell ref="U55:U57"/>
    <mergeCell ref="V55:V57"/>
    <mergeCell ref="X55:X57"/>
    <mergeCell ref="P34:P35"/>
    <mergeCell ref="S82:S84"/>
    <mergeCell ref="A6:A7"/>
    <mergeCell ref="N25:N26"/>
    <mergeCell ref="O25:O26"/>
    <mergeCell ref="P25:P26"/>
    <mergeCell ref="Q25:Q26"/>
    <mergeCell ref="R25:R26"/>
    <mergeCell ref="S25:S26"/>
    <mergeCell ref="S28:S29"/>
    <mergeCell ref="O28:O29"/>
    <mergeCell ref="P28:P29"/>
    <mergeCell ref="Q28:Q29"/>
    <mergeCell ref="H34:H35"/>
    <mergeCell ref="K34:K35"/>
    <mergeCell ref="L34:L35"/>
    <mergeCell ref="B6:B7"/>
    <mergeCell ref="C6:C7"/>
    <mergeCell ref="A8:M8"/>
    <mergeCell ref="M6:M7"/>
    <mergeCell ref="N6:N7"/>
    <mergeCell ref="C34:C35"/>
    <mergeCell ref="O55:O57"/>
    <mergeCell ref="S61:S63"/>
    <mergeCell ref="G34:G35"/>
    <mergeCell ref="A3:N3"/>
    <mergeCell ref="A100:A102"/>
    <mergeCell ref="N88:N90"/>
    <mergeCell ref="N70:N72"/>
    <mergeCell ref="N76:N78"/>
    <mergeCell ref="N67:N69"/>
    <mergeCell ref="A85:A87"/>
    <mergeCell ref="N28:N29"/>
    <mergeCell ref="E34:E35"/>
    <mergeCell ref="M28:M30"/>
    <mergeCell ref="D36:D37"/>
    <mergeCell ref="E36:E37"/>
    <mergeCell ref="F36:F37"/>
    <mergeCell ref="G36:G37"/>
    <mergeCell ref="M54:M55"/>
    <mergeCell ref="A76:A78"/>
    <mergeCell ref="B34:B35"/>
    <mergeCell ref="A38:A40"/>
    <mergeCell ref="A36:A37"/>
    <mergeCell ref="B36:B37"/>
    <mergeCell ref="C36:C37"/>
    <mergeCell ref="N55:N57"/>
    <mergeCell ref="N52:N54"/>
    <mergeCell ref="A41:A43"/>
    <mergeCell ref="K1:M1"/>
    <mergeCell ref="D6:L6"/>
    <mergeCell ref="A164:A165"/>
    <mergeCell ref="A166:A168"/>
    <mergeCell ref="M34:M35"/>
    <mergeCell ref="M52:M53"/>
    <mergeCell ref="A179:A181"/>
    <mergeCell ref="A160:A162"/>
    <mergeCell ref="A182:A184"/>
    <mergeCell ref="A68:A69"/>
    <mergeCell ref="A89:A90"/>
    <mergeCell ref="A139:A141"/>
    <mergeCell ref="A148:A150"/>
    <mergeCell ref="A61:A63"/>
    <mergeCell ref="A145:A147"/>
    <mergeCell ref="A133:A135"/>
    <mergeCell ref="A154:A156"/>
    <mergeCell ref="A64:A66"/>
    <mergeCell ref="A73:A75"/>
    <mergeCell ref="A82:A84"/>
    <mergeCell ref="A91:A93"/>
    <mergeCell ref="A143:A144"/>
    <mergeCell ref="A28:A30"/>
    <mergeCell ref="F34:F35"/>
  </mergeCells>
  <printOptions horizontalCentered="1"/>
  <pageMargins left="0.78740157480314965" right="0.39370078740157483" top="1.1811023622047245" bottom="0.78740157480314965" header="0.31496062992125984" footer="0.31496062992125984"/>
  <pageSetup paperSize="9" scale="68" firstPageNumber="6" fitToHeight="0" orientation="landscape" useFirstPageNumber="1" r:id="rId1"/>
  <headerFooter differentFirst="1">
    <oddHeader>&amp;C&amp;"Times New Roman,обычный"&amp;14&amp;P</oddHeader>
    <firstHeader xml:space="preserve">&amp;C&amp;"Times New Roman,обычный"&amp;12 6
</firstHeader>
  </headerFooter>
  <rowBreaks count="19" manualBreakCount="19">
    <brk id="33" max="16383" man="1"/>
    <brk id="48" max="16383" man="1"/>
    <brk id="54" max="16383" man="1"/>
    <brk id="60" max="16383" man="1"/>
    <brk id="67" max="12" man="1"/>
    <brk id="78" max="16383" man="1"/>
    <brk id="87" max="16383" man="1"/>
    <brk id="96" max="16383" man="1"/>
    <brk id="105" max="16383" man="1"/>
    <brk id="114" max="16383" man="1"/>
    <brk id="123" max="16383" man="1"/>
    <brk id="132" max="16383" man="1"/>
    <brk id="142" max="12" man="1"/>
    <brk id="150" max="12" man="1"/>
    <brk id="159" max="12" man="1"/>
    <brk id="165" max="12" man="1"/>
    <brk id="171" max="12" man="1"/>
    <brk id="184" max="12" man="1"/>
    <brk id="19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zoomScale="70" zoomScaleNormal="100" zoomScalePageLayoutView="70" workbookViewId="0">
      <selection activeCell="M1" sqref="M1:O1"/>
    </sheetView>
  </sheetViews>
  <sheetFormatPr defaultRowHeight="15" x14ac:dyDescent="0.25"/>
  <cols>
    <col min="1" max="1" width="21.42578125" style="20" customWidth="1"/>
    <col min="2" max="2" width="13.42578125" style="20" customWidth="1"/>
    <col min="3" max="3" width="14.140625" style="20" customWidth="1"/>
    <col min="4" max="4" width="15.85546875" style="20" customWidth="1"/>
    <col min="5" max="5" width="20.85546875" style="20" customWidth="1"/>
    <col min="6" max="15" width="14.5703125" style="20" customWidth="1"/>
    <col min="16" max="16384" width="9.140625" style="20"/>
  </cols>
  <sheetData>
    <row r="1" spans="1:15" ht="99" customHeight="1" x14ac:dyDescent="0.25">
      <c r="M1" s="332" t="s">
        <v>294</v>
      </c>
      <c r="N1" s="332"/>
      <c r="O1" s="332"/>
    </row>
    <row r="3" spans="1:15" ht="18.75" x14ac:dyDescent="0.25">
      <c r="A3" s="333" t="s">
        <v>241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</row>
    <row r="4" spans="1:15" ht="18.75" x14ac:dyDescent="0.25">
      <c r="A4" s="333" t="s">
        <v>242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</row>
    <row r="5" spans="1:15" ht="43.5" customHeight="1" x14ac:dyDescent="0.25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</row>
    <row r="6" spans="1:15" ht="15.75" x14ac:dyDescent="0.25">
      <c r="A6" s="188"/>
      <c r="O6" s="28" t="s">
        <v>243</v>
      </c>
    </row>
    <row r="7" spans="1:15" ht="15.75" x14ac:dyDescent="0.25">
      <c r="A7" s="188"/>
      <c r="O7" s="189"/>
    </row>
    <row r="8" spans="1:15" ht="38.25" customHeight="1" x14ac:dyDescent="0.25">
      <c r="A8" s="334" t="s">
        <v>244</v>
      </c>
      <c r="B8" s="334" t="s">
        <v>245</v>
      </c>
      <c r="C8" s="335" t="s">
        <v>246</v>
      </c>
      <c r="D8" s="335" t="s">
        <v>247</v>
      </c>
      <c r="E8" s="334" t="s">
        <v>87</v>
      </c>
      <c r="F8" s="334" t="s">
        <v>248</v>
      </c>
      <c r="G8" s="334"/>
      <c r="H8" s="334"/>
      <c r="I8" s="334"/>
      <c r="J8" s="334"/>
      <c r="K8" s="334"/>
      <c r="L8" s="334"/>
      <c r="M8" s="334"/>
      <c r="N8" s="334"/>
      <c r="O8" s="334"/>
    </row>
    <row r="9" spans="1:15" ht="30" customHeight="1" x14ac:dyDescent="0.25">
      <c r="A9" s="334"/>
      <c r="B9" s="334"/>
      <c r="C9" s="335"/>
      <c r="D9" s="335"/>
      <c r="E9" s="334"/>
      <c r="F9" s="190" t="s">
        <v>249</v>
      </c>
      <c r="G9" s="190" t="s">
        <v>3</v>
      </c>
      <c r="H9" s="190" t="s">
        <v>4</v>
      </c>
      <c r="I9" s="190" t="s">
        <v>5</v>
      </c>
      <c r="J9" s="190" t="s">
        <v>6</v>
      </c>
      <c r="K9" s="190" t="s">
        <v>7</v>
      </c>
      <c r="L9" s="190" t="s">
        <v>8</v>
      </c>
      <c r="M9" s="190" t="s">
        <v>9</v>
      </c>
      <c r="N9" s="190" t="s">
        <v>10</v>
      </c>
      <c r="O9" s="190" t="s">
        <v>11</v>
      </c>
    </row>
    <row r="10" spans="1:15" ht="36.75" customHeight="1" x14ac:dyDescent="0.25">
      <c r="A10" s="330" t="s">
        <v>250</v>
      </c>
      <c r="B10" s="330" t="s">
        <v>182</v>
      </c>
      <c r="C10" s="331" t="s">
        <v>251</v>
      </c>
      <c r="D10" s="330" t="s">
        <v>252</v>
      </c>
      <c r="E10" s="61" t="s">
        <v>253</v>
      </c>
      <c r="F10" s="191">
        <f>G10+H10+I10+J10+K10+L10+M10+N10+O10</f>
        <v>185684318.12</v>
      </c>
      <c r="G10" s="191">
        <f t="shared" ref="G10:O10" si="0">G11+G12</f>
        <v>16226777.789999999</v>
      </c>
      <c r="H10" s="191">
        <f t="shared" si="0"/>
        <v>2500000</v>
      </c>
      <c r="I10" s="191">
        <f t="shared" si="0"/>
        <v>2500000</v>
      </c>
      <c r="J10" s="191">
        <f t="shared" si="0"/>
        <v>25839955.559999999</v>
      </c>
      <c r="K10" s="191">
        <f t="shared" si="0"/>
        <v>26436928.539999999</v>
      </c>
      <c r="L10" s="191">
        <f t="shared" si="0"/>
        <v>27058351</v>
      </c>
      <c r="M10" s="191">
        <f t="shared" si="0"/>
        <v>27698738.530000001</v>
      </c>
      <c r="N10" s="191">
        <f t="shared" si="0"/>
        <v>28365094.469999999</v>
      </c>
      <c r="O10" s="191">
        <f t="shared" si="0"/>
        <v>29058472.23</v>
      </c>
    </row>
    <row r="11" spans="1:15" ht="51" customHeight="1" x14ac:dyDescent="0.25">
      <c r="A11" s="330"/>
      <c r="B11" s="330"/>
      <c r="C11" s="331"/>
      <c r="D11" s="330"/>
      <c r="E11" s="61" t="s">
        <v>46</v>
      </c>
      <c r="F11" s="191">
        <f t="shared" ref="F11:F15" si="1">G11+H11+I11+J11+K11+L11+M11+N11+O11</f>
        <v>78564100</v>
      </c>
      <c r="G11" s="192">
        <f>'2. Мероприятия'!D42</f>
        <v>11004100</v>
      </c>
      <c r="H11" s="192">
        <f>'2. Мероприятия'!E42</f>
        <v>0</v>
      </c>
      <c r="I11" s="192">
        <f>'2. Мероприятия'!F42</f>
        <v>0</v>
      </c>
      <c r="J11" s="192">
        <f>'2. Мероприятия'!G42</f>
        <v>11260000</v>
      </c>
      <c r="K11" s="192">
        <f>'2. Мероприятия'!H42</f>
        <v>11260000</v>
      </c>
      <c r="L11" s="192">
        <f>'2. Мероприятия'!I42</f>
        <v>11260000</v>
      </c>
      <c r="M11" s="192">
        <f>'2. Мероприятия'!J42</f>
        <v>11260000</v>
      </c>
      <c r="N11" s="192">
        <f>'2. Мероприятия'!K42</f>
        <v>11260000</v>
      </c>
      <c r="O11" s="192">
        <f>'2. Мероприятия'!L42</f>
        <v>11260000</v>
      </c>
    </row>
    <row r="12" spans="1:15" ht="51" customHeight="1" x14ac:dyDescent="0.25">
      <c r="A12" s="330"/>
      <c r="B12" s="330"/>
      <c r="C12" s="331"/>
      <c r="D12" s="330"/>
      <c r="E12" s="61" t="s">
        <v>254</v>
      </c>
      <c r="F12" s="191">
        <f t="shared" si="1"/>
        <v>107120218.12</v>
      </c>
      <c r="G12" s="192">
        <f>'2. Мероприятия'!D43</f>
        <v>5222677.79</v>
      </c>
      <c r="H12" s="192">
        <f>'2. Мероприятия'!E43</f>
        <v>2500000</v>
      </c>
      <c r="I12" s="192">
        <f>'2. Мероприятия'!F43</f>
        <v>2500000</v>
      </c>
      <c r="J12" s="192">
        <f>'2. Мероприятия'!G43</f>
        <v>14579955.560000001</v>
      </c>
      <c r="K12" s="192">
        <f>'2. Мероприятия'!H43</f>
        <v>15176928.539999999</v>
      </c>
      <c r="L12" s="192">
        <f>'2. Мероприятия'!I43</f>
        <v>15798351</v>
      </c>
      <c r="M12" s="192">
        <f>'2. Мероприятия'!J43</f>
        <v>16438738.529999999</v>
      </c>
      <c r="N12" s="192">
        <f>'2. Мероприятия'!K43</f>
        <v>17105094.469999999</v>
      </c>
      <c r="O12" s="192">
        <f>'2. Мероприятия'!L43</f>
        <v>17798472.23</v>
      </c>
    </row>
    <row r="13" spans="1:15" ht="36.75" customHeight="1" x14ac:dyDescent="0.25">
      <c r="A13" s="330" t="s">
        <v>255</v>
      </c>
      <c r="B13" s="330" t="s">
        <v>182</v>
      </c>
      <c r="C13" s="331" t="s">
        <v>256</v>
      </c>
      <c r="D13" s="330" t="s">
        <v>252</v>
      </c>
      <c r="E13" s="61" t="s">
        <v>253</v>
      </c>
      <c r="F13" s="191">
        <f t="shared" si="1"/>
        <v>38320388.509999998</v>
      </c>
      <c r="G13" s="191">
        <f t="shared" ref="G13:O13" si="2">G14+G15</f>
        <v>3810477.34</v>
      </c>
      <c r="H13" s="191">
        <f t="shared" si="2"/>
        <v>275555.13</v>
      </c>
      <c r="I13" s="191">
        <f t="shared" si="2"/>
        <v>275555.13</v>
      </c>
      <c r="J13" s="191">
        <f t="shared" si="2"/>
        <v>5200000</v>
      </c>
      <c r="K13" s="191">
        <f t="shared" si="2"/>
        <v>5374000</v>
      </c>
      <c r="L13" s="191">
        <f t="shared" si="2"/>
        <v>5555212</v>
      </c>
      <c r="M13" s="191">
        <f t="shared" si="2"/>
        <v>5743935.0599999996</v>
      </c>
      <c r="N13" s="191">
        <f t="shared" si="2"/>
        <v>5940480.6600000001</v>
      </c>
      <c r="O13" s="191">
        <f t="shared" si="2"/>
        <v>6145173.1900000004</v>
      </c>
    </row>
    <row r="14" spans="1:15" ht="38.25" x14ac:dyDescent="0.25">
      <c r="A14" s="330"/>
      <c r="B14" s="330"/>
      <c r="C14" s="331"/>
      <c r="D14" s="330"/>
      <c r="E14" s="61" t="s">
        <v>46</v>
      </c>
      <c r="F14" s="191">
        <f t="shared" si="1"/>
        <v>7257600</v>
      </c>
      <c r="G14" s="192">
        <f>'2. Мероприятия'!D128</f>
        <v>1257600</v>
      </c>
      <c r="H14" s="192">
        <f>'2. Мероприятия'!E128</f>
        <v>0</v>
      </c>
      <c r="I14" s="192">
        <f>'2. Мероприятия'!F128</f>
        <v>0</v>
      </c>
      <c r="J14" s="192">
        <f>'2. Мероприятия'!G128</f>
        <v>1000000</v>
      </c>
      <c r="K14" s="192">
        <f>'2. Мероприятия'!H128</f>
        <v>1000000</v>
      </c>
      <c r="L14" s="192">
        <f>'2. Мероприятия'!I128</f>
        <v>1000000</v>
      </c>
      <c r="M14" s="192">
        <f>'2. Мероприятия'!J128</f>
        <v>1000000</v>
      </c>
      <c r="N14" s="192">
        <f>'2. Мероприятия'!K128</f>
        <v>1000000</v>
      </c>
      <c r="O14" s="192">
        <f>'2. Мероприятия'!L128</f>
        <v>1000000</v>
      </c>
    </row>
    <row r="15" spans="1:15" ht="48.75" customHeight="1" x14ac:dyDescent="0.25">
      <c r="A15" s="330"/>
      <c r="B15" s="330"/>
      <c r="C15" s="331"/>
      <c r="D15" s="330"/>
      <c r="E15" s="61" t="s">
        <v>254</v>
      </c>
      <c r="F15" s="191">
        <f t="shared" si="1"/>
        <v>31062788.510000002</v>
      </c>
      <c r="G15" s="192">
        <f>'2. Мероприятия'!D129</f>
        <v>2552877.34</v>
      </c>
      <c r="H15" s="192">
        <f>'2. Мероприятия'!E129</f>
        <v>275555.13</v>
      </c>
      <c r="I15" s="192">
        <f>'2. Мероприятия'!F129</f>
        <v>275555.13</v>
      </c>
      <c r="J15" s="192">
        <f>'2. Мероприятия'!G129</f>
        <v>4200000</v>
      </c>
      <c r="K15" s="192">
        <f>'2. Мероприятия'!H129</f>
        <v>4374000</v>
      </c>
      <c r="L15" s="192">
        <f>'2. Мероприятия'!I129</f>
        <v>4555212</v>
      </c>
      <c r="M15" s="192">
        <f>'2. Мероприятия'!J129</f>
        <v>4743935.0599999996</v>
      </c>
      <c r="N15" s="192">
        <f>'2. Мероприятия'!K129</f>
        <v>4940480.66</v>
      </c>
      <c r="O15" s="192">
        <f>'2. Мероприятия'!L129</f>
        <v>5145173.1900000004</v>
      </c>
    </row>
  </sheetData>
  <mergeCells count="17">
    <mergeCell ref="M1:O1"/>
    <mergeCell ref="A3:O3"/>
    <mergeCell ref="A4:O4"/>
    <mergeCell ref="A8:A9"/>
    <mergeCell ref="B8:B9"/>
    <mergeCell ref="C8:C9"/>
    <mergeCell ref="D8:D9"/>
    <mergeCell ref="E8:E9"/>
    <mergeCell ref="F8:O8"/>
    <mergeCell ref="A10:A12"/>
    <mergeCell ref="B10:B12"/>
    <mergeCell ref="C10:C12"/>
    <mergeCell ref="D10:D12"/>
    <mergeCell ref="A13:A15"/>
    <mergeCell ref="B13:B15"/>
    <mergeCell ref="C13:C15"/>
    <mergeCell ref="D13:D15"/>
  </mergeCells>
  <pageMargins left="0.78740157480314965" right="0.39370078740157483" top="1.1811023622047245" bottom="0.74803149606299213" header="0.31496062992125984" footer="0.31496062992125984"/>
  <pageSetup paperSize="9" scale="57" firstPageNumber="11" orientation="landscape" useFirstPageNumber="1" verticalDpi="0" r:id="rId1"/>
  <headerFooter>
    <oddHeader xml:space="preserve">&amp;C&amp;"Times New Roman,обычный"&amp;14 27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Показатели</vt:lpstr>
      <vt:lpstr>2. Мероприятия</vt:lpstr>
      <vt:lpstr>3. Портфели</vt:lpstr>
      <vt:lpstr>'2. Мероприятия'!Заголовки_для_печати</vt:lpstr>
      <vt:lpstr>'1. Показатели'!Область_печати</vt:lpstr>
      <vt:lpstr>'2. Мероприятия'!Область_печати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Тертышникова Екатерина Геннадьевна</cp:lastModifiedBy>
  <cp:lastPrinted>2022-02-25T11:03:47Z</cp:lastPrinted>
  <dcterms:created xsi:type="dcterms:W3CDTF">2017-02-21T08:57:01Z</dcterms:created>
  <dcterms:modified xsi:type="dcterms:W3CDTF">2022-03-04T04:50:51Z</dcterms:modified>
</cp:coreProperties>
</file>