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bookViews>
    <workbookView xWindow="0" yWindow="0" windowWidth="28335" windowHeight="10740"/>
  </bookViews>
  <sheets>
    <sheet name="т.3" sheetId="2" r:id="rId1"/>
  </sheets>
  <definedNames>
    <definedName name="_xlnm._FilterDatabase" localSheetId="0" hidden="1">т.3!$A$11:$M$11</definedName>
    <definedName name="_xlnm.Print_Titles" localSheetId="0">т.3!$10:$12</definedName>
    <definedName name="_xlnm.Print_Area" localSheetId="0">т.3!$A$1:$M$182</definedName>
  </definedNames>
  <calcPr calcId="162913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81" i="2" l="1"/>
  <c r="E181" i="2"/>
  <c r="D181" i="2"/>
  <c r="C181" i="2" s="1"/>
  <c r="L178" i="2"/>
  <c r="K178" i="2"/>
  <c r="J178" i="2"/>
  <c r="I178" i="2"/>
  <c r="H178" i="2"/>
  <c r="G178" i="2"/>
  <c r="F178" i="2"/>
  <c r="E178" i="2"/>
  <c r="D178" i="2"/>
  <c r="C178" i="2"/>
  <c r="F175" i="2"/>
  <c r="E175" i="2"/>
  <c r="D175" i="2"/>
  <c r="L173" i="2"/>
  <c r="K173" i="2"/>
  <c r="J173" i="2"/>
  <c r="I173" i="2"/>
  <c r="H173" i="2"/>
  <c r="G173" i="2"/>
  <c r="F173" i="2"/>
  <c r="E173" i="2"/>
  <c r="D173" i="2"/>
  <c r="C173" i="2" s="1"/>
  <c r="D170" i="2"/>
  <c r="C165" i="2"/>
  <c r="L164" i="2"/>
  <c r="K164" i="2"/>
  <c r="J164" i="2"/>
  <c r="I164" i="2"/>
  <c r="H164" i="2"/>
  <c r="G164" i="2"/>
  <c r="F164" i="2"/>
  <c r="E164" i="2"/>
  <c r="D164" i="2"/>
  <c r="C164" i="2"/>
  <c r="C163" i="2"/>
  <c r="L162" i="2"/>
  <c r="K162" i="2"/>
  <c r="J162" i="2"/>
  <c r="I162" i="2"/>
  <c r="H162" i="2"/>
  <c r="G162" i="2"/>
  <c r="F162" i="2"/>
  <c r="E162" i="2"/>
  <c r="D162" i="2"/>
  <c r="C162" i="2"/>
  <c r="C161" i="2"/>
  <c r="C160" i="2"/>
  <c r="L159" i="2"/>
  <c r="K159" i="2"/>
  <c r="J159" i="2"/>
  <c r="I159" i="2"/>
  <c r="H159" i="2"/>
  <c r="G159" i="2"/>
  <c r="F159" i="2"/>
  <c r="E159" i="2"/>
  <c r="D159" i="2"/>
  <c r="C159" i="2"/>
  <c r="L158" i="2"/>
  <c r="L168" i="2" s="1"/>
  <c r="K158" i="2"/>
  <c r="K177" i="2" s="1"/>
  <c r="J158" i="2"/>
  <c r="J177" i="2" s="1"/>
  <c r="I158" i="2"/>
  <c r="I168" i="2" s="1"/>
  <c r="H158" i="2"/>
  <c r="H168" i="2" s="1"/>
  <c r="G158" i="2"/>
  <c r="G177" i="2" s="1"/>
  <c r="F158" i="2"/>
  <c r="F177" i="2" s="1"/>
  <c r="E158" i="2"/>
  <c r="E168" i="2" s="1"/>
  <c r="D158" i="2"/>
  <c r="D168" i="2" s="1"/>
  <c r="L157" i="2"/>
  <c r="L176" i="2" s="1"/>
  <c r="K157" i="2"/>
  <c r="K167" i="2" s="1"/>
  <c r="J157" i="2"/>
  <c r="J167" i="2" s="1"/>
  <c r="I157" i="2"/>
  <c r="I176" i="2" s="1"/>
  <c r="H157" i="2"/>
  <c r="H176" i="2" s="1"/>
  <c r="G157" i="2"/>
  <c r="G167" i="2" s="1"/>
  <c r="F157" i="2"/>
  <c r="F167" i="2" s="1"/>
  <c r="E157" i="2"/>
  <c r="E176" i="2" s="1"/>
  <c r="D157" i="2"/>
  <c r="D176" i="2" s="1"/>
  <c r="C157" i="2"/>
  <c r="L156" i="2"/>
  <c r="K156" i="2"/>
  <c r="J156" i="2"/>
  <c r="I156" i="2"/>
  <c r="H156" i="2"/>
  <c r="G156" i="2"/>
  <c r="F156" i="2"/>
  <c r="E156" i="2"/>
  <c r="D156" i="2"/>
  <c r="C155" i="2"/>
  <c r="G154" i="2"/>
  <c r="C154" i="2" s="1"/>
  <c r="C153" i="2" s="1"/>
  <c r="L153" i="2"/>
  <c r="K153" i="2"/>
  <c r="J153" i="2"/>
  <c r="I153" i="2"/>
  <c r="H153" i="2"/>
  <c r="G153" i="2"/>
  <c r="F153" i="2"/>
  <c r="E153" i="2"/>
  <c r="D153" i="2"/>
  <c r="C152" i="2"/>
  <c r="G151" i="2"/>
  <c r="C151" i="2" s="1"/>
  <c r="C150" i="2" s="1"/>
  <c r="L150" i="2"/>
  <c r="K150" i="2"/>
  <c r="J150" i="2"/>
  <c r="I150" i="2"/>
  <c r="H150" i="2"/>
  <c r="G150" i="2"/>
  <c r="F150" i="2"/>
  <c r="E150" i="2"/>
  <c r="D150" i="2"/>
  <c r="L146" i="2"/>
  <c r="K146" i="2"/>
  <c r="J146" i="2"/>
  <c r="I146" i="2"/>
  <c r="H146" i="2"/>
  <c r="G146" i="2"/>
  <c r="F146" i="2"/>
  <c r="E146" i="2"/>
  <c r="D146" i="2"/>
  <c r="C146" i="2" s="1"/>
  <c r="C145" i="2"/>
  <c r="C143" i="2"/>
  <c r="C142" i="2" s="1"/>
  <c r="L142" i="2"/>
  <c r="K142" i="2"/>
  <c r="J142" i="2"/>
  <c r="I142" i="2"/>
  <c r="H142" i="2"/>
  <c r="G142" i="2"/>
  <c r="F142" i="2"/>
  <c r="E142" i="2"/>
  <c r="D142" i="2"/>
  <c r="C141" i="2"/>
  <c r="C140" i="2" s="1"/>
  <c r="L140" i="2"/>
  <c r="K140" i="2"/>
  <c r="J140" i="2"/>
  <c r="I140" i="2"/>
  <c r="H140" i="2"/>
  <c r="G140" i="2"/>
  <c r="F140" i="2"/>
  <c r="E140" i="2"/>
  <c r="D140" i="2"/>
  <c r="C139" i="2"/>
  <c r="L138" i="2"/>
  <c r="K138" i="2"/>
  <c r="J138" i="2"/>
  <c r="I138" i="2"/>
  <c r="H138" i="2"/>
  <c r="G138" i="2"/>
  <c r="F138" i="2"/>
  <c r="E138" i="2"/>
  <c r="D138" i="2"/>
  <c r="C138" i="2"/>
  <c r="C137" i="2"/>
  <c r="L136" i="2"/>
  <c r="K136" i="2"/>
  <c r="J136" i="2"/>
  <c r="I136" i="2"/>
  <c r="H136" i="2"/>
  <c r="G136" i="2"/>
  <c r="F136" i="2"/>
  <c r="E136" i="2"/>
  <c r="D136" i="2"/>
  <c r="C136" i="2"/>
  <c r="L135" i="2"/>
  <c r="L147" i="2" s="1"/>
  <c r="L144" i="2" s="1"/>
  <c r="K135" i="2"/>
  <c r="K147" i="2" s="1"/>
  <c r="K144" i="2" s="1"/>
  <c r="J135" i="2"/>
  <c r="J147" i="2" s="1"/>
  <c r="J144" i="2" s="1"/>
  <c r="I135" i="2"/>
  <c r="I147" i="2" s="1"/>
  <c r="I144" i="2" s="1"/>
  <c r="H135" i="2"/>
  <c r="H147" i="2" s="1"/>
  <c r="H144" i="2" s="1"/>
  <c r="G135" i="2"/>
  <c r="G147" i="2" s="1"/>
  <c r="G144" i="2" s="1"/>
  <c r="F135" i="2"/>
  <c r="F147" i="2" s="1"/>
  <c r="F144" i="2" s="1"/>
  <c r="E135" i="2"/>
  <c r="E147" i="2" s="1"/>
  <c r="E144" i="2" s="1"/>
  <c r="D135" i="2"/>
  <c r="D147" i="2" s="1"/>
  <c r="C135" i="2"/>
  <c r="L134" i="2"/>
  <c r="K134" i="2"/>
  <c r="J134" i="2"/>
  <c r="I134" i="2"/>
  <c r="H134" i="2"/>
  <c r="G134" i="2"/>
  <c r="F134" i="2"/>
  <c r="E134" i="2"/>
  <c r="D134" i="2"/>
  <c r="C134" i="2"/>
  <c r="C133" i="2"/>
  <c r="L132" i="2"/>
  <c r="K132" i="2"/>
  <c r="J132" i="2"/>
  <c r="I132" i="2"/>
  <c r="H132" i="2"/>
  <c r="G132" i="2"/>
  <c r="F132" i="2"/>
  <c r="E132" i="2"/>
  <c r="D132" i="2"/>
  <c r="C132" i="2"/>
  <c r="L131" i="2"/>
  <c r="K131" i="2"/>
  <c r="J131" i="2"/>
  <c r="I131" i="2"/>
  <c r="H131" i="2"/>
  <c r="G131" i="2"/>
  <c r="F131" i="2"/>
  <c r="E131" i="2"/>
  <c r="D131" i="2"/>
  <c r="C131" i="2" s="1"/>
  <c r="C129" i="2" s="1"/>
  <c r="L130" i="2"/>
  <c r="K130" i="2"/>
  <c r="J130" i="2"/>
  <c r="I130" i="2"/>
  <c r="H130" i="2"/>
  <c r="G130" i="2"/>
  <c r="F130" i="2"/>
  <c r="E130" i="2"/>
  <c r="D130" i="2"/>
  <c r="C130" i="2" s="1"/>
  <c r="L129" i="2"/>
  <c r="K129" i="2"/>
  <c r="J129" i="2"/>
  <c r="I129" i="2"/>
  <c r="H129" i="2"/>
  <c r="G129" i="2"/>
  <c r="F129" i="2"/>
  <c r="E129" i="2"/>
  <c r="D129" i="2"/>
  <c r="C128" i="2"/>
  <c r="C127" i="2"/>
  <c r="L126" i="2"/>
  <c r="K126" i="2"/>
  <c r="J126" i="2"/>
  <c r="I126" i="2"/>
  <c r="H126" i="2"/>
  <c r="G126" i="2"/>
  <c r="F126" i="2"/>
  <c r="E126" i="2"/>
  <c r="D126" i="2"/>
  <c r="C126" i="2"/>
  <c r="D121" i="2"/>
  <c r="C119" i="2"/>
  <c r="C118" i="2"/>
  <c r="C117" i="2"/>
  <c r="L116" i="2"/>
  <c r="K116" i="2"/>
  <c r="J116" i="2"/>
  <c r="I116" i="2"/>
  <c r="H116" i="2"/>
  <c r="G116" i="2"/>
  <c r="F116" i="2"/>
  <c r="E116" i="2"/>
  <c r="D116" i="2"/>
  <c r="C116" i="2"/>
  <c r="C115" i="2"/>
  <c r="L114" i="2"/>
  <c r="K114" i="2"/>
  <c r="J114" i="2"/>
  <c r="I114" i="2"/>
  <c r="H114" i="2"/>
  <c r="G114" i="2"/>
  <c r="F114" i="2"/>
  <c r="E114" i="2"/>
  <c r="D114" i="2"/>
  <c r="C114" i="2"/>
  <c r="C113" i="2"/>
  <c r="C112" i="2"/>
  <c r="L111" i="2"/>
  <c r="K111" i="2"/>
  <c r="J111" i="2"/>
  <c r="I111" i="2"/>
  <c r="H111" i="2"/>
  <c r="G111" i="2"/>
  <c r="F111" i="2"/>
  <c r="E111" i="2"/>
  <c r="D111" i="2"/>
  <c r="C111" i="2"/>
  <c r="C110" i="2"/>
  <c r="C109" i="2"/>
  <c r="L108" i="2"/>
  <c r="K108" i="2"/>
  <c r="J108" i="2"/>
  <c r="I108" i="2"/>
  <c r="H108" i="2"/>
  <c r="G108" i="2"/>
  <c r="F108" i="2"/>
  <c r="E108" i="2"/>
  <c r="D108" i="2"/>
  <c r="C108" i="2"/>
  <c r="C107" i="2"/>
  <c r="C106" i="2"/>
  <c r="L105" i="2"/>
  <c r="K105" i="2"/>
  <c r="J105" i="2"/>
  <c r="I105" i="2"/>
  <c r="H105" i="2"/>
  <c r="G105" i="2"/>
  <c r="F105" i="2"/>
  <c r="E105" i="2"/>
  <c r="D105" i="2"/>
  <c r="C105" i="2"/>
  <c r="C104" i="2"/>
  <c r="C103" i="2"/>
  <c r="L102" i="2"/>
  <c r="K102" i="2"/>
  <c r="J102" i="2"/>
  <c r="I102" i="2"/>
  <c r="H102" i="2"/>
  <c r="G102" i="2"/>
  <c r="F102" i="2"/>
  <c r="E102" i="2"/>
  <c r="D102" i="2"/>
  <c r="C102" i="2"/>
  <c r="C101" i="2"/>
  <c r="C100" i="2"/>
  <c r="L99" i="2"/>
  <c r="K99" i="2"/>
  <c r="J99" i="2"/>
  <c r="I99" i="2"/>
  <c r="H99" i="2"/>
  <c r="G99" i="2"/>
  <c r="F99" i="2"/>
  <c r="E99" i="2"/>
  <c r="D99" i="2"/>
  <c r="C99" i="2"/>
  <c r="L98" i="2"/>
  <c r="L123" i="2" s="1"/>
  <c r="K98" i="2"/>
  <c r="K123" i="2" s="1"/>
  <c r="J98" i="2"/>
  <c r="J123" i="2" s="1"/>
  <c r="I98" i="2"/>
  <c r="I123" i="2" s="1"/>
  <c r="H98" i="2"/>
  <c r="H123" i="2" s="1"/>
  <c r="G98" i="2"/>
  <c r="G123" i="2" s="1"/>
  <c r="F98" i="2"/>
  <c r="F123" i="2" s="1"/>
  <c r="E98" i="2"/>
  <c r="E123" i="2" s="1"/>
  <c r="D98" i="2"/>
  <c r="D123" i="2" s="1"/>
  <c r="C123" i="2" s="1"/>
  <c r="L97" i="2"/>
  <c r="L122" i="2" s="1"/>
  <c r="K97" i="2"/>
  <c r="K122" i="2" s="1"/>
  <c r="J97" i="2"/>
  <c r="J122" i="2" s="1"/>
  <c r="I97" i="2"/>
  <c r="I122" i="2" s="1"/>
  <c r="H97" i="2"/>
  <c r="H122" i="2" s="1"/>
  <c r="G97" i="2"/>
  <c r="G122" i="2" s="1"/>
  <c r="F97" i="2"/>
  <c r="F122" i="2" s="1"/>
  <c r="E97" i="2"/>
  <c r="E122" i="2" s="1"/>
  <c r="D97" i="2"/>
  <c r="D122" i="2" s="1"/>
  <c r="C97" i="2"/>
  <c r="L96" i="2"/>
  <c r="L121" i="2" s="1"/>
  <c r="L120" i="2" s="1"/>
  <c r="K96" i="2"/>
  <c r="K175" i="2" s="1"/>
  <c r="J96" i="2"/>
  <c r="J180" i="2" s="1"/>
  <c r="I96" i="2"/>
  <c r="I121" i="2" s="1"/>
  <c r="H96" i="2"/>
  <c r="H121" i="2" s="1"/>
  <c r="H120" i="2" s="1"/>
  <c r="G96" i="2"/>
  <c r="G175" i="2" s="1"/>
  <c r="F96" i="2"/>
  <c r="F180" i="2" s="1"/>
  <c r="E96" i="2"/>
  <c r="E121" i="2" s="1"/>
  <c r="K95" i="2"/>
  <c r="J95" i="2"/>
  <c r="G95" i="2"/>
  <c r="F95" i="2"/>
  <c r="D95" i="2"/>
  <c r="C93" i="2"/>
  <c r="C92" i="2" s="1"/>
  <c r="L92" i="2"/>
  <c r="K92" i="2"/>
  <c r="J92" i="2"/>
  <c r="I92" i="2"/>
  <c r="H92" i="2"/>
  <c r="G92" i="2"/>
  <c r="F92" i="2"/>
  <c r="E92" i="2"/>
  <c r="D92" i="2"/>
  <c r="C91" i="2"/>
  <c r="L90" i="2"/>
  <c r="K90" i="2"/>
  <c r="J90" i="2"/>
  <c r="I90" i="2"/>
  <c r="H90" i="2"/>
  <c r="G90" i="2"/>
  <c r="F90" i="2"/>
  <c r="E90" i="2"/>
  <c r="D90" i="2"/>
  <c r="C90" i="2"/>
  <c r="C89" i="2"/>
  <c r="C88" i="2"/>
  <c r="L87" i="2"/>
  <c r="K87" i="2"/>
  <c r="J87" i="2"/>
  <c r="I87" i="2"/>
  <c r="H87" i="2"/>
  <c r="G87" i="2"/>
  <c r="F87" i="2"/>
  <c r="E87" i="2"/>
  <c r="D87" i="2"/>
  <c r="C87" i="2"/>
  <c r="C86" i="2"/>
  <c r="L85" i="2"/>
  <c r="K85" i="2"/>
  <c r="J85" i="2"/>
  <c r="I85" i="2"/>
  <c r="H85" i="2"/>
  <c r="G85" i="2"/>
  <c r="F85" i="2"/>
  <c r="E85" i="2"/>
  <c r="D85" i="2"/>
  <c r="C85" i="2"/>
  <c r="L84" i="2"/>
  <c r="K84" i="2"/>
  <c r="J84" i="2"/>
  <c r="I84" i="2"/>
  <c r="H84" i="2"/>
  <c r="G84" i="2"/>
  <c r="F84" i="2"/>
  <c r="E84" i="2"/>
  <c r="D84" i="2"/>
  <c r="C84" i="2" s="1"/>
  <c r="C82" i="2" s="1"/>
  <c r="D83" i="2"/>
  <c r="C83" i="2"/>
  <c r="L82" i="2"/>
  <c r="K82" i="2"/>
  <c r="J82" i="2"/>
  <c r="I82" i="2"/>
  <c r="H82" i="2"/>
  <c r="G82" i="2"/>
  <c r="F82" i="2"/>
  <c r="E82" i="2"/>
  <c r="D82" i="2"/>
  <c r="C81" i="2"/>
  <c r="C80" i="2"/>
  <c r="C78" i="2" s="1"/>
  <c r="C79" i="2"/>
  <c r="L78" i="2"/>
  <c r="K78" i="2"/>
  <c r="J78" i="2"/>
  <c r="I78" i="2"/>
  <c r="H78" i="2"/>
  <c r="G78" i="2"/>
  <c r="F78" i="2"/>
  <c r="E78" i="2"/>
  <c r="D78" i="2"/>
  <c r="C77" i="2"/>
  <c r="G76" i="2"/>
  <c r="C76" i="2" s="1"/>
  <c r="C75" i="2" s="1"/>
  <c r="L75" i="2"/>
  <c r="K75" i="2"/>
  <c r="J75" i="2"/>
  <c r="I75" i="2"/>
  <c r="H75" i="2"/>
  <c r="G75" i="2"/>
  <c r="F75" i="2"/>
  <c r="E75" i="2"/>
  <c r="D75" i="2"/>
  <c r="C74" i="2"/>
  <c r="L73" i="2"/>
  <c r="K73" i="2"/>
  <c r="J73" i="2"/>
  <c r="I73" i="2"/>
  <c r="H73" i="2"/>
  <c r="G73" i="2"/>
  <c r="F73" i="2"/>
  <c r="E73" i="2"/>
  <c r="D73" i="2"/>
  <c r="C73" i="2"/>
  <c r="C72" i="2"/>
  <c r="C71" i="2" s="1"/>
  <c r="L71" i="2"/>
  <c r="K71" i="2"/>
  <c r="J71" i="2"/>
  <c r="I71" i="2"/>
  <c r="H71" i="2"/>
  <c r="G71" i="2"/>
  <c r="F71" i="2"/>
  <c r="E71" i="2"/>
  <c r="D71" i="2"/>
  <c r="L70" i="2"/>
  <c r="K70" i="2"/>
  <c r="J70" i="2"/>
  <c r="I70" i="2"/>
  <c r="H70" i="2"/>
  <c r="G70" i="2"/>
  <c r="F70" i="2"/>
  <c r="E70" i="2"/>
  <c r="D70" i="2"/>
  <c r="C70" i="2"/>
  <c r="L69" i="2"/>
  <c r="K69" i="2"/>
  <c r="J69" i="2"/>
  <c r="I69" i="2"/>
  <c r="H69" i="2"/>
  <c r="G69" i="2"/>
  <c r="F69" i="2"/>
  <c r="E69" i="2"/>
  <c r="D69" i="2"/>
  <c r="C69" i="2" s="1"/>
  <c r="C67" i="2" s="1"/>
  <c r="L68" i="2"/>
  <c r="K68" i="2"/>
  <c r="K67" i="2" s="1"/>
  <c r="J68" i="2"/>
  <c r="I68" i="2"/>
  <c r="H68" i="2"/>
  <c r="G68" i="2"/>
  <c r="G67" i="2" s="1"/>
  <c r="F68" i="2"/>
  <c r="E68" i="2"/>
  <c r="D68" i="2"/>
  <c r="C68" i="2"/>
  <c r="L67" i="2"/>
  <c r="J67" i="2"/>
  <c r="I67" i="2"/>
  <c r="H67" i="2"/>
  <c r="F67" i="2"/>
  <c r="E67" i="2"/>
  <c r="D67" i="2"/>
  <c r="C66" i="2"/>
  <c r="C65" i="2"/>
  <c r="C63" i="2" s="1"/>
  <c r="C64" i="2"/>
  <c r="L63" i="2"/>
  <c r="K63" i="2"/>
  <c r="J63" i="2"/>
  <c r="I63" i="2"/>
  <c r="H63" i="2"/>
  <c r="G63" i="2"/>
  <c r="F63" i="2"/>
  <c r="E63" i="2"/>
  <c r="D63" i="2"/>
  <c r="L60" i="2"/>
  <c r="K60" i="2"/>
  <c r="J60" i="2"/>
  <c r="I60" i="2"/>
  <c r="H60" i="2"/>
  <c r="G60" i="2"/>
  <c r="F60" i="2"/>
  <c r="E60" i="2"/>
  <c r="D60" i="2"/>
  <c r="C60" i="2" s="1"/>
  <c r="C56" i="2"/>
  <c r="C54" i="2" s="1"/>
  <c r="C55" i="2"/>
  <c r="L54" i="2"/>
  <c r="K54" i="2"/>
  <c r="J54" i="2"/>
  <c r="I54" i="2"/>
  <c r="H54" i="2"/>
  <c r="G54" i="2"/>
  <c r="F54" i="2"/>
  <c r="E54" i="2"/>
  <c r="D54" i="2"/>
  <c r="C53" i="2"/>
  <c r="C51" i="2" s="1"/>
  <c r="C52" i="2"/>
  <c r="L51" i="2"/>
  <c r="K51" i="2"/>
  <c r="J51" i="2"/>
  <c r="I51" i="2"/>
  <c r="H51" i="2"/>
  <c r="G51" i="2"/>
  <c r="F51" i="2"/>
  <c r="E51" i="2"/>
  <c r="D51" i="2"/>
  <c r="C50" i="2"/>
  <c r="C48" i="2" s="1"/>
  <c r="C49" i="2"/>
  <c r="L48" i="2"/>
  <c r="K48" i="2"/>
  <c r="J48" i="2"/>
  <c r="I48" i="2"/>
  <c r="H48" i="2"/>
  <c r="G48" i="2"/>
  <c r="F48" i="2"/>
  <c r="E48" i="2"/>
  <c r="D48" i="2"/>
  <c r="C47" i="2"/>
  <c r="C45" i="2" s="1"/>
  <c r="C46" i="2"/>
  <c r="L45" i="2"/>
  <c r="K45" i="2"/>
  <c r="J45" i="2"/>
  <c r="I45" i="2"/>
  <c r="H45" i="2"/>
  <c r="G45" i="2"/>
  <c r="F45" i="2"/>
  <c r="E45" i="2"/>
  <c r="D45" i="2"/>
  <c r="C44" i="2"/>
  <c r="L43" i="2"/>
  <c r="K43" i="2"/>
  <c r="J43" i="2"/>
  <c r="I43" i="2"/>
  <c r="H43" i="2"/>
  <c r="G43" i="2"/>
  <c r="F43" i="2"/>
  <c r="E43" i="2"/>
  <c r="D43" i="2"/>
  <c r="C43" i="2"/>
  <c r="L42" i="2"/>
  <c r="L59" i="2" s="1"/>
  <c r="K42" i="2"/>
  <c r="K59" i="2" s="1"/>
  <c r="J42" i="2"/>
  <c r="J59" i="2" s="1"/>
  <c r="I42" i="2"/>
  <c r="I59" i="2" s="1"/>
  <c r="H42" i="2"/>
  <c r="H59" i="2" s="1"/>
  <c r="G42" i="2"/>
  <c r="G59" i="2" s="1"/>
  <c r="F42" i="2"/>
  <c r="F59" i="2" s="1"/>
  <c r="E42" i="2"/>
  <c r="C42" i="2" s="1"/>
  <c r="C40" i="2" s="1"/>
  <c r="D42" i="2"/>
  <c r="D59" i="2" s="1"/>
  <c r="L41" i="2"/>
  <c r="L58" i="2" s="1"/>
  <c r="K41" i="2"/>
  <c r="K40" i="2" s="1"/>
  <c r="J41" i="2"/>
  <c r="J58" i="2" s="1"/>
  <c r="J57" i="2" s="1"/>
  <c r="I41" i="2"/>
  <c r="I58" i="2" s="1"/>
  <c r="I57" i="2" s="1"/>
  <c r="H41" i="2"/>
  <c r="H58" i="2" s="1"/>
  <c r="G41" i="2"/>
  <c r="G40" i="2" s="1"/>
  <c r="F41" i="2"/>
  <c r="F58" i="2" s="1"/>
  <c r="F57" i="2" s="1"/>
  <c r="E41" i="2"/>
  <c r="E58" i="2" s="1"/>
  <c r="D41" i="2"/>
  <c r="D58" i="2" s="1"/>
  <c r="C41" i="2"/>
  <c r="J40" i="2"/>
  <c r="I40" i="2"/>
  <c r="F40" i="2"/>
  <c r="E40" i="2"/>
  <c r="C39" i="2"/>
  <c r="C38" i="2"/>
  <c r="C36" i="2" s="1"/>
  <c r="C37" i="2"/>
  <c r="L36" i="2"/>
  <c r="K36" i="2"/>
  <c r="J36" i="2"/>
  <c r="I36" i="2"/>
  <c r="H36" i="2"/>
  <c r="G36" i="2"/>
  <c r="F36" i="2"/>
  <c r="E36" i="2"/>
  <c r="D36" i="2"/>
  <c r="C33" i="2"/>
  <c r="C32" i="2" s="1"/>
  <c r="L32" i="2"/>
  <c r="K32" i="2"/>
  <c r="J32" i="2"/>
  <c r="I32" i="2"/>
  <c r="H32" i="2"/>
  <c r="G32" i="2"/>
  <c r="F32" i="2"/>
  <c r="E32" i="2"/>
  <c r="D32" i="2"/>
  <c r="G31" i="2"/>
  <c r="G30" i="2" s="1"/>
  <c r="C31" i="2"/>
  <c r="C30" i="2" s="1"/>
  <c r="L30" i="2"/>
  <c r="K30" i="2"/>
  <c r="J30" i="2"/>
  <c r="I30" i="2"/>
  <c r="H30" i="2"/>
  <c r="F30" i="2"/>
  <c r="E30" i="2"/>
  <c r="D30" i="2"/>
  <c r="C29" i="2"/>
  <c r="C28" i="2" s="1"/>
  <c r="L28" i="2"/>
  <c r="K28" i="2"/>
  <c r="J28" i="2"/>
  <c r="I28" i="2"/>
  <c r="H28" i="2"/>
  <c r="G28" i="2"/>
  <c r="F28" i="2"/>
  <c r="E28" i="2"/>
  <c r="D28" i="2"/>
  <c r="C27" i="2"/>
  <c r="L26" i="2"/>
  <c r="K26" i="2"/>
  <c r="J26" i="2"/>
  <c r="I26" i="2"/>
  <c r="H26" i="2"/>
  <c r="G26" i="2"/>
  <c r="F26" i="2"/>
  <c r="E26" i="2"/>
  <c r="D26" i="2"/>
  <c r="C26" i="2"/>
  <c r="L25" i="2"/>
  <c r="L182" i="2" s="1"/>
  <c r="K25" i="2"/>
  <c r="K182" i="2" s="1"/>
  <c r="J25" i="2"/>
  <c r="J182" i="2" s="1"/>
  <c r="I25" i="2"/>
  <c r="I24" i="2" s="1"/>
  <c r="H25" i="2"/>
  <c r="H182" i="2" s="1"/>
  <c r="G25" i="2"/>
  <c r="G182" i="2" s="1"/>
  <c r="F25" i="2"/>
  <c r="F182" i="2" s="1"/>
  <c r="E25" i="2"/>
  <c r="C25" i="2" s="1"/>
  <c r="C24" i="2" s="1"/>
  <c r="D25" i="2"/>
  <c r="D182" i="2" s="1"/>
  <c r="L24" i="2"/>
  <c r="K24" i="2"/>
  <c r="H24" i="2"/>
  <c r="G24" i="2"/>
  <c r="D24" i="2"/>
  <c r="C23" i="2"/>
  <c r="L22" i="2"/>
  <c r="K22" i="2"/>
  <c r="J22" i="2"/>
  <c r="I22" i="2"/>
  <c r="H22" i="2"/>
  <c r="G22" i="2"/>
  <c r="F22" i="2"/>
  <c r="E22" i="2"/>
  <c r="D22" i="2"/>
  <c r="C22" i="2"/>
  <c r="C21" i="2"/>
  <c r="C20" i="2" s="1"/>
  <c r="L20" i="2"/>
  <c r="K20" i="2"/>
  <c r="J20" i="2"/>
  <c r="I20" i="2"/>
  <c r="H20" i="2"/>
  <c r="G20" i="2"/>
  <c r="F20" i="2"/>
  <c r="E20" i="2"/>
  <c r="D20" i="2"/>
  <c r="C19" i="2"/>
  <c r="C18" i="2" s="1"/>
  <c r="L18" i="2"/>
  <c r="K18" i="2"/>
  <c r="J18" i="2"/>
  <c r="I18" i="2"/>
  <c r="H18" i="2"/>
  <c r="G18" i="2"/>
  <c r="F18" i="2"/>
  <c r="E18" i="2"/>
  <c r="D18" i="2"/>
  <c r="C17" i="2"/>
  <c r="C16" i="2"/>
  <c r="C15" i="2" s="1"/>
  <c r="L15" i="2"/>
  <c r="K15" i="2"/>
  <c r="J15" i="2"/>
  <c r="I15" i="2"/>
  <c r="H15" i="2"/>
  <c r="G15" i="2"/>
  <c r="F15" i="2"/>
  <c r="E15" i="2"/>
  <c r="D15" i="2"/>
  <c r="D179" i="2" l="1"/>
  <c r="E120" i="2"/>
  <c r="I120" i="2"/>
  <c r="D57" i="2"/>
  <c r="H57" i="2"/>
  <c r="L57" i="2"/>
  <c r="F179" i="2"/>
  <c r="F170" i="2"/>
  <c r="J179" i="2"/>
  <c r="C122" i="2"/>
  <c r="C147" i="2"/>
  <c r="C144" i="2" s="1"/>
  <c r="D144" i="2"/>
  <c r="F172" i="2"/>
  <c r="J172" i="2"/>
  <c r="D171" i="2"/>
  <c r="H171" i="2"/>
  <c r="L171" i="2"/>
  <c r="G172" i="2"/>
  <c r="K172" i="2"/>
  <c r="E171" i="2"/>
  <c r="I171" i="2"/>
  <c r="F24" i="2"/>
  <c r="J24" i="2"/>
  <c r="D40" i="2"/>
  <c r="H40" i="2"/>
  <c r="L40" i="2"/>
  <c r="D120" i="2"/>
  <c r="F121" i="2"/>
  <c r="F120" i="2" s="1"/>
  <c r="J121" i="2"/>
  <c r="J120" i="2" s="1"/>
  <c r="D167" i="2"/>
  <c r="H167" i="2"/>
  <c r="H166" i="2" s="1"/>
  <c r="L167" i="2"/>
  <c r="L166" i="2" s="1"/>
  <c r="F168" i="2"/>
  <c r="F166" i="2" s="1"/>
  <c r="J168" i="2"/>
  <c r="J166" i="2" s="1"/>
  <c r="H175" i="2"/>
  <c r="C175" i="2" s="1"/>
  <c r="L175" i="2"/>
  <c r="F176" i="2"/>
  <c r="J176" i="2"/>
  <c r="D177" i="2"/>
  <c r="D174" i="2" s="1"/>
  <c r="H177" i="2"/>
  <c r="H172" i="2" s="1"/>
  <c r="L177" i="2"/>
  <c r="L172" i="2" s="1"/>
  <c r="G180" i="2"/>
  <c r="K180" i="2"/>
  <c r="E182" i="2"/>
  <c r="C182" i="2" s="1"/>
  <c r="I182" i="2"/>
  <c r="H95" i="2"/>
  <c r="L95" i="2"/>
  <c r="C98" i="2"/>
  <c r="G121" i="2"/>
  <c r="G120" i="2" s="1"/>
  <c r="K121" i="2"/>
  <c r="K120" i="2" s="1"/>
  <c r="C158" i="2"/>
  <c r="C156" i="2" s="1"/>
  <c r="E167" i="2"/>
  <c r="E166" i="2" s="1"/>
  <c r="I167" i="2"/>
  <c r="I166" i="2" s="1"/>
  <c r="G168" i="2"/>
  <c r="G166" i="2" s="1"/>
  <c r="K168" i="2"/>
  <c r="K166" i="2" s="1"/>
  <c r="I175" i="2"/>
  <c r="G176" i="2"/>
  <c r="K176" i="2"/>
  <c r="E177" i="2"/>
  <c r="E172" i="2" s="1"/>
  <c r="I177" i="2"/>
  <c r="I172" i="2" s="1"/>
  <c r="H180" i="2"/>
  <c r="L180" i="2"/>
  <c r="G58" i="2"/>
  <c r="G57" i="2" s="1"/>
  <c r="K58" i="2"/>
  <c r="K57" i="2" s="1"/>
  <c r="E59" i="2"/>
  <c r="C59" i="2" s="1"/>
  <c r="E95" i="2"/>
  <c r="I95" i="2"/>
  <c r="C96" i="2"/>
  <c r="C95" i="2" s="1"/>
  <c r="J175" i="2"/>
  <c r="J170" i="2" s="1"/>
  <c r="E180" i="2"/>
  <c r="I180" i="2"/>
  <c r="E24" i="2"/>
  <c r="C168" i="2" l="1"/>
  <c r="E174" i="2"/>
  <c r="C58" i="2"/>
  <c r="I170" i="2"/>
  <c r="I169" i="2" s="1"/>
  <c r="I179" i="2"/>
  <c r="K179" i="2"/>
  <c r="K170" i="2"/>
  <c r="C177" i="2"/>
  <c r="D172" i="2"/>
  <c r="C121" i="2"/>
  <c r="C120" i="2" s="1"/>
  <c r="H174" i="2"/>
  <c r="E57" i="2"/>
  <c r="E170" i="2"/>
  <c r="C180" i="2"/>
  <c r="C179" i="2" s="1"/>
  <c r="E179" i="2"/>
  <c r="L170" i="2"/>
  <c r="L169" i="2" s="1"/>
  <c r="L179" i="2"/>
  <c r="K171" i="2"/>
  <c r="K174" i="2"/>
  <c r="G179" i="2"/>
  <c r="G170" i="2"/>
  <c r="J171" i="2"/>
  <c r="J169" i="2" s="1"/>
  <c r="J174" i="2"/>
  <c r="I174" i="2"/>
  <c r="H170" i="2"/>
  <c r="H169" i="2" s="1"/>
  <c r="H179" i="2"/>
  <c r="G171" i="2"/>
  <c r="G174" i="2"/>
  <c r="F171" i="2"/>
  <c r="C171" i="2" s="1"/>
  <c r="F174" i="2"/>
  <c r="C167" i="2"/>
  <c r="C166" i="2" s="1"/>
  <c r="D166" i="2"/>
  <c r="L174" i="2"/>
  <c r="C176" i="2"/>
  <c r="C174" i="2" s="1"/>
  <c r="F169" i="2"/>
  <c r="C57" i="2"/>
  <c r="K169" i="2" l="1"/>
  <c r="G169" i="2"/>
  <c r="E169" i="2"/>
  <c r="C170" i="2"/>
  <c r="C169" i="2" s="1"/>
  <c r="C172" i="2"/>
  <c r="D169" i="2"/>
</calcChain>
</file>

<file path=xl/sharedStrings.xml><?xml version="1.0" encoding="utf-8"?>
<sst xmlns="http://schemas.openxmlformats.org/spreadsheetml/2006/main" count="324" uniqueCount="104">
  <si>
    <t>Источники финансирования</t>
  </si>
  <si>
    <t>Объем 
финансирования 
(всего, руб.)</t>
  </si>
  <si>
    <t>В том числе по годам</t>
  </si>
  <si>
    <t>2022 год</t>
  </si>
  <si>
    <t>департамент образования
(далее – ДО)</t>
  </si>
  <si>
    <t>за счет средств местного бюджета</t>
  </si>
  <si>
    <t>за счет других источников (родительской платы за присмотр и уход за детьми)</t>
  </si>
  <si>
    <t>ДО</t>
  </si>
  <si>
    <t>ДГХ</t>
  </si>
  <si>
    <t>х</t>
  </si>
  <si>
    <t>Всего по подпрограмме 3.
«Дополнительное образование в учреждениях дополнительного образования»</t>
  </si>
  <si>
    <t>Всего по подпрограмме  4. 
«Организация и обеспечение отдыха и оздоровления детей»</t>
  </si>
  <si>
    <t>Общий объем финансирования программы - всего, в том числе</t>
  </si>
  <si>
    <t>Объем финансирования администратора – департамента образования</t>
  </si>
  <si>
    <t>Объем финансирования соадминистратора – департамента архитектуры и градостроительства</t>
  </si>
  <si>
    <t>Программные мероприятия, объем финансирования 
муниципальной программы «Развитие образования города Сургута на период до 2030 года»</t>
  </si>
  <si>
    <t xml:space="preserve">Наименование 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</si>
  <si>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</si>
  <si>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</si>
  <si>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</si>
  <si>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</si>
  <si>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</si>
  <si>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</si>
  <si>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</si>
  <si>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</si>
  <si>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Задача 1. Осуществление управленческих и иных функций по формированию открытой, саморазвивающейся, информационно и технически оснащенной образовательной системы, по реализации права населения города на общедоступное бесплатное дошкольное, общее и дополнительное образование, по обеспечению деятельности муниципальных учреждений, подведомственных департаменту образования.</t>
  </si>
  <si>
    <t>Подпрограмма 1. «Дошкольное образование в образовательных учреждениях, реализующих программу дошкольного образования»</t>
  </si>
  <si>
    <t>Задача 1.1. Обеспечение предоставления дошкольного образования, присмотра и ухода за детьми в образовательных учреждениях, реализующих основную образовательную программу дошкольного образования.</t>
  </si>
  <si>
    <t>Всего по подпрограмме 1. «Дошкольное образование в образовательных учреждениях, реализующих программу дошкольного образования»</t>
  </si>
  <si>
    <t>Подпрограмма 2. «Общее и дополнительное образование в общеобразовательных учреждениях»</t>
  </si>
  <si>
    <t>Задача 2.1. Обеспечение предоставления общего и дополнительного образования в общеобразовательных учреждениях.</t>
  </si>
  <si>
    <t>Задача 2.2. Развитие инфраструктуры образовательных учреждений, реализующих основную общеобразовательную программу, в целях улучшения условий оказания образовательных услуг.</t>
  </si>
  <si>
    <t>Всего по подпрограмме 2.
Общее и дополнительное образование в общеобразовательных учреждениях»</t>
  </si>
  <si>
    <t xml:space="preserve">Мероприятие 2.1.1.1.
«Предоставление субсидии на выполнение муниципального задания на оказание муниципальных услуг (выполнение работ) и на иные цели подведомственным образовательным учреждениям» </t>
  </si>
  <si>
    <t xml:space="preserve">Мероприятие 1.1.2.1.
«Организация выполнения работ по эксплуатации зданий, сооружений, инженерных систем муниципальных образовательных учреждений, реализующих основную образовательную программу дошкольного образования» </t>
  </si>
  <si>
    <t xml:space="preserve">Мероприятие 1.1.2.2.
«Организация выполнения работ по текущему ремонту зданий, сооружений, помещений, инженерных систем муниципальных образовательных учреждений, реализующих основную образовательную программу дошкольного образования» </t>
  </si>
  <si>
    <t xml:space="preserve">Мероприятие 2.1.1.2.
«Реализация мероприятий по формированию законопослушного поведения участников дорожного движения» </t>
  </si>
  <si>
    <t xml:space="preserve">Мероприятие 2.1.4.1.
«Организация выполнения работ по эксплуатации зданий, сооружений, инженерных систем муниципальных образовательных учреждений, реализующих основную общеобразовательную программу» </t>
  </si>
  <si>
    <t>Подпрограмма 3. «Дополнительное образование в учреждениях дополнительного образования»</t>
  </si>
  <si>
    <t>Задача 3.1. Обеспечение предоставления дополнительного образования в образовательных учреждениях дополнительного образования.</t>
  </si>
  <si>
    <t xml:space="preserve">Мероприятие 3.1.1.1.
«Предоставление субсидии на выполнение муниципального задания на оказание муниципальных услуг (выполнение работ) и на иные цели подведомственным учреждениям дополнительного образования» </t>
  </si>
  <si>
    <t xml:space="preserve">Мероприятие 3.1.1.2.
«Реализация мероприятий по формированию законопослушного поведения участников дорожного движения» </t>
  </si>
  <si>
    <t>Мероприятие 3.1.2.1.
«Организация выполнения работ по эксплуатации зданий, сооружений, инженерных систем муниципальных образовательных учреждений дополнительного образования, подведомственных департаменту образования»</t>
  </si>
  <si>
    <t xml:space="preserve">Мероприятие 3.1.2.2.
«Организация выполнения работ по капитальному ремонту зданий, сооружений, помещений, инженерных систем муниципальных образовательных учреждений дополнительного образования, подведомственных департаменту образования» </t>
  </si>
  <si>
    <t>Подпрограмма 4. «Организация и обеспечение отдыха и оздоровления детей»</t>
  </si>
  <si>
    <t>Задача 4.1. Обеспечение оздоровления и занятости детей в каникулярный период.</t>
  </si>
  <si>
    <t>Мероприятие 4.1.3.2.
«Приобретение и предоставление детям-сиротам и детям, оставшимся без попечения родителей, лицам из числа детей-сирот и детей, оставшихся без попечения родителей, путевок в организации отдыха детей и их оздоровления или санаторно-курортные организации (при наличии медицинских показаний) в рамках исполнения переданного отдельного государственного полномочия»</t>
  </si>
  <si>
    <t>Мероприятие 4.1.3.3.
«Приобретение и предоставление санаторно-курортных путевок по типу «Мать и дитя» для лечения детей-инвалидов, проживающих на территории города Сургута и состоящих на учете в медицинских организациях Ханты-Мансийского автономного округа-Югры, осуществляющих деятельность на территории города Сургута»</t>
  </si>
  <si>
    <t>за счет меж-бюджетных трансфертов 
из окружного бюджета</t>
  </si>
  <si>
    <t>за счет меж-бюджетных трансфертов 
из федерального бюджета</t>
  </si>
  <si>
    <t xml:space="preserve">ДАиГ, 
ДО
</t>
  </si>
  <si>
    <t xml:space="preserve">Мероприятие 4.1.3.1.
«Приобретение и предоставление детям в возрасте от 6 до 17 лет (включительно) путевок в организации отдыха детей и их оздоровления, в том числе в этнической среде, в рамках исполнения переданного отдельного государственного полномочия» </t>
  </si>
  <si>
    <t xml:space="preserve">Мероприятие 5.2.
«Организация выполнения работ по капитальному ремонту зданий, сооружений, помещений, инженерных систем муниципальных казённых учреждений, «Информационно-методического центра», подведомственных департаменту образования»  </t>
  </si>
  <si>
    <t xml:space="preserve">Мероприятие 3.1.2.3.
«Организация выполнения работ по текущему ремонту зданий, сооружений, помещений, инженерных систем муниципальных образовательных учреждений дополнительного образования, подведомственных департаменту образования» </t>
  </si>
  <si>
    <t>всего, 
в том числе</t>
  </si>
  <si>
    <t>Мероприятие 5.1.
«Организация выполнения работ по эксплуатации зданий, сооружений, инженерных систем муниципальных казённых учреждений, «Информационно-методического центра», подведомственных департаменту образования»</t>
  </si>
  <si>
    <t>Мероприятие 2.1.4.2.
«Организация выполнения работ по текущему ремонту зданий, сооружений, помещений, инженерных систем муниципальных образовательных учреждений, реализующих основную общеобразовательную программу»</t>
  </si>
  <si>
    <t xml:space="preserve">Мероприятие 1.1.2.3.
«Организация выполнения работ по капитальному ремонту зданий, сооружений, помещений, инженерных систем муниципальных образовательных учреждений, реализующих основную образовательную программу дошкольного образования» </t>
  </si>
  <si>
    <t xml:space="preserve">Мероприятие 2.1.4.3.
«Организация выполнения работ по капитальному ремонту зданий, сооружений, помещений, инженерных систем муниципальных образовательных учреждений, реализующих основную общеобразовательную программу» </t>
  </si>
  <si>
    <t xml:space="preserve">Мероприятие 1.1.2.4.
«Организация выполнения работ по благоустройству территории муниципальных образовательных учреждений, реализующих основную образовательную программу дошкольного образования» </t>
  </si>
  <si>
    <t>Основное мероприятие 3.
«Финансовое обеспечение и выплата именной стипендии имени А.С. Знаменского учащимся муниципальных образовательных учреждений города, подведомственных департаменту образования, за отличные успехи в учебе, за достижение высоких показателей в интеллектуальной, научной, творческой, спортивной, социально-значимой деятельности» 
(№ 11 раздела I из таблицы 2)</t>
  </si>
  <si>
    <t>Основное мероприятие 4.
«Организация и финансовое обеспечение технического обслуживания компьютерной и копировально-множительной техники в муниципальных образовательных учреждениях, подведомственных департаменту образования» 
(№ 12 раздела I из таблицы 2)</t>
  </si>
  <si>
    <t>Основное мероприятие 5.
«Организация выполнения отдельных функций по содержанию зданий муниципальных казённых учреждений, «Информационно-методического центра», подведомственных департаменту образования» 
(№ 8 из таблицы 1)</t>
  </si>
  <si>
    <t>Основное мероприятие 6.
«Финансовое обеспечение организации начисления и выплаты компенсации части родительской платы за присмотр и уход за детьми в образовательных учреждениях, реализующих основную образовательную программу дошкольного образования, в рамках исполнения переданного отдельного государственного полномочия» 
(№ 1, 2 из таблицы 1)</t>
  </si>
  <si>
    <t>Основное мероприятие 1.1.2.
«Организация выполнения отдельных функций по содержанию зданий муниципальных образовательных учреждений, реализующих основную образовательную программу дошкольного образования» 
(№ 1, 2, 8 из таблицы 1)</t>
  </si>
  <si>
    <t>Основное мероприятие 2.1.4.
«Организация выполнения отдельных функций по содержанию зданий муниципальных образовательных учреждений, реализующих основную общеобразовательную программу» 
(№ 8 из таблицы 1)</t>
  </si>
  <si>
    <t>Основное мероприятие 3.1.3.
«Введение системы персонифицированного финансирования дополнительного образования детей» (№ 4 из таблицы 1)</t>
  </si>
  <si>
    <t>Основное мероприятие 4.1.3.
«Организация отдыха и оздоровления детей, имеющих место жительства на территории города Сургута»  
(№ 5 из таблицы 1)</t>
  </si>
  <si>
    <t>Основное мероприятие 4.1.1.
«Организация отдыха и оздоровления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 до 17 лет (включительно) - в лагерях труда и отдыха с дневным пребыванием детей на базе образовательных организаций, подведомственных департаменту образования» (№ 5 из таблицы 1)</t>
  </si>
  <si>
    <t>ДИЗО</t>
  </si>
  <si>
    <t>Основное мероприятие 1.
«Обеспечение управления муниципальной системой образования, осуществление организационно-методического, финансово-экономического сопровождения деятельности в сфере образования» 
(№ 1, 2, 3 из таблицы 1)</t>
  </si>
  <si>
    <t>Основное мероприятие 2.1.2.
«Предоставление субсидий негосударственным (немуниципальным) организациям, осуществляющим образовательную деятельность по реализации основных общеобразовательных программ» 
(№ 3, 6, 7 из таблицы 1)</t>
  </si>
  <si>
    <t>Основное мероприятие 2.1.3.
«Финансовое обеспечение расходных обязательств по организации питания обучающихся в общеобразовательных организациях»
(№ 3 раздела V из таблицы 2)</t>
  </si>
  <si>
    <t>Основное мероприятие 2.2.1.
«Региональный проект «Современная школа» (№ 9 из таблицы 1)</t>
  </si>
  <si>
    <t>Мероприятие 2.2.1.2.
«Средняя общеобразовательная школа в микрорайоне 30А г. Сургута (Общеобразовательная организация с универсальной безбарьерной средой)» (1500 мест)  (концессия)</t>
  </si>
  <si>
    <t>Мероприятие 2.2.1.3.
«Средняя общеобразовательная школа в микрорайоне 38 г. Сургута (Общеобразовательная организация с универсальной безбарьерной средой)» (1500 мест)  (концессия)</t>
  </si>
  <si>
    <t>Основное мероприятие 3.1.1.
«Организация предоставления дополнительного образования в муниципальных образовательных учреждениях дополнительного образования, подведомственных департаменту образования»  
(№ 4, 10 из таблицы 1)</t>
  </si>
  <si>
    <t>Основное мероприятие 3.1.2.
«Организация выполнения отдельных функций по содержанию зданий муниципальных образовательных учреждений дополнительного образования, подведомственных департаменту образования»  
(№ 8 из таблицы 1)</t>
  </si>
  <si>
    <t>Основное мероприятие 4.1.2.
«Предоставление субсидий негосударственным (немуниципальным) организациям, осуществляющим образовательную деятельность, на организацию функционирования лагеря с дневным пребыванием детей»
(№ 5, 6, 7 из таблицы 1)</t>
  </si>
  <si>
    <t>Ответственный (администратор или соадми-нистратор)</t>
  </si>
  <si>
    <t>Таблица 3</t>
  </si>
  <si>
    <t>Мероприятие 2.2.1.4.
«Средняя общеобразовательная школа в микрорайоне 34 г. Сургута (Общеобразовательная организация с универсальной безбарьерной средой)» (1500 мест)  (концессия)</t>
  </si>
  <si>
    <t>Основное мероприятие 1.1.1. 
«Организация предоставления дошкольного образования, присмотра и ухода за детьми в муниципальных образовательных учреждениях, реализующих основную образовательную программу дошкольного образования» 
(№ 1, 2, 4, 10 из таблицы 1, № 5 раздела IV из таблицы 2)</t>
  </si>
  <si>
    <t>Основное мероприятие 7.
«Финансовое обеспечение мероприятий, направленных на создание универсальной безбарьерной среды в учреждениях, подведомственных департаменту образования» (№ 11 из таблицы 1)</t>
  </si>
  <si>
    <t>Цель программы: создание условий для подготовки конкурентоспособных граждан, обеспечение доступного и качественного непрерывного образования, соответствующего требованиям инновационного развития экономики города, современным потребностям общества, формирование открытой, саморазвивающейся, информационно и технически оснащенной образовательной системы, способной в полной мере удовлетворить запросы личности и социума.</t>
  </si>
  <si>
    <t>Основное мероприятие 2.1.1.
«Организация предоставления общего и дополнительного образования в муниципальных общеобразовательных учреждениях» 
(№ 3, 4, 9, 10 из таблицы 1, № 2 - 9 раздела IV из таблицы 2)</t>
  </si>
  <si>
    <t xml:space="preserve">Мероприятие 2.1.1.3.
«Обеспечение расходов, возникающих в рамках реализации концессионных соглашений» </t>
  </si>
  <si>
    <t>Основное мероприятие 2.
«Организация и финансовое обеспечение бесплатной перевозки до муниципальных образовательных учреждений и обратно обучающихся, проживающих на территории города, в течение учебного года, за исключением каникулярных дней, актированных дней и дней карантина в муниципальном образовательном учреждении, в дни функционирования лагеря с дневным пребыванием детей на базе муниципального образовательного учреждения» (№ 5 из таблицы 1, № 3, 4, 5, 6, 9 раздела I из таблицы 2)</t>
  </si>
  <si>
    <t xml:space="preserve">ДАиГ </t>
  </si>
  <si>
    <t>Мероприятие 2.2.1.1.
«Средняя общеобразовательная школа № 9 в микрорайоне 39 г. Сургута. Блок 2» (550 мест) (концессия)</t>
  </si>
  <si>
    <t>Мероприятие 2.2.1.6.
«Средняя общеобразовательная школа в микрорайоне 33 г. Сургута» (900 мест)</t>
  </si>
  <si>
    <t xml:space="preserve">Мероприятие 2.1.4.4.
«Организация выполнения работ по благоустройству территории муниципальных образовательных учреждений, реализующих основную образовательную программу» </t>
  </si>
  <si>
    <t xml:space="preserve">к постановлению </t>
  </si>
  <si>
    <t xml:space="preserve">Администрации города </t>
  </si>
  <si>
    <t>от ____________  № __________</t>
  </si>
  <si>
    <r>
      <t>Основное мероприяти</t>
    </r>
    <r>
      <rPr>
        <sz val="24"/>
        <rFont val="Times New Roman"/>
        <family val="1"/>
        <charset val="204"/>
      </rPr>
      <t>е 1.1.3.</t>
    </r>
    <r>
      <rPr>
        <sz val="24"/>
        <color theme="1"/>
        <rFont val="Times New Roman"/>
        <family val="1"/>
        <charset val="204"/>
      </rPr>
      <t xml:space="preserve">
«Предоставление субсидий негосу-дарственным (немуниципальным) организациям, индивидуальным предпринимателям, осуществляющим образовательную деятельность по реализации образовательных программ дошкольного образования, присмотр 
и уход за детьми»
(№ 1, 2, 6, 7 из таблицы 1)</t>
    </r>
  </si>
  <si>
    <t xml:space="preserve">ДО
</t>
  </si>
  <si>
    <t>Приложение 3</t>
  </si>
  <si>
    <t>Мероприятие 2.2.1.5.
«Средняя общеобразовательная школа в микрорайоне 5А г. Сургут (Общеобразовательная организация с универсальной безбарьерной средой)» (1500 мест)  (концессия)</t>
  </si>
  <si>
    <t>за счет меж-бюджетных трансфертов 
из федерального  бюджета</t>
  </si>
  <si>
    <t xml:space="preserve">департамент архитектуры 
и градострои-тельства 
(далее –  ДАиГ)
</t>
  </si>
  <si>
    <t>ДАиГ</t>
  </si>
  <si>
    <t>ДАиГ,
ДО</t>
  </si>
  <si>
    <t>Мероприятие 2.2.1.7.
«Средняя общеобразовательная школа в микрорайоне 20А г. Сургут (Общеобразовательная организация с универсальной безбарьерной средой)» (1500 мест)  (концессия)*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</si>
</sst>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24"/>
      <color theme="1"/>
      <name val="Times New Roman"/>
      <family val="1"/>
      <charset val="204"/>
    </font>
    <font>
      <sz val="24"/>
      <color theme="1"/>
      <name val="Calibri"/>
      <family val="2"/>
      <charset val="204"/>
      <scheme val="minor"/>
    </font>
    <font>
      <u/>
      <sz val="24"/>
      <color theme="1"/>
      <name val="Times New Roman"/>
      <family val="1"/>
      <charset val="204"/>
    </font>
    <font>
      <sz val="24"/>
      <name val="Times New Roman"/>
      <family val="1"/>
      <charset val="204"/>
    </font>
    <font>
      <sz val="24"/>
      <name val="Calibri"/>
      <family val="2"/>
      <charset val="204"/>
      <scheme val="minor"/>
    </font>
    <font>
      <sz val="28"/>
      <color theme="1"/>
      <name val="Times New Roman"/>
      <family val="1"/>
      <charset val="204"/>
    </font>
    <font>
      <sz val="28"/>
      <color theme="1"/>
      <name val="Calibri"/>
      <family val="2"/>
      <charset val="204"/>
      <scheme val="minor"/>
    </font>
    <font>
      <sz val="24"/>
      <color rgb="FFFF0000"/>
      <name val="Times New Roman"/>
      <family val="1"/>
      <charset val="204"/>
    </font>
    <font>
      <sz val="26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26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4" fontId="2" fillId="0" borderId="0" xfId="0" applyNumberFormat="1" applyFont="1" applyFill="1" applyAlignment="1">
      <alignment vertical="top"/>
    </xf>
    <xf numFmtId="4" fontId="2" fillId="0" borderId="0" xfId="0" applyNumberFormat="1" applyFont="1" applyFill="1" applyAlignment="1">
      <alignment horizontal="center" vertical="top"/>
    </xf>
    <xf numFmtId="4" fontId="2" fillId="0" borderId="0" xfId="0" applyNumberFormat="1" applyFont="1" applyFill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3" fontId="2" fillId="0" borderId="1" xfId="0" applyNumberFormat="1" applyFont="1" applyFill="1" applyBorder="1" applyAlignment="1">
      <alignment horizontal="center" vertical="top" wrapText="1"/>
    </xf>
    <xf numFmtId="4" fontId="9" fillId="0" borderId="0" xfId="0" applyNumberFormat="1" applyFont="1" applyFill="1" applyAlignment="1">
      <alignment vertical="top"/>
    </xf>
    <xf numFmtId="4" fontId="10" fillId="0" borderId="0" xfId="0" applyNumberFormat="1" applyFont="1" applyFill="1" applyAlignment="1">
      <alignment horizontal="right" vertical="top"/>
    </xf>
    <xf numFmtId="164" fontId="2" fillId="0" borderId="0" xfId="0" applyNumberFormat="1" applyFont="1" applyFill="1" applyAlignment="1">
      <alignment horizontal="center" vertical="top"/>
    </xf>
    <xf numFmtId="4" fontId="2" fillId="0" borderId="1" xfId="0" applyNumberFormat="1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center" vertical="top" wrapText="1"/>
    </xf>
    <xf numFmtId="0" fontId="12" fillId="0" borderId="0" xfId="1" applyFont="1" applyFill="1" applyBorder="1" applyAlignment="1">
      <alignment horizontal="left" vertical="top"/>
    </xf>
    <xf numFmtId="4" fontId="2" fillId="0" borderId="1" xfId="0" applyNumberFormat="1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4" fontId="2" fillId="0" borderId="2" xfId="0" applyNumberFormat="1" applyFont="1" applyFill="1" applyBorder="1" applyAlignment="1">
      <alignment horizontal="center" vertical="top" wrapText="1"/>
    </xf>
    <xf numFmtId="0" fontId="0" fillId="0" borderId="3" xfId="0" applyFill="1" applyBorder="1" applyAlignment="1">
      <alignment horizontal="center" vertical="top" wrapText="1"/>
    </xf>
    <xf numFmtId="0" fontId="0" fillId="0" borderId="4" xfId="0" applyFill="1" applyBorder="1" applyAlignment="1">
      <alignment horizontal="center" vertical="top" wrapText="1"/>
    </xf>
    <xf numFmtId="4" fontId="2" fillId="0" borderId="2" xfId="0" applyNumberFormat="1" applyFont="1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4" fontId="7" fillId="0" borderId="0" xfId="0" applyNumberFormat="1" applyFont="1" applyFill="1" applyAlignment="1">
      <alignment horizontal="center" vertical="top" wrapText="1"/>
    </xf>
    <xf numFmtId="4" fontId="8" fillId="0" borderId="0" xfId="0" applyNumberFormat="1" applyFont="1" applyFill="1" applyAlignment="1">
      <alignment vertical="top" wrapText="1"/>
    </xf>
    <xf numFmtId="4" fontId="4" fillId="0" borderId="0" xfId="0" applyNumberFormat="1" applyFont="1" applyFill="1" applyAlignment="1">
      <alignment horizontal="center" vertical="top" wrapText="1"/>
    </xf>
    <xf numFmtId="4" fontId="3" fillId="0" borderId="0" xfId="0" applyNumberFormat="1" applyFont="1" applyFill="1" applyAlignment="1">
      <alignment vertical="top" wrapText="1"/>
    </xf>
    <xf numFmtId="4" fontId="5" fillId="0" borderId="1" xfId="0" applyNumberFormat="1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4" fontId="5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0" fillId="0" borderId="1" xfId="0" applyFill="1" applyBorder="1" applyAlignment="1">
      <alignment horizontal="left" vertical="top" wrapText="1"/>
    </xf>
    <xf numFmtId="4" fontId="2" fillId="0" borderId="5" xfId="0" applyNumberFormat="1" applyFont="1" applyFill="1" applyBorder="1" applyAlignment="1">
      <alignment horizontal="left" vertical="top" wrapText="1"/>
    </xf>
    <xf numFmtId="0" fontId="0" fillId="0" borderId="6" xfId="0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2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vertical="top" wrapText="1"/>
    </xf>
    <xf numFmtId="4" fontId="2" fillId="0" borderId="3" xfId="0" applyNumberFormat="1" applyFont="1" applyFill="1" applyBorder="1" applyAlignment="1">
      <alignment horizontal="left" vertical="top" wrapText="1"/>
    </xf>
    <xf numFmtId="4" fontId="2" fillId="0" borderId="4" xfId="0" applyNumberFormat="1" applyFont="1" applyFill="1" applyBorder="1" applyAlignment="1">
      <alignment horizontal="left" vertical="top" wrapText="1"/>
    </xf>
    <xf numFmtId="0" fontId="0" fillId="0" borderId="6" xfId="0" applyFill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2" fillId="0" borderId="5" xfId="0" applyFont="1" applyFill="1" applyBorder="1" applyAlignment="1">
      <alignment horizontal="left" vertical="top" wrapText="1"/>
    </xf>
    <xf numFmtId="0" fontId="11" fillId="0" borderId="7" xfId="0" applyFont="1" applyFill="1" applyBorder="1" applyAlignment="1">
      <alignment horizontal="left" vertical="top" wrapText="1"/>
    </xf>
    <xf numFmtId="4" fontId="2" fillId="0" borderId="5" xfId="0" applyNumberFormat="1" applyFont="1" applyFill="1" applyBorder="1" applyAlignment="1">
      <alignment horizontal="center" vertical="top" wrapText="1"/>
    </xf>
    <xf numFmtId="0" fontId="0" fillId="0" borderId="7" xfId="0" applyFill="1" applyBorder="1" applyAlignment="1">
      <alignment horizontal="center" vertical="top" wrapText="1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M183"/>
  <sheetViews>
    <sheetView showZeros="0" tabSelected="1" view="pageBreakPreview" zoomScale="42" zoomScaleNormal="34" zoomScaleSheetLayoutView="42" zoomScalePageLayoutView="41" workbookViewId="0">
      <pane xSplit="1" ySplit="14" topLeftCell="B15" activePane="bottomRight" state="frozen"/>
      <selection pane="topRight" activeCell="B1" sqref="B1"/>
      <selection pane="bottomLeft" activeCell="A15" sqref="A15"/>
      <selection pane="bottomRight" activeCell="D175" sqref="D175"/>
    </sheetView>
  </sheetViews>
  <sheetFormatPr defaultColWidth="9.28515625" defaultRowHeight="30.75" x14ac:dyDescent="0.25"/>
  <cols>
    <col min="1" max="1" width="78.42578125" style="1" customWidth="1"/>
    <col min="2" max="2" width="35.140625" style="1" customWidth="1"/>
    <col min="3" max="3" width="41" style="2" customWidth="1"/>
    <col min="4" max="4" width="42.7109375" style="2" customWidth="1"/>
    <col min="5" max="5" width="41.140625" style="2" customWidth="1"/>
    <col min="6" max="6" width="42.85546875" style="2" customWidth="1"/>
    <col min="7" max="7" width="42.5703125" style="2" customWidth="1"/>
    <col min="8" max="8" width="45.42578125" style="2" customWidth="1"/>
    <col min="9" max="9" width="42.5703125" style="2" customWidth="1"/>
    <col min="10" max="10" width="44" style="2" customWidth="1"/>
    <col min="11" max="11" width="41.140625" style="2" customWidth="1"/>
    <col min="12" max="12" width="43.7109375" style="2" customWidth="1"/>
    <col min="13" max="13" width="33.42578125" style="1" customWidth="1"/>
    <col min="14" max="16384" width="9.28515625" style="1"/>
  </cols>
  <sheetData>
    <row r="1" spans="1:13" ht="33" x14ac:dyDescent="0.25">
      <c r="L1" s="12" t="s">
        <v>97</v>
      </c>
    </row>
    <row r="2" spans="1:13" ht="33" x14ac:dyDescent="0.25">
      <c r="L2" s="12" t="s">
        <v>92</v>
      </c>
    </row>
    <row r="3" spans="1:13" ht="33" x14ac:dyDescent="0.25">
      <c r="L3" s="12" t="s">
        <v>93</v>
      </c>
    </row>
    <row r="4" spans="1:13" ht="40.5" customHeight="1" x14ac:dyDescent="0.25">
      <c r="L4" s="12" t="s">
        <v>94</v>
      </c>
    </row>
    <row r="7" spans="1:13" ht="39" customHeight="1" x14ac:dyDescent="0.25">
      <c r="M7" s="7" t="s">
        <v>80</v>
      </c>
    </row>
    <row r="8" spans="1:13" ht="93.75" customHeight="1" x14ac:dyDescent="0.25">
      <c r="A8" s="31" t="s">
        <v>15</v>
      </c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</row>
    <row r="9" spans="1:13" ht="43.9" customHeight="1" x14ac:dyDescent="0.25">
      <c r="A9" s="33"/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</row>
    <row r="10" spans="1:13" ht="40.15" customHeight="1" x14ac:dyDescent="0.25">
      <c r="A10" s="22" t="s">
        <v>16</v>
      </c>
      <c r="B10" s="22" t="s">
        <v>0</v>
      </c>
      <c r="C10" s="22" t="s">
        <v>1</v>
      </c>
      <c r="D10" s="25" t="s">
        <v>2</v>
      </c>
      <c r="E10" s="26"/>
      <c r="F10" s="26"/>
      <c r="G10" s="26"/>
      <c r="H10" s="26"/>
      <c r="I10" s="26"/>
      <c r="J10" s="26"/>
      <c r="K10" s="26"/>
      <c r="L10" s="27"/>
      <c r="M10" s="22" t="s">
        <v>79</v>
      </c>
    </row>
    <row r="11" spans="1:13" s="3" customFormat="1" ht="121.5" customHeight="1" x14ac:dyDescent="0.25">
      <c r="A11" s="22"/>
      <c r="B11" s="22"/>
      <c r="C11" s="22"/>
      <c r="D11" s="10" t="s">
        <v>3</v>
      </c>
      <c r="E11" s="10" t="s">
        <v>17</v>
      </c>
      <c r="F11" s="10" t="s">
        <v>18</v>
      </c>
      <c r="G11" s="10" t="s">
        <v>19</v>
      </c>
      <c r="H11" s="10" t="s">
        <v>20</v>
      </c>
      <c r="I11" s="10" t="s">
        <v>21</v>
      </c>
      <c r="J11" s="10" t="s">
        <v>22</v>
      </c>
      <c r="K11" s="10" t="s">
        <v>23</v>
      </c>
      <c r="L11" s="10" t="s">
        <v>24</v>
      </c>
      <c r="M11" s="22"/>
    </row>
    <row r="12" spans="1:13" s="3" customFormat="1" x14ac:dyDescent="0.25">
      <c r="A12" s="5">
        <v>1</v>
      </c>
      <c r="B12" s="5">
        <v>2</v>
      </c>
      <c r="C12" s="5">
        <v>3</v>
      </c>
      <c r="D12" s="5">
        <v>4</v>
      </c>
      <c r="E12" s="5">
        <v>5</v>
      </c>
      <c r="F12" s="5">
        <v>6</v>
      </c>
      <c r="G12" s="5">
        <v>7</v>
      </c>
      <c r="H12" s="5">
        <v>8</v>
      </c>
      <c r="I12" s="5">
        <v>9</v>
      </c>
      <c r="J12" s="5">
        <v>10</v>
      </c>
      <c r="K12" s="5">
        <v>11</v>
      </c>
      <c r="L12" s="5">
        <v>12</v>
      </c>
      <c r="M12" s="5">
        <v>13</v>
      </c>
    </row>
    <row r="13" spans="1:13" s="3" customFormat="1" ht="66.75" customHeight="1" x14ac:dyDescent="0.25">
      <c r="A13" s="28" t="s">
        <v>84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30"/>
    </row>
    <row r="14" spans="1:13" s="3" customFormat="1" ht="77.45" customHeight="1" x14ac:dyDescent="0.25">
      <c r="A14" s="28" t="s">
        <v>25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30"/>
    </row>
    <row r="15" spans="1:13" ht="61.5" x14ac:dyDescent="0.25">
      <c r="A15" s="20" t="s">
        <v>70</v>
      </c>
      <c r="B15" s="9" t="s">
        <v>54</v>
      </c>
      <c r="C15" s="10">
        <f t="shared" ref="C15:L15" si="0">C16+C17</f>
        <v>5105400942.3999996</v>
      </c>
      <c r="D15" s="10">
        <f t="shared" si="0"/>
        <v>518347743.23000002</v>
      </c>
      <c r="E15" s="10">
        <f t="shared" si="0"/>
        <v>497146867.19999999</v>
      </c>
      <c r="F15" s="10">
        <f t="shared" si="0"/>
        <v>497146032.39999998</v>
      </c>
      <c r="G15" s="10">
        <f t="shared" si="0"/>
        <v>560033867</v>
      </c>
      <c r="H15" s="10">
        <f t="shared" si="0"/>
        <v>580586779.62</v>
      </c>
      <c r="I15" s="10">
        <f t="shared" si="0"/>
        <v>602532619.69000006</v>
      </c>
      <c r="J15" s="10">
        <f t="shared" si="0"/>
        <v>611630726.35000002</v>
      </c>
      <c r="K15" s="10">
        <f t="shared" si="0"/>
        <v>634566541.09000003</v>
      </c>
      <c r="L15" s="10">
        <f t="shared" si="0"/>
        <v>603409765.82000005</v>
      </c>
      <c r="M15" s="22" t="s">
        <v>4</v>
      </c>
    </row>
    <row r="16" spans="1:13" ht="153.75" x14ac:dyDescent="0.25">
      <c r="A16" s="21"/>
      <c r="B16" s="9" t="s">
        <v>48</v>
      </c>
      <c r="C16" s="10">
        <f>SUM(D16:L16)</f>
        <v>6281000</v>
      </c>
      <c r="D16" s="10">
        <v>6209000</v>
      </c>
      <c r="E16" s="10">
        <v>9000</v>
      </c>
      <c r="F16" s="10">
        <v>9000</v>
      </c>
      <c r="G16" s="10">
        <v>9000</v>
      </c>
      <c r="H16" s="10">
        <v>9000</v>
      </c>
      <c r="I16" s="10">
        <v>9000</v>
      </c>
      <c r="J16" s="10">
        <v>9000</v>
      </c>
      <c r="K16" s="10">
        <v>9000</v>
      </c>
      <c r="L16" s="10">
        <v>9000</v>
      </c>
      <c r="M16" s="23"/>
    </row>
    <row r="17" spans="1:13" ht="92.25" x14ac:dyDescent="0.25">
      <c r="A17" s="21"/>
      <c r="B17" s="9" t="s">
        <v>5</v>
      </c>
      <c r="C17" s="10">
        <f>SUM(D17:L17)</f>
        <v>5099119942.3999996</v>
      </c>
      <c r="D17" s="10">
        <v>512138743.23000002</v>
      </c>
      <c r="E17" s="10">
        <v>497137867.19999999</v>
      </c>
      <c r="F17" s="10">
        <v>497137032.39999998</v>
      </c>
      <c r="G17" s="10">
        <v>560024867</v>
      </c>
      <c r="H17" s="10">
        <v>580577779.62</v>
      </c>
      <c r="I17" s="10">
        <v>602523619.69000006</v>
      </c>
      <c r="J17" s="10">
        <v>611621726.35000002</v>
      </c>
      <c r="K17" s="10">
        <v>634557541.09000003</v>
      </c>
      <c r="L17" s="10">
        <v>603400765.82000005</v>
      </c>
      <c r="M17" s="23"/>
    </row>
    <row r="18" spans="1:13" ht="105" customHeight="1" x14ac:dyDescent="0.25">
      <c r="A18" s="20" t="s">
        <v>87</v>
      </c>
      <c r="B18" s="9" t="s">
        <v>54</v>
      </c>
      <c r="C18" s="10">
        <f t="shared" ref="C18:L18" si="1">C19</f>
        <v>638053877.86000001</v>
      </c>
      <c r="D18" s="10">
        <f t="shared" si="1"/>
        <v>97200000</v>
      </c>
      <c r="E18" s="10">
        <f t="shared" si="1"/>
        <v>12291938.93</v>
      </c>
      <c r="F18" s="10">
        <f t="shared" si="1"/>
        <v>12291938.93</v>
      </c>
      <c r="G18" s="10">
        <f t="shared" si="1"/>
        <v>86045000</v>
      </c>
      <c r="H18" s="10">
        <f t="shared" si="1"/>
        <v>86045000</v>
      </c>
      <c r="I18" s="10">
        <f t="shared" si="1"/>
        <v>86045000</v>
      </c>
      <c r="J18" s="10">
        <f t="shared" si="1"/>
        <v>86045000</v>
      </c>
      <c r="K18" s="10">
        <f t="shared" si="1"/>
        <v>86045000</v>
      </c>
      <c r="L18" s="10">
        <f t="shared" si="1"/>
        <v>86045000</v>
      </c>
      <c r="M18" s="22" t="s">
        <v>7</v>
      </c>
    </row>
    <row r="19" spans="1:13" ht="386.25" customHeight="1" x14ac:dyDescent="0.25">
      <c r="A19" s="24"/>
      <c r="B19" s="9" t="s">
        <v>5</v>
      </c>
      <c r="C19" s="10">
        <f>SUM(D19:L19)</f>
        <v>638053877.86000001</v>
      </c>
      <c r="D19" s="10">
        <v>97200000</v>
      </c>
      <c r="E19" s="10">
        <v>12291938.93</v>
      </c>
      <c r="F19" s="10">
        <v>12291938.93</v>
      </c>
      <c r="G19" s="10">
        <v>86045000</v>
      </c>
      <c r="H19" s="10">
        <v>86045000</v>
      </c>
      <c r="I19" s="10">
        <v>86045000</v>
      </c>
      <c r="J19" s="10">
        <v>86045000</v>
      </c>
      <c r="K19" s="10">
        <v>86045000</v>
      </c>
      <c r="L19" s="10">
        <v>86045000</v>
      </c>
      <c r="M19" s="24"/>
    </row>
    <row r="20" spans="1:13" ht="61.5" x14ac:dyDescent="0.25">
      <c r="A20" s="20" t="s">
        <v>60</v>
      </c>
      <c r="B20" s="9" t="s">
        <v>54</v>
      </c>
      <c r="C20" s="10">
        <f t="shared" ref="C20:L20" si="2">C21</f>
        <v>37702800</v>
      </c>
      <c r="D20" s="10">
        <f t="shared" si="2"/>
        <v>4189200</v>
      </c>
      <c r="E20" s="10">
        <f t="shared" si="2"/>
        <v>4189200</v>
      </c>
      <c r="F20" s="10">
        <f t="shared" si="2"/>
        <v>4189200</v>
      </c>
      <c r="G20" s="10">
        <f t="shared" si="2"/>
        <v>4189200</v>
      </c>
      <c r="H20" s="10">
        <f t="shared" si="2"/>
        <v>4189200</v>
      </c>
      <c r="I20" s="10">
        <f t="shared" si="2"/>
        <v>4189200</v>
      </c>
      <c r="J20" s="10">
        <f t="shared" si="2"/>
        <v>4189200</v>
      </c>
      <c r="K20" s="10">
        <f t="shared" si="2"/>
        <v>4189200</v>
      </c>
      <c r="L20" s="10">
        <f t="shared" si="2"/>
        <v>4189200</v>
      </c>
      <c r="M20" s="22" t="s">
        <v>7</v>
      </c>
    </row>
    <row r="21" spans="1:13" ht="340.5" customHeight="1" x14ac:dyDescent="0.25">
      <c r="A21" s="21"/>
      <c r="B21" s="9" t="s">
        <v>5</v>
      </c>
      <c r="C21" s="10">
        <f>SUM(D21:L21)</f>
        <v>37702800</v>
      </c>
      <c r="D21" s="10">
        <v>4189200</v>
      </c>
      <c r="E21" s="10">
        <v>4189200</v>
      </c>
      <c r="F21" s="10">
        <v>4189200</v>
      </c>
      <c r="G21" s="10">
        <v>4189200</v>
      </c>
      <c r="H21" s="10">
        <v>4189200</v>
      </c>
      <c r="I21" s="10">
        <v>4189200</v>
      </c>
      <c r="J21" s="10">
        <v>4189200</v>
      </c>
      <c r="K21" s="10">
        <v>4189200</v>
      </c>
      <c r="L21" s="10">
        <v>4189200</v>
      </c>
      <c r="M21" s="23"/>
    </row>
    <row r="22" spans="1:13" ht="80.45" customHeight="1" x14ac:dyDescent="0.25">
      <c r="A22" s="20" t="s">
        <v>61</v>
      </c>
      <c r="B22" s="9" t="s">
        <v>54</v>
      </c>
      <c r="C22" s="10">
        <f t="shared" ref="C22:L22" si="3">C23</f>
        <v>6728400</v>
      </c>
      <c r="D22" s="10">
        <f t="shared" si="3"/>
        <v>747600</v>
      </c>
      <c r="E22" s="10">
        <f t="shared" si="3"/>
        <v>747600</v>
      </c>
      <c r="F22" s="10">
        <f t="shared" si="3"/>
        <v>747600</v>
      </c>
      <c r="G22" s="10">
        <f t="shared" si="3"/>
        <v>747600</v>
      </c>
      <c r="H22" s="10">
        <f t="shared" si="3"/>
        <v>747600</v>
      </c>
      <c r="I22" s="10">
        <f t="shared" si="3"/>
        <v>747600</v>
      </c>
      <c r="J22" s="10">
        <f t="shared" si="3"/>
        <v>747600</v>
      </c>
      <c r="K22" s="10">
        <f t="shared" si="3"/>
        <v>747600</v>
      </c>
      <c r="L22" s="10">
        <f t="shared" si="3"/>
        <v>747600</v>
      </c>
      <c r="M22" s="22" t="s">
        <v>7</v>
      </c>
    </row>
    <row r="23" spans="1:13" ht="224.25" customHeight="1" x14ac:dyDescent="0.25">
      <c r="A23" s="21"/>
      <c r="B23" s="9" t="s">
        <v>5</v>
      </c>
      <c r="C23" s="10">
        <f>SUM(D23:L23)</f>
        <v>6728400</v>
      </c>
      <c r="D23" s="10">
        <v>747600</v>
      </c>
      <c r="E23" s="10">
        <v>747600</v>
      </c>
      <c r="F23" s="10">
        <v>747600</v>
      </c>
      <c r="G23" s="10">
        <v>747600</v>
      </c>
      <c r="H23" s="10">
        <v>747600</v>
      </c>
      <c r="I23" s="10">
        <v>747600</v>
      </c>
      <c r="J23" s="10">
        <v>747600</v>
      </c>
      <c r="K23" s="10">
        <v>747600</v>
      </c>
      <c r="L23" s="10">
        <v>747600</v>
      </c>
      <c r="M23" s="23"/>
    </row>
    <row r="24" spans="1:13" ht="61.5" x14ac:dyDescent="0.25">
      <c r="A24" s="20" t="s">
        <v>62</v>
      </c>
      <c r="B24" s="9" t="s">
        <v>54</v>
      </c>
      <c r="C24" s="10">
        <f t="shared" ref="C24:L24" si="4">C25</f>
        <v>13156327.25</v>
      </c>
      <c r="D24" s="10">
        <f t="shared" si="4"/>
        <v>1529148.66</v>
      </c>
      <c r="E24" s="10">
        <f t="shared" si="4"/>
        <v>1442408.68</v>
      </c>
      <c r="F24" s="10">
        <f t="shared" si="4"/>
        <v>1454967.13</v>
      </c>
      <c r="G24" s="10">
        <f t="shared" si="4"/>
        <v>1454967.13</v>
      </c>
      <c r="H24" s="10">
        <f t="shared" si="4"/>
        <v>1454967.13</v>
      </c>
      <c r="I24" s="10">
        <f t="shared" si="4"/>
        <v>1454967.13</v>
      </c>
      <c r="J24" s="10">
        <f t="shared" si="4"/>
        <v>1454967.13</v>
      </c>
      <c r="K24" s="10">
        <f t="shared" si="4"/>
        <v>1454967.13</v>
      </c>
      <c r="L24" s="10">
        <f t="shared" si="4"/>
        <v>1454967.13</v>
      </c>
      <c r="M24" s="22" t="s">
        <v>100</v>
      </c>
    </row>
    <row r="25" spans="1:13" ht="217.5" customHeight="1" x14ac:dyDescent="0.25">
      <c r="A25" s="21"/>
      <c r="B25" s="9" t="s">
        <v>5</v>
      </c>
      <c r="C25" s="10">
        <f>SUM(D25:L25)</f>
        <v>13156327.25</v>
      </c>
      <c r="D25" s="10">
        <f>D27+D29</f>
        <v>1529148.66</v>
      </c>
      <c r="E25" s="10">
        <f t="shared" ref="E25:L25" si="5">E27+E29</f>
        <v>1442408.68</v>
      </c>
      <c r="F25" s="10">
        <f t="shared" si="5"/>
        <v>1454967.13</v>
      </c>
      <c r="G25" s="10">
        <f t="shared" si="5"/>
        <v>1454967.13</v>
      </c>
      <c r="H25" s="10">
        <f t="shared" si="5"/>
        <v>1454967.13</v>
      </c>
      <c r="I25" s="10">
        <f t="shared" si="5"/>
        <v>1454967.13</v>
      </c>
      <c r="J25" s="10">
        <f t="shared" si="5"/>
        <v>1454967.13</v>
      </c>
      <c r="K25" s="10">
        <f t="shared" si="5"/>
        <v>1454967.13</v>
      </c>
      <c r="L25" s="10">
        <f t="shared" si="5"/>
        <v>1454967.13</v>
      </c>
      <c r="M25" s="23"/>
    </row>
    <row r="26" spans="1:13" ht="76.900000000000006" customHeight="1" x14ac:dyDescent="0.25">
      <c r="A26" s="20" t="s">
        <v>55</v>
      </c>
      <c r="B26" s="9" t="s">
        <v>54</v>
      </c>
      <c r="C26" s="10">
        <f t="shared" ref="C26:L28" si="6">C27</f>
        <v>13156327.25</v>
      </c>
      <c r="D26" s="10">
        <f t="shared" si="6"/>
        <v>1529148.66</v>
      </c>
      <c r="E26" s="10">
        <f t="shared" si="6"/>
        <v>1442408.68</v>
      </c>
      <c r="F26" s="10">
        <f t="shared" si="6"/>
        <v>1454967.13</v>
      </c>
      <c r="G26" s="10">
        <f t="shared" si="6"/>
        <v>1454967.13</v>
      </c>
      <c r="H26" s="10">
        <f t="shared" si="6"/>
        <v>1454967.13</v>
      </c>
      <c r="I26" s="10">
        <f t="shared" si="6"/>
        <v>1454967.13</v>
      </c>
      <c r="J26" s="10">
        <f t="shared" si="6"/>
        <v>1454967.13</v>
      </c>
      <c r="K26" s="10">
        <f t="shared" si="6"/>
        <v>1454967.13</v>
      </c>
      <c r="L26" s="10">
        <f t="shared" si="6"/>
        <v>1454967.13</v>
      </c>
      <c r="M26" s="22" t="s">
        <v>101</v>
      </c>
    </row>
    <row r="27" spans="1:13" ht="189.75" customHeight="1" x14ac:dyDescent="0.25">
      <c r="A27" s="21"/>
      <c r="B27" s="9" t="s">
        <v>5</v>
      </c>
      <c r="C27" s="10">
        <f>SUM(D27:L27)</f>
        <v>13156327.25</v>
      </c>
      <c r="D27" s="10">
        <v>1529148.66</v>
      </c>
      <c r="E27" s="10">
        <v>1442408.68</v>
      </c>
      <c r="F27" s="10">
        <v>1454967.13</v>
      </c>
      <c r="G27" s="10">
        <v>1454967.13</v>
      </c>
      <c r="H27" s="10">
        <v>1454967.13</v>
      </c>
      <c r="I27" s="10">
        <v>1454967.13</v>
      </c>
      <c r="J27" s="10">
        <v>1454967.13</v>
      </c>
      <c r="K27" s="10">
        <v>1454967.13</v>
      </c>
      <c r="L27" s="10">
        <v>1454967.13</v>
      </c>
      <c r="M27" s="23"/>
    </row>
    <row r="28" spans="1:13" ht="76.900000000000006" hidden="1" customHeight="1" x14ac:dyDescent="0.25">
      <c r="A28" s="20" t="s">
        <v>52</v>
      </c>
      <c r="B28" s="9" t="s">
        <v>54</v>
      </c>
      <c r="C28" s="10">
        <f t="shared" si="6"/>
        <v>0</v>
      </c>
      <c r="D28" s="10">
        <f t="shared" si="6"/>
        <v>0</v>
      </c>
      <c r="E28" s="10">
        <f t="shared" si="6"/>
        <v>0</v>
      </c>
      <c r="F28" s="10">
        <f t="shared" si="6"/>
        <v>0</v>
      </c>
      <c r="G28" s="10">
        <f t="shared" si="6"/>
        <v>0</v>
      </c>
      <c r="H28" s="10">
        <f t="shared" si="6"/>
        <v>0</v>
      </c>
      <c r="I28" s="10">
        <f t="shared" si="6"/>
        <v>0</v>
      </c>
      <c r="J28" s="10">
        <f t="shared" si="6"/>
        <v>0</v>
      </c>
      <c r="K28" s="10">
        <f t="shared" si="6"/>
        <v>0</v>
      </c>
      <c r="L28" s="10">
        <f t="shared" si="6"/>
        <v>0</v>
      </c>
      <c r="M28" s="22" t="s">
        <v>8</v>
      </c>
    </row>
    <row r="29" spans="1:13" ht="210.75" hidden="1" customHeight="1" x14ac:dyDescent="0.25">
      <c r="A29" s="21"/>
      <c r="B29" s="9" t="s">
        <v>5</v>
      </c>
      <c r="C29" s="10">
        <f>SUM(D29:L29)</f>
        <v>0</v>
      </c>
      <c r="D29" s="10"/>
      <c r="E29" s="10"/>
      <c r="F29" s="10"/>
      <c r="G29" s="10"/>
      <c r="H29" s="10"/>
      <c r="I29" s="10"/>
      <c r="J29" s="10"/>
      <c r="K29" s="10"/>
      <c r="L29" s="10"/>
      <c r="M29" s="23"/>
    </row>
    <row r="30" spans="1:13" ht="76.900000000000006" customHeight="1" x14ac:dyDescent="0.25">
      <c r="A30" s="20" t="s">
        <v>63</v>
      </c>
      <c r="B30" s="9" t="s">
        <v>54</v>
      </c>
      <c r="C30" s="10">
        <f t="shared" ref="C30:L30" si="7">C31</f>
        <v>2399083833.5999999</v>
      </c>
      <c r="D30" s="10">
        <f t="shared" si="7"/>
        <v>266564870.40000001</v>
      </c>
      <c r="E30" s="10">
        <f t="shared" si="7"/>
        <v>266564870.40000001</v>
      </c>
      <c r="F30" s="10">
        <f t="shared" si="7"/>
        <v>266564870.40000001</v>
      </c>
      <c r="G30" s="10">
        <f t="shared" si="7"/>
        <v>266564870.40000001</v>
      </c>
      <c r="H30" s="10">
        <f t="shared" si="7"/>
        <v>266564870.40000001</v>
      </c>
      <c r="I30" s="10">
        <f t="shared" si="7"/>
        <v>266564870.40000001</v>
      </c>
      <c r="J30" s="10">
        <f t="shared" si="7"/>
        <v>266564870.40000001</v>
      </c>
      <c r="K30" s="10">
        <f t="shared" si="7"/>
        <v>266564870.40000001</v>
      </c>
      <c r="L30" s="10">
        <f t="shared" si="7"/>
        <v>266564870.40000001</v>
      </c>
      <c r="M30" s="22" t="s">
        <v>7</v>
      </c>
    </row>
    <row r="31" spans="1:13" ht="284.25" customHeight="1" x14ac:dyDescent="0.25">
      <c r="A31" s="24"/>
      <c r="B31" s="9" t="s">
        <v>48</v>
      </c>
      <c r="C31" s="10">
        <f>SUM(D31:L31)</f>
        <v>2399083833.5999999</v>
      </c>
      <c r="D31" s="10">
        <v>266564870.40000001</v>
      </c>
      <c r="E31" s="10">
        <v>266564870.40000001</v>
      </c>
      <c r="F31" s="10">
        <v>266564870.40000001</v>
      </c>
      <c r="G31" s="10">
        <f>266564870.4</f>
        <v>266564870.40000001</v>
      </c>
      <c r="H31" s="10">
        <v>266564870.40000001</v>
      </c>
      <c r="I31" s="10">
        <v>266564870.40000001</v>
      </c>
      <c r="J31" s="10">
        <v>266564870.40000001</v>
      </c>
      <c r="K31" s="10">
        <v>266564870.40000001</v>
      </c>
      <c r="L31" s="10">
        <v>266564870.40000001</v>
      </c>
      <c r="M31" s="24"/>
    </row>
    <row r="32" spans="1:13" s="6" customFormat="1" ht="82.15" customHeight="1" x14ac:dyDescent="0.25">
      <c r="A32" s="35" t="s">
        <v>83</v>
      </c>
      <c r="B32" s="9" t="s">
        <v>54</v>
      </c>
      <c r="C32" s="11">
        <f>C33</f>
        <v>4530002.2</v>
      </c>
      <c r="D32" s="11">
        <f t="shared" ref="D32:L32" si="8">D33</f>
        <v>4530002.2</v>
      </c>
      <c r="E32" s="11">
        <f t="shared" si="8"/>
        <v>0</v>
      </c>
      <c r="F32" s="11">
        <f t="shared" si="8"/>
        <v>0</v>
      </c>
      <c r="G32" s="11">
        <f t="shared" si="8"/>
        <v>0</v>
      </c>
      <c r="H32" s="11">
        <f t="shared" si="8"/>
        <v>0</v>
      </c>
      <c r="I32" s="11">
        <f t="shared" si="8"/>
        <v>0</v>
      </c>
      <c r="J32" s="11">
        <f t="shared" si="8"/>
        <v>0</v>
      </c>
      <c r="K32" s="11">
        <f t="shared" si="8"/>
        <v>0</v>
      </c>
      <c r="L32" s="11">
        <f t="shared" si="8"/>
        <v>0</v>
      </c>
      <c r="M32" s="37" t="s">
        <v>7</v>
      </c>
    </row>
    <row r="33" spans="1:13" s="6" customFormat="1" ht="142.5" customHeight="1" x14ac:dyDescent="0.25">
      <c r="A33" s="36"/>
      <c r="B33" s="9" t="s">
        <v>5</v>
      </c>
      <c r="C33" s="10">
        <f>SUM(D33:L33)</f>
        <v>4530002.2</v>
      </c>
      <c r="D33" s="10">
        <v>4530002.2</v>
      </c>
      <c r="E33" s="10"/>
      <c r="F33" s="10"/>
      <c r="G33" s="10"/>
      <c r="H33" s="10"/>
      <c r="I33" s="10"/>
      <c r="J33" s="10"/>
      <c r="K33" s="10"/>
      <c r="L33" s="10"/>
      <c r="M33" s="38"/>
    </row>
    <row r="34" spans="1:13" ht="46.9" customHeight="1" x14ac:dyDescent="0.25">
      <c r="A34" s="28" t="s">
        <v>26</v>
      </c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</row>
    <row r="35" spans="1:13" s="3" customFormat="1" ht="44.45" customHeight="1" x14ac:dyDescent="0.25">
      <c r="A35" s="28" t="s">
        <v>27</v>
      </c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30"/>
    </row>
    <row r="36" spans="1:13" ht="61.5" x14ac:dyDescent="0.25">
      <c r="A36" s="20" t="s">
        <v>82</v>
      </c>
      <c r="B36" s="9" t="s">
        <v>54</v>
      </c>
      <c r="C36" s="10">
        <f t="shared" ref="C36:L36" si="9">C37+C38+C39</f>
        <v>72483222234.889999</v>
      </c>
      <c r="D36" s="10">
        <f t="shared" si="9"/>
        <v>7494482151.3800001</v>
      </c>
      <c r="E36" s="10">
        <f t="shared" si="9"/>
        <v>7096815056.3999996</v>
      </c>
      <c r="F36" s="10">
        <f t="shared" si="9"/>
        <v>7112970289</v>
      </c>
      <c r="G36" s="10">
        <f t="shared" si="9"/>
        <v>8387066551.8900003</v>
      </c>
      <c r="H36" s="10">
        <f t="shared" si="9"/>
        <v>8434147328.7600002</v>
      </c>
      <c r="I36" s="10">
        <f t="shared" si="9"/>
        <v>8403260731</v>
      </c>
      <c r="J36" s="10">
        <f t="shared" si="9"/>
        <v>8694554531.9599991</v>
      </c>
      <c r="K36" s="10">
        <f t="shared" si="9"/>
        <v>9273933908.0699997</v>
      </c>
      <c r="L36" s="10">
        <f t="shared" si="9"/>
        <v>7585991686.4300003</v>
      </c>
      <c r="M36" s="22" t="s">
        <v>7</v>
      </c>
    </row>
    <row r="37" spans="1:13" ht="153.75" x14ac:dyDescent="0.25">
      <c r="A37" s="21"/>
      <c r="B37" s="9" t="s">
        <v>48</v>
      </c>
      <c r="C37" s="10">
        <f>SUM(D37:L37)</f>
        <v>57087528463.209999</v>
      </c>
      <c r="D37" s="10">
        <v>6008600320.6000004</v>
      </c>
      <c r="E37" s="10">
        <v>5733380503.1599998</v>
      </c>
      <c r="F37" s="10">
        <v>5722235912.3199997</v>
      </c>
      <c r="G37" s="10">
        <v>6600836598.25</v>
      </c>
      <c r="H37" s="10">
        <v>6609184577.1099997</v>
      </c>
      <c r="I37" s="10">
        <v>6536940153.0200005</v>
      </c>
      <c r="J37" s="10">
        <v>6811088202.7200003</v>
      </c>
      <c r="K37" s="10">
        <v>7347244105.0600004</v>
      </c>
      <c r="L37" s="10">
        <v>5718018090.9700003</v>
      </c>
      <c r="M37" s="23"/>
    </row>
    <row r="38" spans="1:13" ht="92.25" x14ac:dyDescent="0.25">
      <c r="A38" s="21"/>
      <c r="B38" s="9" t="s">
        <v>5</v>
      </c>
      <c r="C38" s="10">
        <f>SUM(D38:L38)</f>
        <v>8877919876.6800003</v>
      </c>
      <c r="D38" s="10">
        <v>788517325.77999997</v>
      </c>
      <c r="E38" s="10">
        <v>658907697.24000001</v>
      </c>
      <c r="F38" s="10">
        <v>659894014.67999995</v>
      </c>
      <c r="G38" s="10">
        <v>1055389591.64</v>
      </c>
      <c r="H38" s="10">
        <v>1094122389.6500001</v>
      </c>
      <c r="I38" s="10">
        <v>1135480215.98</v>
      </c>
      <c r="J38" s="10">
        <v>1152625967.24</v>
      </c>
      <c r="K38" s="10">
        <v>1195849441.01</v>
      </c>
      <c r="L38" s="10">
        <v>1137133233.46</v>
      </c>
      <c r="M38" s="23"/>
    </row>
    <row r="39" spans="1:13" ht="184.5" x14ac:dyDescent="0.25">
      <c r="A39" s="21"/>
      <c r="B39" s="9" t="s">
        <v>6</v>
      </c>
      <c r="C39" s="10">
        <f>SUM(D39:L39)</f>
        <v>6517773895</v>
      </c>
      <c r="D39" s="10">
        <v>697364505</v>
      </c>
      <c r="E39" s="10">
        <v>704526856</v>
      </c>
      <c r="F39" s="10">
        <v>730840362</v>
      </c>
      <c r="G39" s="10">
        <v>730840362</v>
      </c>
      <c r="H39" s="10">
        <v>730840362</v>
      </c>
      <c r="I39" s="10">
        <v>730840362</v>
      </c>
      <c r="J39" s="10">
        <v>730840362</v>
      </c>
      <c r="K39" s="10">
        <v>730840362</v>
      </c>
      <c r="L39" s="10">
        <v>730840362</v>
      </c>
      <c r="M39" s="23"/>
    </row>
    <row r="40" spans="1:13" ht="61.5" x14ac:dyDescent="0.25">
      <c r="A40" s="20" t="s">
        <v>64</v>
      </c>
      <c r="B40" s="9" t="s">
        <v>54</v>
      </c>
      <c r="C40" s="10">
        <f>C42+C41</f>
        <v>1890930732.0999999</v>
      </c>
      <c r="D40" s="10">
        <f t="shared" ref="D40:L40" si="10">D42+D41</f>
        <v>237702692.40000001</v>
      </c>
      <c r="E40" s="10">
        <f t="shared" si="10"/>
        <v>376577467</v>
      </c>
      <c r="F40" s="10">
        <f t="shared" si="10"/>
        <v>210906855.24000001</v>
      </c>
      <c r="G40" s="10">
        <f t="shared" si="10"/>
        <v>166126294.18000001</v>
      </c>
      <c r="H40" s="10">
        <f t="shared" si="10"/>
        <v>172223129.18000001</v>
      </c>
      <c r="I40" s="10">
        <f t="shared" si="10"/>
        <v>178733163.46000001</v>
      </c>
      <c r="J40" s="10">
        <f t="shared" si="10"/>
        <v>181432034.22999999</v>
      </c>
      <c r="K40" s="10">
        <f t="shared" si="10"/>
        <v>188235735.50999999</v>
      </c>
      <c r="L40" s="10">
        <f t="shared" si="10"/>
        <v>178993360.90000001</v>
      </c>
      <c r="M40" s="22" t="s">
        <v>101</v>
      </c>
    </row>
    <row r="41" spans="1:13" ht="161.44999999999999" customHeight="1" x14ac:dyDescent="0.25">
      <c r="A41" s="20"/>
      <c r="B41" s="9" t="s">
        <v>48</v>
      </c>
      <c r="C41" s="10">
        <f>SUM(D41:L41)</f>
        <v>0</v>
      </c>
      <c r="D41" s="10">
        <f>D46+D49</f>
        <v>0</v>
      </c>
      <c r="E41" s="10">
        <f t="shared" ref="E41:L41" si="11">E46+E49</f>
        <v>0</v>
      </c>
      <c r="F41" s="10">
        <f t="shared" si="11"/>
        <v>0</v>
      </c>
      <c r="G41" s="10">
        <f t="shared" si="11"/>
        <v>0</v>
      </c>
      <c r="H41" s="10">
        <f t="shared" si="11"/>
        <v>0</v>
      </c>
      <c r="I41" s="10">
        <f t="shared" si="11"/>
        <v>0</v>
      </c>
      <c r="J41" s="10">
        <f t="shared" si="11"/>
        <v>0</v>
      </c>
      <c r="K41" s="10">
        <f t="shared" si="11"/>
        <v>0</v>
      </c>
      <c r="L41" s="10">
        <f t="shared" si="11"/>
        <v>0</v>
      </c>
      <c r="M41" s="22"/>
    </row>
    <row r="42" spans="1:13" ht="92.25" x14ac:dyDescent="0.25">
      <c r="A42" s="21"/>
      <c r="B42" s="9" t="s">
        <v>5</v>
      </c>
      <c r="C42" s="10">
        <f>SUM(D42:L42)</f>
        <v>1890930732.0999999</v>
      </c>
      <c r="D42" s="10">
        <f>D44+D47+D50+D53</f>
        <v>237702692.40000001</v>
      </c>
      <c r="E42" s="10">
        <f t="shared" ref="E42:L42" si="12">E44+E47+E50</f>
        <v>376577467</v>
      </c>
      <c r="F42" s="10">
        <f t="shared" si="12"/>
        <v>210906855.24000001</v>
      </c>
      <c r="G42" s="10">
        <f t="shared" si="12"/>
        <v>166126294.18000001</v>
      </c>
      <c r="H42" s="10">
        <f t="shared" si="12"/>
        <v>172223129.18000001</v>
      </c>
      <c r="I42" s="10">
        <f t="shared" si="12"/>
        <v>178733163.46000001</v>
      </c>
      <c r="J42" s="10">
        <f t="shared" si="12"/>
        <v>181432034.22999999</v>
      </c>
      <c r="K42" s="10">
        <f t="shared" si="12"/>
        <v>188235735.50999999</v>
      </c>
      <c r="L42" s="10">
        <f t="shared" si="12"/>
        <v>178993360.90000001</v>
      </c>
      <c r="M42" s="23"/>
    </row>
    <row r="43" spans="1:13" ht="61.5" x14ac:dyDescent="0.25">
      <c r="A43" s="20" t="s">
        <v>34</v>
      </c>
      <c r="B43" s="9" t="s">
        <v>54</v>
      </c>
      <c r="C43" s="10">
        <f t="shared" ref="C43:L43" si="13">C44</f>
        <v>1504986026.5899999</v>
      </c>
      <c r="D43" s="10">
        <f t="shared" si="13"/>
        <v>146165273.13999999</v>
      </c>
      <c r="E43" s="10">
        <f t="shared" si="13"/>
        <v>145605847.19</v>
      </c>
      <c r="F43" s="10">
        <f t="shared" si="13"/>
        <v>147471188.80000001</v>
      </c>
      <c r="G43" s="10">
        <f t="shared" si="13"/>
        <v>166126294.18000001</v>
      </c>
      <c r="H43" s="10">
        <f t="shared" si="13"/>
        <v>172223129.18000001</v>
      </c>
      <c r="I43" s="10">
        <f t="shared" si="13"/>
        <v>178733163.46000001</v>
      </c>
      <c r="J43" s="10">
        <f t="shared" si="13"/>
        <v>181432034.22999999</v>
      </c>
      <c r="K43" s="10">
        <f t="shared" si="13"/>
        <v>188235735.50999999</v>
      </c>
      <c r="L43" s="10">
        <f t="shared" si="13"/>
        <v>178993360.90000001</v>
      </c>
      <c r="M43" s="22" t="s">
        <v>101</v>
      </c>
    </row>
    <row r="44" spans="1:13" ht="198" customHeight="1" x14ac:dyDescent="0.25">
      <c r="A44" s="24"/>
      <c r="B44" s="9" t="s">
        <v>5</v>
      </c>
      <c r="C44" s="10">
        <f>SUM(D44:L44)</f>
        <v>1504986026.5899999</v>
      </c>
      <c r="D44" s="10">
        <v>146165273.13999999</v>
      </c>
      <c r="E44" s="10">
        <v>145605847.19</v>
      </c>
      <c r="F44" s="10">
        <v>147471188.80000001</v>
      </c>
      <c r="G44" s="10">
        <v>166126294.18000001</v>
      </c>
      <c r="H44" s="10">
        <v>172223129.18000001</v>
      </c>
      <c r="I44" s="10">
        <v>178733163.46000001</v>
      </c>
      <c r="J44" s="10">
        <v>181432034.22999999</v>
      </c>
      <c r="K44" s="10">
        <v>188235735.50999999</v>
      </c>
      <c r="L44" s="10">
        <v>178993360.90000001</v>
      </c>
      <c r="M44" s="24"/>
    </row>
    <row r="45" spans="1:13" ht="84.75" customHeight="1" x14ac:dyDescent="0.25">
      <c r="A45" s="20" t="s">
        <v>35</v>
      </c>
      <c r="B45" s="9" t="s">
        <v>54</v>
      </c>
      <c r="C45" s="10">
        <f>C47+C46</f>
        <v>10528696.25</v>
      </c>
      <c r="D45" s="10">
        <f>D47+D46</f>
        <v>4671532.01</v>
      </c>
      <c r="E45" s="10">
        <f t="shared" ref="E45:F45" si="14">E47+E46</f>
        <v>1978954.4</v>
      </c>
      <c r="F45" s="10">
        <f t="shared" si="14"/>
        <v>3878209.84</v>
      </c>
      <c r="G45" s="10">
        <f t="shared" ref="G45:L45" si="15">G47</f>
        <v>0</v>
      </c>
      <c r="H45" s="10">
        <f t="shared" si="15"/>
        <v>0</v>
      </c>
      <c r="I45" s="10">
        <f t="shared" si="15"/>
        <v>0</v>
      </c>
      <c r="J45" s="10">
        <f t="shared" si="15"/>
        <v>0</v>
      </c>
      <c r="K45" s="10">
        <f t="shared" si="15"/>
        <v>0</v>
      </c>
      <c r="L45" s="10">
        <f t="shared" si="15"/>
        <v>0</v>
      </c>
      <c r="M45" s="22" t="s">
        <v>101</v>
      </c>
    </row>
    <row r="46" spans="1:13" ht="171.75" hidden="1" customHeight="1" x14ac:dyDescent="0.25">
      <c r="A46" s="20"/>
      <c r="B46" s="9" t="s">
        <v>48</v>
      </c>
      <c r="C46" s="10">
        <f>SUM(D46:L46)</f>
        <v>0</v>
      </c>
      <c r="D46" s="10"/>
      <c r="E46" s="10"/>
      <c r="F46" s="10"/>
      <c r="G46" s="10"/>
      <c r="H46" s="10"/>
      <c r="I46" s="10"/>
      <c r="J46" s="10"/>
      <c r="K46" s="10"/>
      <c r="L46" s="10"/>
      <c r="M46" s="22"/>
    </row>
    <row r="47" spans="1:13" ht="206.25" customHeight="1" x14ac:dyDescent="0.25">
      <c r="A47" s="21"/>
      <c r="B47" s="9" t="s">
        <v>5</v>
      </c>
      <c r="C47" s="10">
        <f>SUM(D47:L47)</f>
        <v>10528696.25</v>
      </c>
      <c r="D47" s="10">
        <v>4671532.01</v>
      </c>
      <c r="E47" s="10">
        <v>1978954.4</v>
      </c>
      <c r="F47" s="10">
        <v>3878209.84</v>
      </c>
      <c r="G47" s="10"/>
      <c r="H47" s="10"/>
      <c r="I47" s="10"/>
      <c r="J47" s="10"/>
      <c r="K47" s="10"/>
      <c r="L47" s="10"/>
      <c r="M47" s="23"/>
    </row>
    <row r="48" spans="1:13" ht="61.5" x14ac:dyDescent="0.25">
      <c r="A48" s="20" t="s">
        <v>57</v>
      </c>
      <c r="B48" s="9" t="s">
        <v>54</v>
      </c>
      <c r="C48" s="10">
        <f>C49+C50</f>
        <v>375416009.25999999</v>
      </c>
      <c r="D48" s="10">
        <f t="shared" ref="D48:L48" si="16">D49+D50</f>
        <v>86865887.25</v>
      </c>
      <c r="E48" s="10">
        <f t="shared" si="16"/>
        <v>228992665.41</v>
      </c>
      <c r="F48" s="10">
        <f t="shared" si="16"/>
        <v>59557456.600000001</v>
      </c>
      <c r="G48" s="10">
        <f t="shared" si="16"/>
        <v>0</v>
      </c>
      <c r="H48" s="10">
        <f t="shared" si="16"/>
        <v>0</v>
      </c>
      <c r="I48" s="10">
        <f t="shared" si="16"/>
        <v>0</v>
      </c>
      <c r="J48" s="10">
        <f t="shared" si="16"/>
        <v>0</v>
      </c>
      <c r="K48" s="10">
        <f t="shared" si="16"/>
        <v>0</v>
      </c>
      <c r="L48" s="10">
        <f t="shared" si="16"/>
        <v>0</v>
      </c>
      <c r="M48" s="22" t="s">
        <v>101</v>
      </c>
    </row>
    <row r="49" spans="1:13" ht="153.75" hidden="1" x14ac:dyDescent="0.25">
      <c r="A49" s="20"/>
      <c r="B49" s="9" t="s">
        <v>48</v>
      </c>
      <c r="C49" s="10">
        <f>SUM(D49:L49)</f>
        <v>0</v>
      </c>
      <c r="D49" s="10"/>
      <c r="E49" s="10"/>
      <c r="F49" s="10"/>
      <c r="G49" s="10"/>
      <c r="H49" s="10"/>
      <c r="I49" s="10"/>
      <c r="J49" s="10"/>
      <c r="K49" s="10"/>
      <c r="L49" s="10"/>
      <c r="M49" s="22"/>
    </row>
    <row r="50" spans="1:13" ht="224.25" customHeight="1" x14ac:dyDescent="0.25">
      <c r="A50" s="21"/>
      <c r="B50" s="9" t="s">
        <v>5</v>
      </c>
      <c r="C50" s="10">
        <f>SUM(D50:L50)</f>
        <v>375416009.25999999</v>
      </c>
      <c r="D50" s="10">
        <v>86865887.25</v>
      </c>
      <c r="E50" s="10">
        <v>228992665.41</v>
      </c>
      <c r="F50" s="10">
        <v>59557456.600000001</v>
      </c>
      <c r="G50" s="10"/>
      <c r="H50" s="10"/>
      <c r="I50" s="10"/>
      <c r="J50" s="10"/>
      <c r="K50" s="10"/>
      <c r="L50" s="10"/>
      <c r="M50" s="23"/>
    </row>
    <row r="51" spans="1:13" ht="61.5" hidden="1" x14ac:dyDescent="0.25">
      <c r="A51" s="20" t="s">
        <v>59</v>
      </c>
      <c r="B51" s="9" t="s">
        <v>54</v>
      </c>
      <c r="C51" s="10">
        <f>C53+C52</f>
        <v>0</v>
      </c>
      <c r="D51" s="10">
        <f>D53+D52</f>
        <v>0</v>
      </c>
      <c r="E51" s="10">
        <f t="shared" ref="E51:L51" si="17">E53</f>
        <v>0</v>
      </c>
      <c r="F51" s="10">
        <f t="shared" si="17"/>
        <v>0</v>
      </c>
      <c r="G51" s="10">
        <f t="shared" si="17"/>
        <v>0</v>
      </c>
      <c r="H51" s="10">
        <f t="shared" si="17"/>
        <v>0</v>
      </c>
      <c r="I51" s="10">
        <f t="shared" si="17"/>
        <v>0</v>
      </c>
      <c r="J51" s="10">
        <f t="shared" si="17"/>
        <v>0</v>
      </c>
      <c r="K51" s="10">
        <f t="shared" si="17"/>
        <v>0</v>
      </c>
      <c r="L51" s="10">
        <f t="shared" si="17"/>
        <v>0</v>
      </c>
      <c r="M51" s="22" t="s">
        <v>69</v>
      </c>
    </row>
    <row r="52" spans="1:13" ht="153.75" hidden="1" x14ac:dyDescent="0.25">
      <c r="A52" s="20"/>
      <c r="B52" s="9" t="s">
        <v>48</v>
      </c>
      <c r="C52" s="10">
        <f>SUM(D52:L52)</f>
        <v>0</v>
      </c>
      <c r="D52" s="10"/>
      <c r="E52" s="10"/>
      <c r="F52" s="10"/>
      <c r="G52" s="10"/>
      <c r="H52" s="10"/>
      <c r="I52" s="10"/>
      <c r="J52" s="10"/>
      <c r="K52" s="10"/>
      <c r="L52" s="10"/>
      <c r="M52" s="22"/>
    </row>
    <row r="53" spans="1:13" ht="92.25" hidden="1" x14ac:dyDescent="0.25">
      <c r="A53" s="21"/>
      <c r="B53" s="9" t="s">
        <v>5</v>
      </c>
      <c r="C53" s="10">
        <f>SUM(D53:L53)</f>
        <v>0</v>
      </c>
      <c r="D53" s="10"/>
      <c r="E53" s="10"/>
      <c r="F53" s="10"/>
      <c r="G53" s="10"/>
      <c r="H53" s="10"/>
      <c r="I53" s="10"/>
      <c r="J53" s="10"/>
      <c r="K53" s="10"/>
      <c r="L53" s="10"/>
      <c r="M53" s="23"/>
    </row>
    <row r="54" spans="1:13" ht="117.75" customHeight="1" x14ac:dyDescent="0.25">
      <c r="A54" s="20" t="s">
        <v>95</v>
      </c>
      <c r="B54" s="9" t="s">
        <v>54</v>
      </c>
      <c r="C54" s="10">
        <f>C55+C56</f>
        <v>3513648600</v>
      </c>
      <c r="D54" s="10">
        <f t="shared" ref="D54:L54" si="18">D55+D56</f>
        <v>390405400</v>
      </c>
      <c r="E54" s="10">
        <f t="shared" si="18"/>
        <v>390405400</v>
      </c>
      <c r="F54" s="10">
        <f t="shared" si="18"/>
        <v>390405400</v>
      </c>
      <c r="G54" s="10">
        <f t="shared" si="18"/>
        <v>390405400</v>
      </c>
      <c r="H54" s="10">
        <f t="shared" si="18"/>
        <v>390405400</v>
      </c>
      <c r="I54" s="10">
        <f t="shared" si="18"/>
        <v>390405400</v>
      </c>
      <c r="J54" s="10">
        <f t="shared" si="18"/>
        <v>390405400</v>
      </c>
      <c r="K54" s="10">
        <f t="shared" si="18"/>
        <v>390405400</v>
      </c>
      <c r="L54" s="10">
        <f t="shared" si="18"/>
        <v>390405400</v>
      </c>
      <c r="M54" s="22" t="s">
        <v>7</v>
      </c>
    </row>
    <row r="55" spans="1:13" ht="195" customHeight="1" x14ac:dyDescent="0.25">
      <c r="A55" s="21"/>
      <c r="B55" s="9" t="s">
        <v>48</v>
      </c>
      <c r="C55" s="10">
        <f t="shared" ref="C55:C60" si="19">SUM(D55:L55)</f>
        <v>3513648600</v>
      </c>
      <c r="D55" s="10">
        <v>390405400</v>
      </c>
      <c r="E55" s="10">
        <v>390405400</v>
      </c>
      <c r="F55" s="10">
        <v>390405400</v>
      </c>
      <c r="G55" s="10">
        <v>390405400</v>
      </c>
      <c r="H55" s="10">
        <v>390405400</v>
      </c>
      <c r="I55" s="10">
        <v>390405400</v>
      </c>
      <c r="J55" s="10">
        <v>390405400</v>
      </c>
      <c r="K55" s="10">
        <v>390405400</v>
      </c>
      <c r="L55" s="10">
        <v>390405400</v>
      </c>
      <c r="M55" s="23"/>
    </row>
    <row r="56" spans="1:13" ht="92.25" hidden="1" x14ac:dyDescent="0.25">
      <c r="A56" s="40"/>
      <c r="B56" s="9" t="s">
        <v>5</v>
      </c>
      <c r="C56" s="10">
        <f t="shared" si="19"/>
        <v>0</v>
      </c>
      <c r="D56" s="10"/>
      <c r="E56" s="10"/>
      <c r="F56" s="10"/>
      <c r="G56" s="10"/>
      <c r="H56" s="10"/>
      <c r="I56" s="10"/>
      <c r="J56" s="10"/>
      <c r="K56" s="10"/>
      <c r="L56" s="10"/>
      <c r="M56" s="39"/>
    </row>
    <row r="57" spans="1:13" ht="61.5" x14ac:dyDescent="0.25">
      <c r="A57" s="41" t="s">
        <v>28</v>
      </c>
      <c r="B57" s="9" t="s">
        <v>54</v>
      </c>
      <c r="C57" s="10">
        <f t="shared" si="19"/>
        <v>77887801566.990005</v>
      </c>
      <c r="D57" s="10">
        <f t="shared" ref="D57:L57" si="20">D58+D59+D60</f>
        <v>8122590243.7799997</v>
      </c>
      <c r="E57" s="10">
        <f t="shared" si="20"/>
        <v>7863797923.3999996</v>
      </c>
      <c r="F57" s="10">
        <f t="shared" si="20"/>
        <v>7714282544.2399998</v>
      </c>
      <c r="G57" s="10">
        <f t="shared" si="20"/>
        <v>8943598246.0699997</v>
      </c>
      <c r="H57" s="10">
        <f t="shared" si="20"/>
        <v>8996775857.9400005</v>
      </c>
      <c r="I57" s="10">
        <f t="shared" si="20"/>
        <v>8972399294.4599991</v>
      </c>
      <c r="J57" s="10">
        <f t="shared" si="20"/>
        <v>9266391966.1900005</v>
      </c>
      <c r="K57" s="10">
        <f t="shared" si="20"/>
        <v>9852575043.5799999</v>
      </c>
      <c r="L57" s="10">
        <f t="shared" si="20"/>
        <v>8155390447.3299999</v>
      </c>
      <c r="M57" s="10" t="s">
        <v>9</v>
      </c>
    </row>
    <row r="58" spans="1:13" ht="153.75" x14ac:dyDescent="0.25">
      <c r="A58" s="42"/>
      <c r="B58" s="9" t="s">
        <v>48</v>
      </c>
      <c r="C58" s="10">
        <f t="shared" si="19"/>
        <v>60601177063.209999</v>
      </c>
      <c r="D58" s="10">
        <f>D55+D37+D41</f>
        <v>6399005720.6000004</v>
      </c>
      <c r="E58" s="10">
        <f t="shared" ref="E58:L58" si="21">E55+E37+E41</f>
        <v>6123785903.1599998</v>
      </c>
      <c r="F58" s="10">
        <f t="shared" si="21"/>
        <v>6112641312.3199997</v>
      </c>
      <c r="G58" s="10">
        <f t="shared" si="21"/>
        <v>6991241998.25</v>
      </c>
      <c r="H58" s="10">
        <f t="shared" si="21"/>
        <v>6999589977.1099997</v>
      </c>
      <c r="I58" s="10">
        <f t="shared" si="21"/>
        <v>6927345553.0200005</v>
      </c>
      <c r="J58" s="10">
        <f t="shared" si="21"/>
        <v>7201493602.7200003</v>
      </c>
      <c r="K58" s="10">
        <f t="shared" si="21"/>
        <v>7737649505.0600004</v>
      </c>
      <c r="L58" s="10">
        <f t="shared" si="21"/>
        <v>6108423490.9700003</v>
      </c>
      <c r="M58" s="10" t="s">
        <v>9</v>
      </c>
    </row>
    <row r="59" spans="1:13" ht="92.25" x14ac:dyDescent="0.25">
      <c r="A59" s="42"/>
      <c r="B59" s="9" t="s">
        <v>5</v>
      </c>
      <c r="C59" s="10">
        <f t="shared" si="19"/>
        <v>10768850608.780001</v>
      </c>
      <c r="D59" s="10">
        <f>D42+D38+D56</f>
        <v>1026220018.1799999</v>
      </c>
      <c r="E59" s="10">
        <f t="shared" ref="E59:L59" si="22">E42+E38+E56</f>
        <v>1035485164.24</v>
      </c>
      <c r="F59" s="10">
        <f t="shared" si="22"/>
        <v>870800869.91999996</v>
      </c>
      <c r="G59" s="10">
        <f t="shared" si="22"/>
        <v>1221515885.8199999</v>
      </c>
      <c r="H59" s="10">
        <f t="shared" si="22"/>
        <v>1266345518.8299999</v>
      </c>
      <c r="I59" s="10">
        <f t="shared" si="22"/>
        <v>1314213379.4400001</v>
      </c>
      <c r="J59" s="10">
        <f t="shared" si="22"/>
        <v>1334058001.47</v>
      </c>
      <c r="K59" s="10">
        <f t="shared" si="22"/>
        <v>1384085176.52</v>
      </c>
      <c r="L59" s="10">
        <f t="shared" si="22"/>
        <v>1316126594.3599999</v>
      </c>
      <c r="M59" s="10" t="s">
        <v>9</v>
      </c>
    </row>
    <row r="60" spans="1:13" ht="184.5" x14ac:dyDescent="0.25">
      <c r="A60" s="43"/>
      <c r="B60" s="9" t="s">
        <v>6</v>
      </c>
      <c r="C60" s="10">
        <f t="shared" si="19"/>
        <v>6517773895</v>
      </c>
      <c r="D60" s="10">
        <f t="shared" ref="D60:L60" si="23">D39</f>
        <v>697364505</v>
      </c>
      <c r="E60" s="10">
        <f t="shared" si="23"/>
        <v>704526856</v>
      </c>
      <c r="F60" s="10">
        <f t="shared" si="23"/>
        <v>730840362</v>
      </c>
      <c r="G60" s="10">
        <f t="shared" si="23"/>
        <v>730840362</v>
      </c>
      <c r="H60" s="10">
        <f t="shared" si="23"/>
        <v>730840362</v>
      </c>
      <c r="I60" s="10">
        <f t="shared" si="23"/>
        <v>730840362</v>
      </c>
      <c r="J60" s="10">
        <f t="shared" si="23"/>
        <v>730840362</v>
      </c>
      <c r="K60" s="10">
        <f t="shared" si="23"/>
        <v>730840362</v>
      </c>
      <c r="L60" s="10">
        <f t="shared" si="23"/>
        <v>730840362</v>
      </c>
      <c r="M60" s="10" t="s">
        <v>9</v>
      </c>
    </row>
    <row r="61" spans="1:13" x14ac:dyDescent="0.25">
      <c r="A61" s="28" t="s">
        <v>29</v>
      </c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30"/>
    </row>
    <row r="62" spans="1:13" s="3" customFormat="1" ht="41.45" customHeight="1" x14ac:dyDescent="0.25">
      <c r="A62" s="28" t="s">
        <v>30</v>
      </c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30"/>
    </row>
    <row r="63" spans="1:13" ht="61.5" x14ac:dyDescent="0.25">
      <c r="A63" s="20" t="s">
        <v>85</v>
      </c>
      <c r="B63" s="9" t="s">
        <v>54</v>
      </c>
      <c r="C63" s="10">
        <f>C65+C66+C64</f>
        <v>67961164824.690002</v>
      </c>
      <c r="D63" s="10">
        <f>D65+D66+D64</f>
        <v>7192665011.9700003</v>
      </c>
      <c r="E63" s="10">
        <f t="shared" ref="E63:L63" si="24">E65+E66+E64</f>
        <v>7111010486.3199997</v>
      </c>
      <c r="F63" s="10">
        <f t="shared" si="24"/>
        <v>7174391637.1300001</v>
      </c>
      <c r="G63" s="10">
        <f t="shared" si="24"/>
        <v>7914640793.7299995</v>
      </c>
      <c r="H63" s="10">
        <f t="shared" si="24"/>
        <v>7977571876.2299995</v>
      </c>
      <c r="I63" s="10">
        <f t="shared" si="24"/>
        <v>7935481158.5699997</v>
      </c>
      <c r="J63" s="10">
        <f t="shared" si="24"/>
        <v>8331328973.6899996</v>
      </c>
      <c r="K63" s="10">
        <f t="shared" si="24"/>
        <v>9036696215.5</v>
      </c>
      <c r="L63" s="10">
        <f t="shared" si="24"/>
        <v>5287378671.5500002</v>
      </c>
      <c r="M63" s="22" t="s">
        <v>7</v>
      </c>
    </row>
    <row r="64" spans="1:13" ht="163.5" customHeight="1" x14ac:dyDescent="0.25">
      <c r="A64" s="44"/>
      <c r="B64" s="9" t="s">
        <v>49</v>
      </c>
      <c r="C64" s="10">
        <f>SUM(D64:L64)</f>
        <v>3104582205</v>
      </c>
      <c r="D64" s="10">
        <v>335798409</v>
      </c>
      <c r="E64" s="10">
        <v>335551953</v>
      </c>
      <c r="F64" s="10">
        <v>347604549</v>
      </c>
      <c r="G64" s="10">
        <v>347604549</v>
      </c>
      <c r="H64" s="10">
        <v>347604549</v>
      </c>
      <c r="I64" s="10">
        <v>347604549</v>
      </c>
      <c r="J64" s="10">
        <v>347604549</v>
      </c>
      <c r="K64" s="10">
        <v>347604549</v>
      </c>
      <c r="L64" s="10">
        <v>347604549</v>
      </c>
      <c r="M64" s="45"/>
    </row>
    <row r="65" spans="1:13" ht="153.75" x14ac:dyDescent="0.25">
      <c r="A65" s="20"/>
      <c r="B65" s="9" t="s">
        <v>48</v>
      </c>
      <c r="C65" s="10">
        <f>SUM(D65:L65)</f>
        <v>55769607904.739998</v>
      </c>
      <c r="D65" s="10">
        <v>6074749030</v>
      </c>
      <c r="E65" s="10">
        <v>6026747870.4399996</v>
      </c>
      <c r="F65" s="10">
        <v>6037803951.2799997</v>
      </c>
      <c r="G65" s="18">
        <v>6582679341.71</v>
      </c>
      <c r="H65" s="10">
        <v>6591822452.25</v>
      </c>
      <c r="I65" s="10">
        <v>6522803185.1499996</v>
      </c>
      <c r="J65" s="10">
        <v>6787729240.3900003</v>
      </c>
      <c r="K65" s="10">
        <v>7327432759.7200003</v>
      </c>
      <c r="L65" s="10">
        <v>3817840073.8000002</v>
      </c>
      <c r="M65" s="22"/>
    </row>
    <row r="66" spans="1:13" ht="101.25" customHeight="1" x14ac:dyDescent="0.25">
      <c r="A66" s="46"/>
      <c r="B66" s="9" t="s">
        <v>5</v>
      </c>
      <c r="C66" s="10">
        <f>SUM(D66:L66)</f>
        <v>9086974714.9500008</v>
      </c>
      <c r="D66" s="10">
        <v>782117572.97000003</v>
      </c>
      <c r="E66" s="10">
        <v>748710662.88</v>
      </c>
      <c r="F66" s="10">
        <v>788983136.85000002</v>
      </c>
      <c r="G66" s="18">
        <v>984356903.01999998</v>
      </c>
      <c r="H66" s="10">
        <v>1038144874.98</v>
      </c>
      <c r="I66" s="10">
        <v>1065073424.42</v>
      </c>
      <c r="J66" s="10">
        <v>1195995184.3</v>
      </c>
      <c r="K66" s="10">
        <v>1361658906.78</v>
      </c>
      <c r="L66" s="10">
        <v>1121934048.75</v>
      </c>
      <c r="M66" s="46"/>
    </row>
    <row r="67" spans="1:13" ht="75" customHeight="1" x14ac:dyDescent="0.25">
      <c r="A67" s="20" t="s">
        <v>33</v>
      </c>
      <c r="B67" s="9" t="s">
        <v>54</v>
      </c>
      <c r="C67" s="10">
        <f>C69+C70+C68</f>
        <v>67461118272.190002</v>
      </c>
      <c r="D67" s="10">
        <f>D69+D70+D68</f>
        <v>7183861735.1300001</v>
      </c>
      <c r="E67" s="10">
        <f t="shared" ref="E67:L67" si="25">E69+E70+E68</f>
        <v>7048953183.5</v>
      </c>
      <c r="F67" s="10">
        <f t="shared" si="25"/>
        <v>7075719636.0799999</v>
      </c>
      <c r="G67" s="10">
        <f t="shared" si="25"/>
        <v>7817478842.6000004</v>
      </c>
      <c r="H67" s="10">
        <f t="shared" si="25"/>
        <v>7876719327.8999996</v>
      </c>
      <c r="I67" s="10">
        <f t="shared" si="25"/>
        <v>7840255652.3299999</v>
      </c>
      <c r="J67" s="10">
        <f t="shared" si="25"/>
        <v>8294055727.6000004</v>
      </c>
      <c r="K67" s="10">
        <f t="shared" si="25"/>
        <v>9036695855.5</v>
      </c>
      <c r="L67" s="10">
        <f t="shared" si="25"/>
        <v>5287378311.5500002</v>
      </c>
      <c r="M67" s="22" t="s">
        <v>7</v>
      </c>
    </row>
    <row r="68" spans="1:13" ht="159.75" customHeight="1" x14ac:dyDescent="0.25">
      <c r="A68" s="20"/>
      <c r="B68" s="9" t="s">
        <v>49</v>
      </c>
      <c r="C68" s="10">
        <f>SUM(D68:L68)</f>
        <v>3104582205</v>
      </c>
      <c r="D68" s="10">
        <f>D64</f>
        <v>335798409</v>
      </c>
      <c r="E68" s="10">
        <f t="shared" ref="E68:L68" si="26">E64</f>
        <v>335551953</v>
      </c>
      <c r="F68" s="10">
        <f t="shared" si="26"/>
        <v>347604549</v>
      </c>
      <c r="G68" s="10">
        <f t="shared" si="26"/>
        <v>347604549</v>
      </c>
      <c r="H68" s="10">
        <f t="shared" si="26"/>
        <v>347604549</v>
      </c>
      <c r="I68" s="10">
        <f t="shared" si="26"/>
        <v>347604549</v>
      </c>
      <c r="J68" s="10">
        <f t="shared" si="26"/>
        <v>347604549</v>
      </c>
      <c r="K68" s="10">
        <f t="shared" si="26"/>
        <v>347604549</v>
      </c>
      <c r="L68" s="10">
        <f t="shared" si="26"/>
        <v>347604549</v>
      </c>
      <c r="M68" s="22"/>
    </row>
    <row r="69" spans="1:13" ht="153.75" x14ac:dyDescent="0.25">
      <c r="A69" s="21"/>
      <c r="B69" s="9" t="s">
        <v>48</v>
      </c>
      <c r="C69" s="10">
        <f>SUM(D69:L69)</f>
        <v>55769607904.739998</v>
      </c>
      <c r="D69" s="10">
        <f t="shared" ref="D69:F69" si="27">D65</f>
        <v>6074749030</v>
      </c>
      <c r="E69" s="10">
        <f t="shared" si="27"/>
        <v>6026747870.4399996</v>
      </c>
      <c r="F69" s="10">
        <f t="shared" si="27"/>
        <v>6037803951.2799997</v>
      </c>
      <c r="G69" s="10">
        <f t="shared" ref="G69:L69" si="28">G65</f>
        <v>6582679341.71</v>
      </c>
      <c r="H69" s="10">
        <f t="shared" si="28"/>
        <v>6591822452.25</v>
      </c>
      <c r="I69" s="10">
        <f t="shared" si="28"/>
        <v>6522803185.1499996</v>
      </c>
      <c r="J69" s="10">
        <f t="shared" si="28"/>
        <v>6787729240.3900003</v>
      </c>
      <c r="K69" s="10">
        <f t="shared" si="28"/>
        <v>7327432759.7200003</v>
      </c>
      <c r="L69" s="10">
        <f t="shared" si="28"/>
        <v>3817840073.8000002</v>
      </c>
      <c r="M69" s="23"/>
    </row>
    <row r="70" spans="1:13" ht="92.25" x14ac:dyDescent="0.25">
      <c r="A70" s="21"/>
      <c r="B70" s="9" t="s">
        <v>5</v>
      </c>
      <c r="C70" s="10">
        <f>SUM(D70:L70)</f>
        <v>8586928162.4499998</v>
      </c>
      <c r="D70" s="10">
        <f>D66-D72-D74</f>
        <v>773314296.13</v>
      </c>
      <c r="E70" s="10">
        <f t="shared" ref="E70:F70" si="29">E66-E72-E74</f>
        <v>686653360.05999994</v>
      </c>
      <c r="F70" s="10">
        <f t="shared" si="29"/>
        <v>690311135.79999995</v>
      </c>
      <c r="G70" s="10">
        <f>G66-G72-G74</f>
        <v>887194951.88999999</v>
      </c>
      <c r="H70" s="10">
        <f t="shared" ref="H70:L70" si="30">H66-H72-H74</f>
        <v>937292326.64999998</v>
      </c>
      <c r="I70" s="10">
        <f t="shared" si="30"/>
        <v>969847918.17999995</v>
      </c>
      <c r="J70" s="10">
        <f t="shared" si="30"/>
        <v>1158721938.21</v>
      </c>
      <c r="K70" s="10">
        <f t="shared" si="30"/>
        <v>1361658546.78</v>
      </c>
      <c r="L70" s="10">
        <f t="shared" si="30"/>
        <v>1121933688.75</v>
      </c>
      <c r="M70" s="23"/>
    </row>
    <row r="71" spans="1:13" ht="96" customHeight="1" x14ac:dyDescent="0.25">
      <c r="A71" s="20" t="s">
        <v>36</v>
      </c>
      <c r="B71" s="9" t="s">
        <v>54</v>
      </c>
      <c r="C71" s="10">
        <f t="shared" ref="C71:L73" si="31">C72</f>
        <v>3240</v>
      </c>
      <c r="D71" s="10">
        <f t="shared" si="31"/>
        <v>360</v>
      </c>
      <c r="E71" s="10">
        <f t="shared" si="31"/>
        <v>360</v>
      </c>
      <c r="F71" s="10">
        <f t="shared" si="31"/>
        <v>360</v>
      </c>
      <c r="G71" s="10">
        <f t="shared" si="31"/>
        <v>360</v>
      </c>
      <c r="H71" s="10">
        <f t="shared" si="31"/>
        <v>360</v>
      </c>
      <c r="I71" s="10">
        <f t="shared" si="31"/>
        <v>360</v>
      </c>
      <c r="J71" s="10">
        <f t="shared" si="31"/>
        <v>360</v>
      </c>
      <c r="K71" s="10">
        <f t="shared" si="31"/>
        <v>360</v>
      </c>
      <c r="L71" s="10">
        <f t="shared" si="31"/>
        <v>360</v>
      </c>
      <c r="M71" s="22" t="s">
        <v>7</v>
      </c>
    </row>
    <row r="72" spans="1:13" ht="92.25" x14ac:dyDescent="0.25">
      <c r="A72" s="21"/>
      <c r="B72" s="9" t="s">
        <v>5</v>
      </c>
      <c r="C72" s="10">
        <f>SUM(D72:L72)</f>
        <v>3240</v>
      </c>
      <c r="D72" s="10">
        <v>360</v>
      </c>
      <c r="E72" s="10">
        <v>360</v>
      </c>
      <c r="F72" s="10">
        <v>360</v>
      </c>
      <c r="G72" s="10">
        <v>360</v>
      </c>
      <c r="H72" s="10">
        <v>360</v>
      </c>
      <c r="I72" s="10">
        <v>360</v>
      </c>
      <c r="J72" s="10">
        <v>360</v>
      </c>
      <c r="K72" s="10">
        <v>360</v>
      </c>
      <c r="L72" s="10">
        <v>360</v>
      </c>
      <c r="M72" s="23"/>
    </row>
    <row r="73" spans="1:13" ht="61.5" x14ac:dyDescent="0.25">
      <c r="A73" s="20" t="s">
        <v>86</v>
      </c>
      <c r="B73" s="9" t="s">
        <v>54</v>
      </c>
      <c r="C73" s="10">
        <f t="shared" si="31"/>
        <v>500043312.5</v>
      </c>
      <c r="D73" s="10">
        <f t="shared" si="31"/>
        <v>8802916.8399999999</v>
      </c>
      <c r="E73" s="10">
        <f t="shared" si="31"/>
        <v>62056942.82</v>
      </c>
      <c r="F73" s="10">
        <f t="shared" si="31"/>
        <v>98671641.049999997</v>
      </c>
      <c r="G73" s="10">
        <f t="shared" si="31"/>
        <v>97161591.129999995</v>
      </c>
      <c r="H73" s="10">
        <f t="shared" si="31"/>
        <v>100852188.33</v>
      </c>
      <c r="I73" s="10">
        <f t="shared" si="31"/>
        <v>95225146.239999995</v>
      </c>
      <c r="J73" s="10">
        <f t="shared" si="31"/>
        <v>37272886.090000004</v>
      </c>
      <c r="K73" s="10">
        <f t="shared" si="31"/>
        <v>0</v>
      </c>
      <c r="L73" s="10">
        <f t="shared" si="31"/>
        <v>0</v>
      </c>
      <c r="M73" s="22" t="s">
        <v>7</v>
      </c>
    </row>
    <row r="74" spans="1:13" ht="92.25" x14ac:dyDescent="0.25">
      <c r="A74" s="21"/>
      <c r="B74" s="9" t="s">
        <v>5</v>
      </c>
      <c r="C74" s="10">
        <f>SUM(D74:L74)</f>
        <v>500043312.5</v>
      </c>
      <c r="D74" s="10">
        <v>8802916.8399999999</v>
      </c>
      <c r="E74" s="10">
        <v>62056942.82</v>
      </c>
      <c r="F74" s="10">
        <v>98671641.049999997</v>
      </c>
      <c r="G74" s="10">
        <v>97161591.129999995</v>
      </c>
      <c r="H74" s="10">
        <v>100852188.33</v>
      </c>
      <c r="I74" s="10">
        <v>95225146.239999995</v>
      </c>
      <c r="J74" s="10">
        <v>37272886.090000004</v>
      </c>
      <c r="K74" s="10"/>
      <c r="L74" s="10"/>
      <c r="M74" s="23"/>
    </row>
    <row r="75" spans="1:13" ht="61.5" x14ac:dyDescent="0.25">
      <c r="A75" s="20" t="s">
        <v>71</v>
      </c>
      <c r="B75" s="9" t="s">
        <v>54</v>
      </c>
      <c r="C75" s="10">
        <f t="shared" ref="C75:L75" si="32">C76+C77</f>
        <v>599844878.27999997</v>
      </c>
      <c r="D75" s="10">
        <f t="shared" si="32"/>
        <v>67599174.280000001</v>
      </c>
      <c r="E75" s="10">
        <f t="shared" si="32"/>
        <v>66556655</v>
      </c>
      <c r="F75" s="10">
        <f t="shared" si="32"/>
        <v>66527007</v>
      </c>
      <c r="G75" s="10">
        <f t="shared" si="32"/>
        <v>66527007</v>
      </c>
      <c r="H75" s="10">
        <f t="shared" si="32"/>
        <v>66527007</v>
      </c>
      <c r="I75" s="10">
        <f t="shared" si="32"/>
        <v>66527007</v>
      </c>
      <c r="J75" s="10">
        <f t="shared" si="32"/>
        <v>66527007</v>
      </c>
      <c r="K75" s="10">
        <f t="shared" si="32"/>
        <v>66527007</v>
      </c>
      <c r="L75" s="10">
        <f t="shared" si="32"/>
        <v>66527007</v>
      </c>
      <c r="M75" s="22" t="s">
        <v>7</v>
      </c>
    </row>
    <row r="76" spans="1:13" ht="153.75" x14ac:dyDescent="0.25">
      <c r="A76" s="21"/>
      <c r="B76" s="9" t="s">
        <v>48</v>
      </c>
      <c r="C76" s="10">
        <f>SUM(D76:L76)</f>
        <v>567085500</v>
      </c>
      <c r="D76" s="10">
        <v>63009500</v>
      </c>
      <c r="E76" s="10">
        <v>63009500</v>
      </c>
      <c r="F76" s="10">
        <v>63009500</v>
      </c>
      <c r="G76" s="10">
        <f>63009500</f>
        <v>63009500</v>
      </c>
      <c r="H76" s="10">
        <v>63009500</v>
      </c>
      <c r="I76" s="10">
        <v>63009500</v>
      </c>
      <c r="J76" s="10">
        <v>63009500</v>
      </c>
      <c r="K76" s="10">
        <v>63009500</v>
      </c>
      <c r="L76" s="10">
        <v>63009500</v>
      </c>
      <c r="M76" s="23"/>
    </row>
    <row r="77" spans="1:13" ht="92.25" x14ac:dyDescent="0.25">
      <c r="A77" s="21"/>
      <c r="B77" s="9" t="s">
        <v>5</v>
      </c>
      <c r="C77" s="10">
        <f>SUM(D77:L77)</f>
        <v>32759378.280000001</v>
      </c>
      <c r="D77" s="10">
        <v>4589674.28</v>
      </c>
      <c r="E77" s="10">
        <v>3547155</v>
      </c>
      <c r="F77" s="10">
        <v>3517507</v>
      </c>
      <c r="G77" s="10">
        <v>3517507</v>
      </c>
      <c r="H77" s="10">
        <v>3517507</v>
      </c>
      <c r="I77" s="10">
        <v>3517507</v>
      </c>
      <c r="J77" s="10">
        <v>3517507</v>
      </c>
      <c r="K77" s="10">
        <v>3517507</v>
      </c>
      <c r="L77" s="10">
        <v>3517507</v>
      </c>
      <c r="M77" s="23"/>
    </row>
    <row r="78" spans="1:13" ht="61.5" x14ac:dyDescent="0.25">
      <c r="A78" s="20" t="s">
        <v>72</v>
      </c>
      <c r="B78" s="9" t="s">
        <v>54</v>
      </c>
      <c r="C78" s="10">
        <f>C80+C81+C79</f>
        <v>12329302260</v>
      </c>
      <c r="D78" s="10">
        <f t="shared" ref="D78:L78" si="33">D80+D81+D79</f>
        <v>1359462484</v>
      </c>
      <c r="E78" s="10">
        <f t="shared" si="33"/>
        <v>1369863572</v>
      </c>
      <c r="F78" s="10">
        <f t="shared" si="33"/>
        <v>1371425172</v>
      </c>
      <c r="G78" s="10">
        <f t="shared" si="33"/>
        <v>1371425172</v>
      </c>
      <c r="H78" s="10">
        <f t="shared" si="33"/>
        <v>1371425172</v>
      </c>
      <c r="I78" s="10">
        <f t="shared" si="33"/>
        <v>1371425172</v>
      </c>
      <c r="J78" s="10">
        <f t="shared" si="33"/>
        <v>1371425172</v>
      </c>
      <c r="K78" s="10">
        <f t="shared" si="33"/>
        <v>1371425172</v>
      </c>
      <c r="L78" s="10">
        <f t="shared" si="33"/>
        <v>1371425172</v>
      </c>
      <c r="M78" s="22" t="s">
        <v>7</v>
      </c>
    </row>
    <row r="79" spans="1:13" ht="153.75" x14ac:dyDescent="0.25">
      <c r="A79" s="20"/>
      <c r="B79" s="9" t="s">
        <v>49</v>
      </c>
      <c r="C79" s="10">
        <f>SUM(D79:L79)</f>
        <v>1513535083</v>
      </c>
      <c r="D79" s="10">
        <v>174979791</v>
      </c>
      <c r="E79" s="10">
        <v>163020047</v>
      </c>
      <c r="F79" s="10">
        <v>167636051</v>
      </c>
      <c r="G79" s="10">
        <v>167983199</v>
      </c>
      <c r="H79" s="10">
        <v>167983199</v>
      </c>
      <c r="I79" s="10">
        <v>167983199</v>
      </c>
      <c r="J79" s="10">
        <v>167983199</v>
      </c>
      <c r="K79" s="10">
        <v>167983199</v>
      </c>
      <c r="L79" s="10">
        <v>167983199</v>
      </c>
      <c r="M79" s="22"/>
    </row>
    <row r="80" spans="1:13" ht="153.75" x14ac:dyDescent="0.25">
      <c r="A80" s="24"/>
      <c r="B80" s="9" t="s">
        <v>48</v>
      </c>
      <c r="C80" s="10">
        <f>SUM(D80:L80)</f>
        <v>8951732527</v>
      </c>
      <c r="D80" s="10">
        <v>1002947655</v>
      </c>
      <c r="E80" s="10">
        <v>988284356</v>
      </c>
      <c r="F80" s="10">
        <v>993993566</v>
      </c>
      <c r="G80" s="10">
        <v>994417825</v>
      </c>
      <c r="H80" s="10">
        <v>994417825</v>
      </c>
      <c r="I80" s="10">
        <v>994417825</v>
      </c>
      <c r="J80" s="10">
        <v>994417825</v>
      </c>
      <c r="K80" s="10">
        <v>994417825</v>
      </c>
      <c r="L80" s="10">
        <v>994417825</v>
      </c>
      <c r="M80" s="24"/>
    </row>
    <row r="81" spans="1:13" ht="92.25" x14ac:dyDescent="0.25">
      <c r="A81" s="24"/>
      <c r="B81" s="9" t="s">
        <v>5</v>
      </c>
      <c r="C81" s="10">
        <f>SUM(D81:L81)</f>
        <v>1864034650</v>
      </c>
      <c r="D81" s="10">
        <v>181535038</v>
      </c>
      <c r="E81" s="10">
        <v>218559169</v>
      </c>
      <c r="F81" s="10">
        <v>209795555</v>
      </c>
      <c r="G81" s="10">
        <v>209024148</v>
      </c>
      <c r="H81" s="10">
        <v>209024148</v>
      </c>
      <c r="I81" s="10">
        <v>209024148</v>
      </c>
      <c r="J81" s="10">
        <v>209024148</v>
      </c>
      <c r="K81" s="10">
        <v>209024148</v>
      </c>
      <c r="L81" s="10">
        <v>209024148</v>
      </c>
      <c r="M81" s="24"/>
    </row>
    <row r="82" spans="1:13" ht="61.5" x14ac:dyDescent="0.25">
      <c r="A82" s="20" t="s">
        <v>65</v>
      </c>
      <c r="B82" s="9" t="s">
        <v>54</v>
      </c>
      <c r="C82" s="10">
        <f>C84+C83</f>
        <v>1983099638.48</v>
      </c>
      <c r="D82" s="10">
        <f>D84+D83</f>
        <v>246487690.18000001</v>
      </c>
      <c r="E82" s="10">
        <f t="shared" ref="E82:L82" si="34">E84</f>
        <v>190899267.75999999</v>
      </c>
      <c r="F82" s="10">
        <f t="shared" si="34"/>
        <v>200608699.06</v>
      </c>
      <c r="G82" s="10">
        <f t="shared" si="34"/>
        <v>209672490.74000001</v>
      </c>
      <c r="H82" s="10">
        <f t="shared" si="34"/>
        <v>217367471.15000001</v>
      </c>
      <c r="I82" s="10">
        <f t="shared" si="34"/>
        <v>225583961.56</v>
      </c>
      <c r="J82" s="10">
        <f t="shared" si="34"/>
        <v>228990279.38</v>
      </c>
      <c r="K82" s="10">
        <f t="shared" si="34"/>
        <v>237577414.86000001</v>
      </c>
      <c r="L82" s="10">
        <f t="shared" si="34"/>
        <v>225912363.78999999</v>
      </c>
      <c r="M82" s="22" t="s">
        <v>101</v>
      </c>
    </row>
    <row r="83" spans="1:13" ht="153.75" hidden="1" x14ac:dyDescent="0.25">
      <c r="A83" s="20"/>
      <c r="B83" s="9" t="s">
        <v>48</v>
      </c>
      <c r="C83" s="10">
        <f>SUM(D83:L83)</f>
        <v>0</v>
      </c>
      <c r="D83" s="10">
        <f>D88</f>
        <v>0</v>
      </c>
      <c r="E83" s="10"/>
      <c r="F83" s="10"/>
      <c r="G83" s="10"/>
      <c r="H83" s="10"/>
      <c r="I83" s="10"/>
      <c r="J83" s="10"/>
      <c r="K83" s="10"/>
      <c r="L83" s="10"/>
      <c r="M83" s="22"/>
    </row>
    <row r="84" spans="1:13" ht="167.25" customHeight="1" x14ac:dyDescent="0.25">
      <c r="A84" s="21"/>
      <c r="B84" s="9" t="s">
        <v>5</v>
      </c>
      <c r="C84" s="10">
        <f>SUM(D84:L84)</f>
        <v>1983099638.48</v>
      </c>
      <c r="D84" s="10">
        <f>D86+D89+D91+D93</f>
        <v>246487690.18000001</v>
      </c>
      <c r="E84" s="10">
        <f t="shared" ref="E84:L84" si="35">E86+E89+E91+E93</f>
        <v>190899267.75999999</v>
      </c>
      <c r="F84" s="10">
        <f t="shared" si="35"/>
        <v>200608699.06</v>
      </c>
      <c r="G84" s="10">
        <f t="shared" si="35"/>
        <v>209672490.74000001</v>
      </c>
      <c r="H84" s="10">
        <f t="shared" si="35"/>
        <v>217367471.15000001</v>
      </c>
      <c r="I84" s="10">
        <f t="shared" si="35"/>
        <v>225583961.56</v>
      </c>
      <c r="J84" s="10">
        <f t="shared" si="35"/>
        <v>228990279.38</v>
      </c>
      <c r="K84" s="10">
        <f t="shared" si="35"/>
        <v>237577414.86000001</v>
      </c>
      <c r="L84" s="10">
        <f t="shared" si="35"/>
        <v>225912363.78999999</v>
      </c>
      <c r="M84" s="23"/>
    </row>
    <row r="85" spans="1:13" ht="121.5" customHeight="1" x14ac:dyDescent="0.25">
      <c r="A85" s="20" t="s">
        <v>37</v>
      </c>
      <c r="B85" s="9" t="s">
        <v>54</v>
      </c>
      <c r="C85" s="10">
        <f t="shared" ref="C85:L85" si="36">C86</f>
        <v>1919316646.9400001</v>
      </c>
      <c r="D85" s="10">
        <f t="shared" si="36"/>
        <v>190748802.38</v>
      </c>
      <c r="E85" s="10">
        <f t="shared" si="36"/>
        <v>190632143.81</v>
      </c>
      <c r="F85" s="10">
        <f t="shared" si="36"/>
        <v>192831719.27000001</v>
      </c>
      <c r="G85" s="10">
        <f t="shared" si="36"/>
        <v>209672490.74000001</v>
      </c>
      <c r="H85" s="10">
        <f t="shared" si="36"/>
        <v>217367471.15000001</v>
      </c>
      <c r="I85" s="10">
        <f t="shared" si="36"/>
        <v>225583961.56</v>
      </c>
      <c r="J85" s="10">
        <f t="shared" si="36"/>
        <v>228990279.38</v>
      </c>
      <c r="K85" s="10">
        <f t="shared" si="36"/>
        <v>237577414.86000001</v>
      </c>
      <c r="L85" s="10">
        <f t="shared" si="36"/>
        <v>225912363.78999999</v>
      </c>
      <c r="M85" s="22" t="s">
        <v>101</v>
      </c>
    </row>
    <row r="86" spans="1:13" ht="112.5" customHeight="1" x14ac:dyDescent="0.25">
      <c r="A86" s="21"/>
      <c r="B86" s="9" t="s">
        <v>5</v>
      </c>
      <c r="C86" s="10">
        <f>SUM(D86:L86)</f>
        <v>1919316646.9400001</v>
      </c>
      <c r="D86" s="10">
        <v>190748802.38</v>
      </c>
      <c r="E86" s="10">
        <v>190632143.81</v>
      </c>
      <c r="F86" s="10">
        <v>192831719.27000001</v>
      </c>
      <c r="G86" s="10">
        <v>209672490.74000001</v>
      </c>
      <c r="H86" s="10">
        <v>217367471.15000001</v>
      </c>
      <c r="I86" s="10">
        <v>225583961.56</v>
      </c>
      <c r="J86" s="10">
        <v>228990279.38</v>
      </c>
      <c r="K86" s="10">
        <v>237577414.86000001</v>
      </c>
      <c r="L86" s="10">
        <v>225912363.78999999</v>
      </c>
      <c r="M86" s="23"/>
    </row>
    <row r="87" spans="1:13" ht="100.5" customHeight="1" x14ac:dyDescent="0.25">
      <c r="A87" s="20" t="s">
        <v>56</v>
      </c>
      <c r="B87" s="9" t="s">
        <v>54</v>
      </c>
      <c r="C87" s="10">
        <f>C89+C88</f>
        <v>5432022.0999999996</v>
      </c>
      <c r="D87" s="10">
        <f>D89+D88</f>
        <v>5432022.0999999996</v>
      </c>
      <c r="E87" s="10">
        <f t="shared" ref="E87:L87" si="37">E89</f>
        <v>0</v>
      </c>
      <c r="F87" s="10">
        <f t="shared" si="37"/>
        <v>0</v>
      </c>
      <c r="G87" s="10">
        <f t="shared" si="37"/>
        <v>0</v>
      </c>
      <c r="H87" s="10">
        <f t="shared" si="37"/>
        <v>0</v>
      </c>
      <c r="I87" s="10">
        <f t="shared" si="37"/>
        <v>0</v>
      </c>
      <c r="J87" s="10">
        <f t="shared" si="37"/>
        <v>0</v>
      </c>
      <c r="K87" s="10">
        <f t="shared" si="37"/>
        <v>0</v>
      </c>
      <c r="L87" s="10">
        <f t="shared" si="37"/>
        <v>0</v>
      </c>
      <c r="M87" s="22" t="s">
        <v>101</v>
      </c>
    </row>
    <row r="88" spans="1:13" ht="153.75" hidden="1" x14ac:dyDescent="0.25">
      <c r="A88" s="20"/>
      <c r="B88" s="9" t="s">
        <v>48</v>
      </c>
      <c r="C88" s="10">
        <f>SUM(D88:L88)</f>
        <v>0</v>
      </c>
      <c r="D88" s="10"/>
      <c r="E88" s="10"/>
      <c r="F88" s="10"/>
      <c r="G88" s="10"/>
      <c r="H88" s="10"/>
      <c r="I88" s="10"/>
      <c r="J88" s="10"/>
      <c r="K88" s="10"/>
      <c r="L88" s="10"/>
      <c r="M88" s="22"/>
    </row>
    <row r="89" spans="1:13" ht="156.75" customHeight="1" x14ac:dyDescent="0.25">
      <c r="A89" s="21"/>
      <c r="B89" s="9" t="s">
        <v>5</v>
      </c>
      <c r="C89" s="10">
        <f>SUM(D89:L89)</f>
        <v>5432022.0999999996</v>
      </c>
      <c r="D89" s="10">
        <v>5432022.0999999996</v>
      </c>
      <c r="E89" s="10"/>
      <c r="F89" s="10">
        <v>0</v>
      </c>
      <c r="G89" s="10"/>
      <c r="H89" s="10"/>
      <c r="I89" s="10"/>
      <c r="J89" s="10"/>
      <c r="K89" s="10"/>
      <c r="L89" s="10"/>
      <c r="M89" s="23"/>
    </row>
    <row r="90" spans="1:13" ht="108" customHeight="1" x14ac:dyDescent="0.25">
      <c r="A90" s="20" t="s">
        <v>58</v>
      </c>
      <c r="B90" s="9" t="s">
        <v>54</v>
      </c>
      <c r="C90" s="10">
        <f t="shared" ref="C90:L92" si="38">C91</f>
        <v>38314564.450000003</v>
      </c>
      <c r="D90" s="10">
        <f t="shared" si="38"/>
        <v>30270460.710000001</v>
      </c>
      <c r="E90" s="10">
        <f t="shared" si="38"/>
        <v>267123.95</v>
      </c>
      <c r="F90" s="10">
        <f t="shared" si="38"/>
        <v>7776979.79</v>
      </c>
      <c r="G90" s="10">
        <f t="shared" si="38"/>
        <v>0</v>
      </c>
      <c r="H90" s="10">
        <f t="shared" si="38"/>
        <v>0</v>
      </c>
      <c r="I90" s="10">
        <f t="shared" si="38"/>
        <v>0</v>
      </c>
      <c r="J90" s="10">
        <f t="shared" si="38"/>
        <v>0</v>
      </c>
      <c r="K90" s="10">
        <f t="shared" si="38"/>
        <v>0</v>
      </c>
      <c r="L90" s="10">
        <f t="shared" si="38"/>
        <v>0</v>
      </c>
      <c r="M90" s="22" t="s">
        <v>101</v>
      </c>
    </row>
    <row r="91" spans="1:13" ht="175.5" customHeight="1" x14ac:dyDescent="0.25">
      <c r="A91" s="21"/>
      <c r="B91" s="9" t="s">
        <v>5</v>
      </c>
      <c r="C91" s="10">
        <f>SUM(D91:L91)</f>
        <v>38314564.450000003</v>
      </c>
      <c r="D91" s="10">
        <v>30270460.710000001</v>
      </c>
      <c r="E91" s="10">
        <v>267123.95</v>
      </c>
      <c r="F91" s="10">
        <v>7776979.79</v>
      </c>
      <c r="G91" s="10"/>
      <c r="H91" s="10"/>
      <c r="I91" s="10"/>
      <c r="J91" s="10"/>
      <c r="K91" s="10"/>
      <c r="L91" s="10"/>
      <c r="M91" s="23"/>
    </row>
    <row r="92" spans="1:13" ht="61.5" x14ac:dyDescent="0.25">
      <c r="A92" s="20" t="s">
        <v>91</v>
      </c>
      <c r="B92" s="9" t="s">
        <v>54</v>
      </c>
      <c r="C92" s="10">
        <f t="shared" si="38"/>
        <v>20036404.989999998</v>
      </c>
      <c r="D92" s="10">
        <f t="shared" si="38"/>
        <v>20036404.989999998</v>
      </c>
      <c r="E92" s="10">
        <f t="shared" si="38"/>
        <v>0</v>
      </c>
      <c r="F92" s="10">
        <f t="shared" si="38"/>
        <v>0</v>
      </c>
      <c r="G92" s="10">
        <f t="shared" si="38"/>
        <v>0</v>
      </c>
      <c r="H92" s="10">
        <f t="shared" si="38"/>
        <v>0</v>
      </c>
      <c r="I92" s="10">
        <f t="shared" si="38"/>
        <v>0</v>
      </c>
      <c r="J92" s="10">
        <f t="shared" si="38"/>
        <v>0</v>
      </c>
      <c r="K92" s="10">
        <f t="shared" si="38"/>
        <v>0</v>
      </c>
      <c r="L92" s="10">
        <f t="shared" si="38"/>
        <v>0</v>
      </c>
      <c r="M92" s="22" t="s">
        <v>101</v>
      </c>
    </row>
    <row r="93" spans="1:13" ht="139.5" customHeight="1" x14ac:dyDescent="0.25">
      <c r="A93" s="21"/>
      <c r="B93" s="9" t="s">
        <v>5</v>
      </c>
      <c r="C93" s="10">
        <f>SUM(D93:L93)</f>
        <v>20036404.989999998</v>
      </c>
      <c r="D93" s="10">
        <v>20036404.989999998</v>
      </c>
      <c r="E93" s="10"/>
      <c r="F93" s="10"/>
      <c r="G93" s="10"/>
      <c r="H93" s="10"/>
      <c r="I93" s="10"/>
      <c r="J93" s="10"/>
      <c r="K93" s="10"/>
      <c r="L93" s="10"/>
      <c r="M93" s="23"/>
    </row>
    <row r="94" spans="1:13" s="3" customFormat="1" ht="39.75" customHeight="1" x14ac:dyDescent="0.25">
      <c r="A94" s="28" t="s">
        <v>31</v>
      </c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1"/>
    </row>
    <row r="95" spans="1:13" ht="90" customHeight="1" x14ac:dyDescent="0.25">
      <c r="A95" s="35" t="s">
        <v>73</v>
      </c>
      <c r="B95" s="9" t="s">
        <v>54</v>
      </c>
      <c r="C95" s="10">
        <f>C96+C97+C98</f>
        <v>15698859873.34</v>
      </c>
      <c r="D95" s="10">
        <f>D96+D97+D98</f>
        <v>1313698101.29</v>
      </c>
      <c r="E95" s="10">
        <f t="shared" ref="E95:F95" si="39">E96+E97+E98</f>
        <v>1935649199.1700001</v>
      </c>
      <c r="F95" s="10">
        <f t="shared" si="39"/>
        <v>2341042599.9499998</v>
      </c>
      <c r="G95" s="10">
        <f>G96+G97+G98</f>
        <v>2067627118.49</v>
      </c>
      <c r="H95" s="10">
        <f t="shared" ref="H95:L95" si="40">H96+H97+H98</f>
        <v>2088703685.8399999</v>
      </c>
      <c r="I95" s="10">
        <f t="shared" si="40"/>
        <v>2413140751.1399999</v>
      </c>
      <c r="J95" s="10">
        <f t="shared" si="40"/>
        <v>1340939680.05</v>
      </c>
      <c r="K95" s="10">
        <f t="shared" si="40"/>
        <v>325370535.36000001</v>
      </c>
      <c r="L95" s="10">
        <f t="shared" si="40"/>
        <v>1872688202.05</v>
      </c>
      <c r="M95" s="22" t="s">
        <v>102</v>
      </c>
    </row>
    <row r="96" spans="1:13" ht="153.75" x14ac:dyDescent="0.25">
      <c r="A96" s="49"/>
      <c r="B96" s="9" t="s">
        <v>49</v>
      </c>
      <c r="C96" s="18">
        <f>SUM(D96:L96)</f>
        <v>1325108600</v>
      </c>
      <c r="D96" s="10"/>
      <c r="E96" s="10">
        <f>E117</f>
        <v>28768800</v>
      </c>
      <c r="F96" s="18">
        <f t="shared" ref="F96:L96" si="41">F117</f>
        <v>256707200</v>
      </c>
      <c r="G96" s="18">
        <f t="shared" si="41"/>
        <v>103963300</v>
      </c>
      <c r="H96" s="18">
        <f t="shared" si="41"/>
        <v>103963300</v>
      </c>
      <c r="I96" s="18">
        <f t="shared" si="41"/>
        <v>103963300</v>
      </c>
      <c r="J96" s="18">
        <f t="shared" si="41"/>
        <v>103963300</v>
      </c>
      <c r="K96" s="18">
        <f t="shared" si="41"/>
        <v>103963300</v>
      </c>
      <c r="L96" s="18">
        <f t="shared" si="41"/>
        <v>519816100</v>
      </c>
      <c r="M96" s="24"/>
    </row>
    <row r="97" spans="1:13" ht="171.75" customHeight="1" x14ac:dyDescent="0.25">
      <c r="A97" s="49"/>
      <c r="B97" s="9" t="s">
        <v>48</v>
      </c>
      <c r="C97" s="10">
        <f>SUM(D97:L97)</f>
        <v>12843561799.450001</v>
      </c>
      <c r="D97" s="10">
        <f>D100+D103+D106+D109+D112</f>
        <v>1182091400</v>
      </c>
      <c r="E97" s="10">
        <f>E100+E103+E106+E109+E112+E118</f>
        <v>1717532400</v>
      </c>
      <c r="F97" s="14">
        <f t="shared" ref="F97:L97" si="42">F100+F103+F106+F109+F112+F118</f>
        <v>1888190100</v>
      </c>
      <c r="G97" s="14">
        <f t="shared" si="42"/>
        <v>1756901106.6400001</v>
      </c>
      <c r="H97" s="14">
        <f t="shared" si="42"/>
        <v>1775870017.24</v>
      </c>
      <c r="I97" s="14">
        <f t="shared" si="42"/>
        <v>2067213708.4300001</v>
      </c>
      <c r="J97" s="14">
        <f t="shared" si="42"/>
        <v>1101289603.49</v>
      </c>
      <c r="K97" s="14">
        <f t="shared" si="42"/>
        <v>188870181.81999999</v>
      </c>
      <c r="L97" s="14">
        <f t="shared" si="42"/>
        <v>1165603281.8299999</v>
      </c>
      <c r="M97" s="24"/>
    </row>
    <row r="98" spans="1:13" ht="120.75" customHeight="1" x14ac:dyDescent="0.25">
      <c r="A98" s="49"/>
      <c r="B98" s="9" t="s">
        <v>5</v>
      </c>
      <c r="C98" s="10">
        <f>SUM(D98:L98)</f>
        <v>1530189473.8900001</v>
      </c>
      <c r="D98" s="10">
        <f>D101+D104+D107+D110+D113+D115</f>
        <v>131606701.29000001</v>
      </c>
      <c r="E98" s="10">
        <f>E101+E104+E107+E110+E113+E115+E119</f>
        <v>189347999.16999999</v>
      </c>
      <c r="F98" s="14">
        <f t="shared" ref="F98:L98" si="43">F101+F104+F107+F110+F113+F115+F119</f>
        <v>196145299.94999999</v>
      </c>
      <c r="G98" s="14">
        <f t="shared" si="43"/>
        <v>206762711.84999999</v>
      </c>
      <c r="H98" s="14">
        <f t="shared" si="43"/>
        <v>208870368.59999999</v>
      </c>
      <c r="I98" s="14">
        <f t="shared" si="43"/>
        <v>241963742.71000001</v>
      </c>
      <c r="J98" s="14">
        <f t="shared" si="43"/>
        <v>135686776.56</v>
      </c>
      <c r="K98" s="14">
        <f t="shared" si="43"/>
        <v>32537053.539999999</v>
      </c>
      <c r="L98" s="14">
        <f t="shared" si="43"/>
        <v>187268820.22</v>
      </c>
      <c r="M98" s="24"/>
    </row>
    <row r="99" spans="1:13" ht="87" customHeight="1" x14ac:dyDescent="0.25">
      <c r="A99" s="47" t="s">
        <v>89</v>
      </c>
      <c r="B99" s="9" t="s">
        <v>54</v>
      </c>
      <c r="C99" s="11">
        <f>C100+C101</f>
        <v>996032735.91999996</v>
      </c>
      <c r="D99" s="11">
        <f t="shared" ref="D99:L99" si="44">D100+D101</f>
        <v>133482250</v>
      </c>
      <c r="E99" s="11">
        <f t="shared" si="44"/>
        <v>179318200</v>
      </c>
      <c r="F99" s="11">
        <f t="shared" si="44"/>
        <v>181234150</v>
      </c>
      <c r="G99" s="11">
        <f t="shared" si="44"/>
        <v>183385835.65000001</v>
      </c>
      <c r="H99" s="10">
        <f t="shared" si="44"/>
        <v>185663405.44</v>
      </c>
      <c r="I99" s="10">
        <f t="shared" si="44"/>
        <v>132948894.83</v>
      </c>
      <c r="J99" s="10">
        <f t="shared" si="44"/>
        <v>0</v>
      </c>
      <c r="K99" s="10">
        <f t="shared" si="44"/>
        <v>0</v>
      </c>
      <c r="L99" s="10">
        <f t="shared" si="44"/>
        <v>0</v>
      </c>
      <c r="M99" s="48" t="s">
        <v>96</v>
      </c>
    </row>
    <row r="100" spans="1:13" ht="153.75" x14ac:dyDescent="0.25">
      <c r="A100" s="21"/>
      <c r="B100" s="9" t="s">
        <v>48</v>
      </c>
      <c r="C100" s="11">
        <f>SUM(D100:L100)</f>
        <v>895779654.44000006</v>
      </c>
      <c r="D100" s="11">
        <v>120134000</v>
      </c>
      <c r="E100" s="11">
        <v>161386300</v>
      </c>
      <c r="F100" s="11">
        <v>163110700</v>
      </c>
      <c r="G100" s="11">
        <v>165047252.09</v>
      </c>
      <c r="H100" s="10">
        <v>167097064.88999999</v>
      </c>
      <c r="I100" s="10">
        <v>119004337.45999999</v>
      </c>
      <c r="J100" s="10"/>
      <c r="K100" s="10"/>
      <c r="L100" s="10"/>
      <c r="M100" s="38"/>
    </row>
    <row r="101" spans="1:13" ht="92.25" x14ac:dyDescent="0.25">
      <c r="A101" s="21"/>
      <c r="B101" s="9" t="s">
        <v>5</v>
      </c>
      <c r="C101" s="11">
        <f>SUM(D101:L101)</f>
        <v>100253081.48</v>
      </c>
      <c r="D101" s="11">
        <v>13348250</v>
      </c>
      <c r="E101" s="11">
        <v>17931900</v>
      </c>
      <c r="F101" s="11">
        <v>18123450</v>
      </c>
      <c r="G101" s="11">
        <v>18338583.559999999</v>
      </c>
      <c r="H101" s="10">
        <v>18566340.550000001</v>
      </c>
      <c r="I101" s="10">
        <v>13944557.369999999</v>
      </c>
      <c r="J101" s="10"/>
      <c r="K101" s="10"/>
      <c r="L101" s="10"/>
      <c r="M101" s="38"/>
    </row>
    <row r="102" spans="1:13" ht="61.5" x14ac:dyDescent="0.25">
      <c r="A102" s="47" t="s">
        <v>74</v>
      </c>
      <c r="B102" s="9" t="s">
        <v>54</v>
      </c>
      <c r="C102" s="11">
        <f>C103+C104</f>
        <v>2464571291.6799998</v>
      </c>
      <c r="D102" s="11">
        <f t="shared" ref="D102:L102" si="45">D103+D104</f>
        <v>390413200</v>
      </c>
      <c r="E102" s="11">
        <f t="shared" si="45"/>
        <v>370853400</v>
      </c>
      <c r="F102" s="11">
        <f t="shared" si="45"/>
        <v>374217340.99000001</v>
      </c>
      <c r="G102" s="11">
        <f t="shared" si="45"/>
        <v>378555125.38</v>
      </c>
      <c r="H102" s="10">
        <f t="shared" si="45"/>
        <v>383464391.81999999</v>
      </c>
      <c r="I102" s="10">
        <f t="shared" si="45"/>
        <v>567067833.49000001</v>
      </c>
      <c r="J102" s="10">
        <f t="shared" si="45"/>
        <v>0</v>
      </c>
      <c r="K102" s="10">
        <f t="shared" si="45"/>
        <v>0</v>
      </c>
      <c r="L102" s="10">
        <f t="shared" si="45"/>
        <v>0</v>
      </c>
      <c r="M102" s="48" t="s">
        <v>50</v>
      </c>
    </row>
    <row r="103" spans="1:13" ht="153.75" x14ac:dyDescent="0.25">
      <c r="A103" s="21"/>
      <c r="B103" s="9" t="s">
        <v>48</v>
      </c>
      <c r="C103" s="11">
        <f>SUM(D103:L103)</f>
        <v>2218113915.6199999</v>
      </c>
      <c r="D103" s="11">
        <v>351371800</v>
      </c>
      <c r="E103" s="11">
        <v>333768000</v>
      </c>
      <c r="F103" s="11">
        <v>336795500</v>
      </c>
      <c r="G103" s="11">
        <v>340699612.83999997</v>
      </c>
      <c r="H103" s="10">
        <v>345117952.63999999</v>
      </c>
      <c r="I103" s="10">
        <v>510361050.13999999</v>
      </c>
      <c r="J103" s="10"/>
      <c r="K103" s="10"/>
      <c r="L103" s="10"/>
      <c r="M103" s="38"/>
    </row>
    <row r="104" spans="1:13" ht="92.25" x14ac:dyDescent="0.25">
      <c r="A104" s="21"/>
      <c r="B104" s="9" t="s">
        <v>5</v>
      </c>
      <c r="C104" s="11">
        <f>SUM(D104:L104)</f>
        <v>246457376.06</v>
      </c>
      <c r="D104" s="11">
        <v>39041400</v>
      </c>
      <c r="E104" s="11">
        <v>37085400</v>
      </c>
      <c r="F104" s="11">
        <v>37421840.990000002</v>
      </c>
      <c r="G104" s="11">
        <v>37855512.539999999</v>
      </c>
      <c r="H104" s="10">
        <v>38346439.18</v>
      </c>
      <c r="I104" s="10">
        <v>56706783.350000001</v>
      </c>
      <c r="J104" s="10"/>
      <c r="K104" s="10"/>
      <c r="L104" s="10"/>
      <c r="M104" s="38"/>
    </row>
    <row r="105" spans="1:13" ht="75.75" customHeight="1" x14ac:dyDescent="0.25">
      <c r="A105" s="47" t="s">
        <v>75</v>
      </c>
      <c r="B105" s="9" t="s">
        <v>54</v>
      </c>
      <c r="C105" s="11">
        <f>C106+C107</f>
        <v>2779104541.3699999</v>
      </c>
      <c r="D105" s="11">
        <f t="shared" ref="D105:L105" si="46">D106+D107</f>
        <v>203920000</v>
      </c>
      <c r="E105" s="11">
        <f t="shared" si="46"/>
        <v>221513000</v>
      </c>
      <c r="F105" s="11">
        <f t="shared" si="46"/>
        <v>420873900</v>
      </c>
      <c r="G105" s="11">
        <f t="shared" si="46"/>
        <v>425101548.80000001</v>
      </c>
      <c r="H105" s="10">
        <f t="shared" si="46"/>
        <v>429732308.31999999</v>
      </c>
      <c r="I105" s="10">
        <f t="shared" si="46"/>
        <v>434973276.80000001</v>
      </c>
      <c r="J105" s="10">
        <f t="shared" si="46"/>
        <v>642990507.45000005</v>
      </c>
      <c r="K105" s="10">
        <f t="shared" si="46"/>
        <v>0</v>
      </c>
      <c r="L105" s="10">
        <f t="shared" si="46"/>
        <v>0</v>
      </c>
      <c r="M105" s="48" t="s">
        <v>50</v>
      </c>
    </row>
    <row r="106" spans="1:13" ht="153.75" x14ac:dyDescent="0.25">
      <c r="A106" s="21"/>
      <c r="B106" s="9" t="s">
        <v>48</v>
      </c>
      <c r="C106" s="11">
        <f>SUM(D106:L106)</f>
        <v>2499599868.6799998</v>
      </c>
      <c r="D106" s="11">
        <v>183527900</v>
      </c>
      <c r="E106" s="11">
        <v>199361000</v>
      </c>
      <c r="F106" s="11">
        <v>378785900</v>
      </c>
      <c r="G106" s="11">
        <v>382591393.92000002</v>
      </c>
      <c r="H106" s="10">
        <v>386759077.49000001</v>
      </c>
      <c r="I106" s="10">
        <v>391475949.12</v>
      </c>
      <c r="J106" s="10">
        <v>577098648.14999998</v>
      </c>
      <c r="K106" s="10"/>
      <c r="L106" s="10"/>
      <c r="M106" s="38"/>
    </row>
    <row r="107" spans="1:13" ht="92.25" x14ac:dyDescent="0.25">
      <c r="A107" s="21"/>
      <c r="B107" s="9" t="s">
        <v>5</v>
      </c>
      <c r="C107" s="11">
        <f>SUM(D107:L107)</f>
        <v>279504672.69</v>
      </c>
      <c r="D107" s="11">
        <v>20392100</v>
      </c>
      <c r="E107" s="11">
        <v>22152000</v>
      </c>
      <c r="F107" s="11">
        <v>42088000</v>
      </c>
      <c r="G107" s="11">
        <v>42510154.880000003</v>
      </c>
      <c r="H107" s="10">
        <v>42973230.829999998</v>
      </c>
      <c r="I107" s="10">
        <v>43497327.68</v>
      </c>
      <c r="J107" s="10">
        <v>65891859.299999997</v>
      </c>
      <c r="K107" s="10"/>
      <c r="L107" s="10"/>
      <c r="M107" s="38"/>
    </row>
    <row r="108" spans="1:13" ht="61.5" x14ac:dyDescent="0.25">
      <c r="A108" s="47" t="s">
        <v>81</v>
      </c>
      <c r="B108" s="9" t="s">
        <v>54</v>
      </c>
      <c r="C108" s="11">
        <f>C109+C110</f>
        <v>2465775685.7800002</v>
      </c>
      <c r="D108" s="11">
        <f t="shared" ref="D108:L108" si="47">D109+D110</f>
        <v>390413200</v>
      </c>
      <c r="E108" s="11">
        <f t="shared" si="47"/>
        <v>513510229.66000003</v>
      </c>
      <c r="F108" s="11">
        <f t="shared" si="47"/>
        <v>232764897.66</v>
      </c>
      <c r="G108" s="11">
        <f t="shared" si="47"/>
        <v>378555127.22000003</v>
      </c>
      <c r="H108" s="10">
        <f t="shared" si="47"/>
        <v>383464394.33999997</v>
      </c>
      <c r="I108" s="10">
        <f t="shared" si="47"/>
        <v>567067836.89999998</v>
      </c>
      <c r="J108" s="10">
        <f t="shared" si="47"/>
        <v>0</v>
      </c>
      <c r="K108" s="10">
        <f t="shared" si="47"/>
        <v>0</v>
      </c>
      <c r="L108" s="10">
        <f t="shared" si="47"/>
        <v>0</v>
      </c>
      <c r="M108" s="48" t="s">
        <v>50</v>
      </c>
    </row>
    <row r="109" spans="1:13" ht="153.75" x14ac:dyDescent="0.25">
      <c r="A109" s="21"/>
      <c r="B109" s="9" t="s">
        <v>48</v>
      </c>
      <c r="C109" s="11">
        <f>SUM(D109:L109)</f>
        <v>2219197922.9099998</v>
      </c>
      <c r="D109" s="11">
        <v>351371800</v>
      </c>
      <c r="E109" s="11">
        <v>462159200</v>
      </c>
      <c r="F109" s="11">
        <v>209488300</v>
      </c>
      <c r="G109" s="11">
        <v>340699614.5</v>
      </c>
      <c r="H109" s="10">
        <v>345117954.89999998</v>
      </c>
      <c r="I109" s="10">
        <v>510361053.50999999</v>
      </c>
      <c r="J109" s="10"/>
      <c r="K109" s="10"/>
      <c r="L109" s="10"/>
      <c r="M109" s="38"/>
    </row>
    <row r="110" spans="1:13" ht="92.25" x14ac:dyDescent="0.25">
      <c r="A110" s="21"/>
      <c r="B110" s="9" t="s">
        <v>5</v>
      </c>
      <c r="C110" s="11">
        <f>SUM(D110:L110)</f>
        <v>246577762.87</v>
      </c>
      <c r="D110" s="11">
        <v>39041400</v>
      </c>
      <c r="E110" s="11">
        <v>51351029.659999996</v>
      </c>
      <c r="F110" s="11">
        <v>23276597.66</v>
      </c>
      <c r="G110" s="11">
        <v>37855512.719999999</v>
      </c>
      <c r="H110" s="10">
        <v>38346439.439999998</v>
      </c>
      <c r="I110" s="10">
        <v>56706783.390000001</v>
      </c>
      <c r="J110" s="10"/>
      <c r="K110" s="10"/>
      <c r="L110" s="10"/>
      <c r="M110" s="38"/>
    </row>
    <row r="111" spans="1:13" ht="114" customHeight="1" x14ac:dyDescent="0.25">
      <c r="A111" s="47" t="s">
        <v>98</v>
      </c>
      <c r="B111" s="9" t="s">
        <v>54</v>
      </c>
      <c r="C111" s="11">
        <f>C112+C113</f>
        <v>2650018623.4499998</v>
      </c>
      <c r="D111" s="11">
        <f t="shared" ref="D111:L111" si="48">D112+D113</f>
        <v>195206600</v>
      </c>
      <c r="E111" s="11">
        <f t="shared" si="48"/>
        <v>566099000.50999999</v>
      </c>
      <c r="F111" s="11">
        <f t="shared" si="48"/>
        <v>372754415.30000001</v>
      </c>
      <c r="G111" s="11">
        <f t="shared" si="48"/>
        <v>376658946.07999998</v>
      </c>
      <c r="H111" s="10">
        <f t="shared" si="48"/>
        <v>381008650.56</v>
      </c>
      <c r="I111" s="10">
        <f t="shared" si="48"/>
        <v>385712373.75999999</v>
      </c>
      <c r="J111" s="10">
        <f t="shared" si="48"/>
        <v>372578637.24000001</v>
      </c>
      <c r="K111" s="10">
        <f t="shared" si="48"/>
        <v>0</v>
      </c>
      <c r="L111" s="10">
        <f t="shared" si="48"/>
        <v>0</v>
      </c>
      <c r="M111" s="48" t="s">
        <v>50</v>
      </c>
    </row>
    <row r="112" spans="1:13" ht="186" customHeight="1" x14ac:dyDescent="0.25">
      <c r="A112" s="21"/>
      <c r="B112" s="9" t="s">
        <v>48</v>
      </c>
      <c r="C112" s="11">
        <f>SUM(D112:L112)</f>
        <v>2385016646.8699999</v>
      </c>
      <c r="D112" s="11">
        <v>175685900</v>
      </c>
      <c r="E112" s="11">
        <v>509489100</v>
      </c>
      <c r="F112" s="11">
        <v>335478900</v>
      </c>
      <c r="G112" s="11">
        <v>338993051.47000003</v>
      </c>
      <c r="H112" s="10">
        <v>342907785.5</v>
      </c>
      <c r="I112" s="10">
        <v>347141136.38</v>
      </c>
      <c r="J112" s="10">
        <v>335320773.51999998</v>
      </c>
      <c r="K112" s="10"/>
      <c r="L112" s="10"/>
      <c r="M112" s="38"/>
    </row>
    <row r="113" spans="1:13" ht="120.75" customHeight="1" x14ac:dyDescent="0.25">
      <c r="A113" s="21"/>
      <c r="B113" s="9" t="s">
        <v>5</v>
      </c>
      <c r="C113" s="11">
        <f>SUM(D113:L113)</f>
        <v>265001976.58000001</v>
      </c>
      <c r="D113" s="11">
        <v>19520700</v>
      </c>
      <c r="E113" s="11">
        <v>56609900.509999998</v>
      </c>
      <c r="F113" s="11">
        <v>37275515.299999997</v>
      </c>
      <c r="G113" s="11">
        <v>37665894.609999999</v>
      </c>
      <c r="H113" s="10">
        <v>38100865.060000002</v>
      </c>
      <c r="I113" s="10">
        <v>38571237.380000003</v>
      </c>
      <c r="J113" s="10">
        <v>37257863.719999999</v>
      </c>
      <c r="K113" s="10"/>
      <c r="L113" s="10"/>
      <c r="M113" s="38"/>
    </row>
    <row r="114" spans="1:13" ht="88.5" customHeight="1" x14ac:dyDescent="0.25">
      <c r="A114" s="55" t="s">
        <v>90</v>
      </c>
      <c r="B114" s="9" t="s">
        <v>54</v>
      </c>
      <c r="C114" s="11">
        <f>C115</f>
        <v>262851.28999999998</v>
      </c>
      <c r="D114" s="11">
        <f t="shared" ref="D114:L114" si="49">D115</f>
        <v>262851.28999999998</v>
      </c>
      <c r="E114" s="11">
        <f t="shared" si="49"/>
        <v>0</v>
      </c>
      <c r="F114" s="11">
        <f t="shared" si="49"/>
        <v>0</v>
      </c>
      <c r="G114" s="11">
        <f t="shared" si="49"/>
        <v>0</v>
      </c>
      <c r="H114" s="11">
        <f t="shared" si="49"/>
        <v>0</v>
      </c>
      <c r="I114" s="11">
        <f t="shared" si="49"/>
        <v>0</v>
      </c>
      <c r="J114" s="11">
        <f t="shared" si="49"/>
        <v>0</v>
      </c>
      <c r="K114" s="11">
        <f t="shared" si="49"/>
        <v>0</v>
      </c>
      <c r="L114" s="11">
        <f t="shared" si="49"/>
        <v>0</v>
      </c>
      <c r="M114" s="57" t="s">
        <v>88</v>
      </c>
    </row>
    <row r="115" spans="1:13" ht="119.25" customHeight="1" x14ac:dyDescent="0.25">
      <c r="A115" s="56"/>
      <c r="B115" s="9" t="s">
        <v>5</v>
      </c>
      <c r="C115" s="11">
        <f>SUM(D115:L115)</f>
        <v>262851.28999999998</v>
      </c>
      <c r="D115" s="11">
        <v>262851.28999999998</v>
      </c>
      <c r="E115" s="11"/>
      <c r="F115" s="11"/>
      <c r="G115" s="11"/>
      <c r="H115" s="10"/>
      <c r="I115" s="10"/>
      <c r="J115" s="10"/>
      <c r="K115" s="10"/>
      <c r="L115" s="10"/>
      <c r="M115" s="58"/>
    </row>
    <row r="116" spans="1:13" ht="96" customHeight="1" x14ac:dyDescent="0.25">
      <c r="A116" s="47" t="s">
        <v>103</v>
      </c>
      <c r="B116" s="13" t="s">
        <v>54</v>
      </c>
      <c r="C116" s="15">
        <f>C118+C119+C117</f>
        <v>4343094143.8500004</v>
      </c>
      <c r="D116" s="19">
        <f t="shared" ref="D116:L116" si="50">D118+D119+D117</f>
        <v>0</v>
      </c>
      <c r="E116" s="19">
        <f t="shared" si="50"/>
        <v>84355369</v>
      </c>
      <c r="F116" s="19">
        <f t="shared" si="50"/>
        <v>759197896</v>
      </c>
      <c r="G116" s="19">
        <f t="shared" si="50"/>
        <v>325370535.36000001</v>
      </c>
      <c r="H116" s="19">
        <f t="shared" si="50"/>
        <v>325370535.36000001</v>
      </c>
      <c r="I116" s="19">
        <f t="shared" si="50"/>
        <v>325370535.36000001</v>
      </c>
      <c r="J116" s="19">
        <f t="shared" si="50"/>
        <v>325370535.36000001</v>
      </c>
      <c r="K116" s="19">
        <f t="shared" si="50"/>
        <v>325370535.36000001</v>
      </c>
      <c r="L116" s="19">
        <f t="shared" si="50"/>
        <v>1872688202.05</v>
      </c>
      <c r="M116" s="48" t="s">
        <v>50</v>
      </c>
    </row>
    <row r="117" spans="1:13" ht="153.75" x14ac:dyDescent="0.25">
      <c r="A117" s="47"/>
      <c r="B117" s="17" t="s">
        <v>99</v>
      </c>
      <c r="C117" s="19">
        <f t="shared" ref="C117:C119" si="51">SUM(D117:L117)</f>
        <v>1325108600</v>
      </c>
      <c r="D117" s="19"/>
      <c r="E117" s="19">
        <v>28768800</v>
      </c>
      <c r="F117" s="19">
        <v>256707200</v>
      </c>
      <c r="G117" s="19">
        <v>103963300</v>
      </c>
      <c r="H117" s="19">
        <v>103963300</v>
      </c>
      <c r="I117" s="19">
        <v>103963300</v>
      </c>
      <c r="J117" s="19">
        <v>103963300</v>
      </c>
      <c r="K117" s="19">
        <v>103963300</v>
      </c>
      <c r="L117" s="19">
        <v>519816100</v>
      </c>
      <c r="M117" s="48"/>
    </row>
    <row r="118" spans="1:13" ht="153.75" x14ac:dyDescent="0.25">
      <c r="A118" s="21"/>
      <c r="B118" s="13" t="s">
        <v>48</v>
      </c>
      <c r="C118" s="15">
        <f t="shared" si="51"/>
        <v>2625853790.9299998</v>
      </c>
      <c r="D118" s="15"/>
      <c r="E118" s="15">
        <v>51368800</v>
      </c>
      <c r="F118" s="15">
        <v>464530800</v>
      </c>
      <c r="G118" s="15">
        <v>188870181.81999999</v>
      </c>
      <c r="H118" s="14">
        <v>188870181.81999999</v>
      </c>
      <c r="I118" s="14">
        <v>188870181.81999999</v>
      </c>
      <c r="J118" s="14">
        <v>188870181.81999999</v>
      </c>
      <c r="K118" s="14">
        <v>188870181.81999999</v>
      </c>
      <c r="L118" s="14">
        <v>1165603281.8299999</v>
      </c>
      <c r="M118" s="38"/>
    </row>
    <row r="119" spans="1:13" ht="119.25" customHeight="1" x14ac:dyDescent="0.25">
      <c r="A119" s="21"/>
      <c r="B119" s="13" t="s">
        <v>5</v>
      </c>
      <c r="C119" s="15">
        <f t="shared" si="51"/>
        <v>392131752.92000002</v>
      </c>
      <c r="D119" s="15"/>
      <c r="E119" s="15">
        <v>4217769</v>
      </c>
      <c r="F119" s="15">
        <v>37959896</v>
      </c>
      <c r="G119" s="15">
        <v>32537053.539999999</v>
      </c>
      <c r="H119" s="14">
        <v>32537053.539999999</v>
      </c>
      <c r="I119" s="14">
        <v>32537053.539999999</v>
      </c>
      <c r="J119" s="14">
        <v>32537053.539999999</v>
      </c>
      <c r="K119" s="14">
        <v>32537053.539999999</v>
      </c>
      <c r="L119" s="14">
        <v>187268820.22</v>
      </c>
      <c r="M119" s="38"/>
    </row>
    <row r="120" spans="1:13" ht="61.5" x14ac:dyDescent="0.25">
      <c r="A120" s="20" t="s">
        <v>32</v>
      </c>
      <c r="B120" s="9" t="s">
        <v>54</v>
      </c>
      <c r="C120" s="11">
        <f>C121+C122+C123</f>
        <v>98572271474.789993</v>
      </c>
      <c r="D120" s="11">
        <f t="shared" ref="D120:L120" si="52">D121+D122+D123</f>
        <v>10179912461.719999</v>
      </c>
      <c r="E120" s="11">
        <f t="shared" si="52"/>
        <v>10673979180.25</v>
      </c>
      <c r="F120" s="11">
        <f t="shared" si="52"/>
        <v>11153995115.139999</v>
      </c>
      <c r="G120" s="11">
        <f t="shared" si="52"/>
        <v>11629892581.959999</v>
      </c>
      <c r="H120" s="10">
        <f t="shared" si="52"/>
        <v>11721595212.219999</v>
      </c>
      <c r="I120" s="10">
        <f t="shared" si="52"/>
        <v>12012158050.27</v>
      </c>
      <c r="J120" s="10">
        <f t="shared" si="52"/>
        <v>11339211112.120001</v>
      </c>
      <c r="K120" s="10">
        <f t="shared" si="52"/>
        <v>11037596344.719999</v>
      </c>
      <c r="L120" s="10">
        <f t="shared" si="52"/>
        <v>8823931416.3899994</v>
      </c>
      <c r="M120" s="4" t="s">
        <v>9</v>
      </c>
    </row>
    <row r="121" spans="1:13" ht="153.75" x14ac:dyDescent="0.25">
      <c r="A121" s="20"/>
      <c r="B121" s="9" t="s">
        <v>49</v>
      </c>
      <c r="C121" s="10">
        <f>SUM(D121:L121)</f>
        <v>5943225888</v>
      </c>
      <c r="D121" s="10">
        <f>D96+D64+D79</f>
        <v>510778200</v>
      </c>
      <c r="E121" s="10">
        <f>E96+E64+E79</f>
        <v>527340800</v>
      </c>
      <c r="F121" s="10">
        <f>F96+F64+F79</f>
        <v>771947800</v>
      </c>
      <c r="G121" s="10">
        <f t="shared" ref="G121:L121" si="53">G96+G64+G79</f>
        <v>619551048</v>
      </c>
      <c r="H121" s="10">
        <f t="shared" si="53"/>
        <v>619551048</v>
      </c>
      <c r="I121" s="10">
        <f t="shared" si="53"/>
        <v>619551048</v>
      </c>
      <c r="J121" s="10">
        <f t="shared" si="53"/>
        <v>619551048</v>
      </c>
      <c r="K121" s="10">
        <f t="shared" si="53"/>
        <v>619551048</v>
      </c>
      <c r="L121" s="10">
        <f t="shared" si="53"/>
        <v>1035403848</v>
      </c>
      <c r="M121" s="4" t="s">
        <v>9</v>
      </c>
    </row>
    <row r="122" spans="1:13" ht="153.75" x14ac:dyDescent="0.25">
      <c r="A122" s="21"/>
      <c r="B122" s="9" t="s">
        <v>48</v>
      </c>
      <c r="C122" s="10">
        <f>SUM(D122:L122)</f>
        <v>78131987731.190002</v>
      </c>
      <c r="D122" s="10">
        <f>D97+D80+D76+D65+D83</f>
        <v>8322797585</v>
      </c>
      <c r="E122" s="10">
        <f t="shared" ref="E122:L122" si="54">E97+E80+E76+E65</f>
        <v>8795574126.4400005</v>
      </c>
      <c r="F122" s="10">
        <f t="shared" si="54"/>
        <v>8982997117.2800007</v>
      </c>
      <c r="G122" s="10">
        <f t="shared" si="54"/>
        <v>9397007773.3500004</v>
      </c>
      <c r="H122" s="10">
        <f t="shared" si="54"/>
        <v>9425119794.4899998</v>
      </c>
      <c r="I122" s="10">
        <f t="shared" si="54"/>
        <v>9647444218.5799999</v>
      </c>
      <c r="J122" s="10">
        <f t="shared" si="54"/>
        <v>8946446168.8799992</v>
      </c>
      <c r="K122" s="10">
        <f t="shared" si="54"/>
        <v>8573730266.54</v>
      </c>
      <c r="L122" s="10">
        <f t="shared" si="54"/>
        <v>6040870680.6300001</v>
      </c>
      <c r="M122" s="4" t="s">
        <v>9</v>
      </c>
    </row>
    <row r="123" spans="1:13" ht="92.25" x14ac:dyDescent="0.25">
      <c r="A123" s="21"/>
      <c r="B123" s="9" t="s">
        <v>5</v>
      </c>
      <c r="C123" s="10">
        <f>SUM(D123:L123)</f>
        <v>14497057855.6</v>
      </c>
      <c r="D123" s="10">
        <f t="shared" ref="D123:L123" si="55">D98+D84+D81+D77+D66</f>
        <v>1346336676.72</v>
      </c>
      <c r="E123" s="10">
        <f t="shared" si="55"/>
        <v>1351064253.8099999</v>
      </c>
      <c r="F123" s="10">
        <f t="shared" si="55"/>
        <v>1399050197.8599999</v>
      </c>
      <c r="G123" s="10">
        <f t="shared" si="55"/>
        <v>1613333760.6099999</v>
      </c>
      <c r="H123" s="10">
        <f t="shared" si="55"/>
        <v>1676924369.73</v>
      </c>
      <c r="I123" s="10">
        <f t="shared" si="55"/>
        <v>1745162783.6900001</v>
      </c>
      <c r="J123" s="10">
        <f t="shared" si="55"/>
        <v>1773213895.24</v>
      </c>
      <c r="K123" s="10">
        <f t="shared" si="55"/>
        <v>1844315030.1800001</v>
      </c>
      <c r="L123" s="10">
        <f t="shared" si="55"/>
        <v>1747656887.76</v>
      </c>
      <c r="M123" s="4" t="s">
        <v>9</v>
      </c>
    </row>
    <row r="124" spans="1:13" ht="45" customHeight="1" x14ac:dyDescent="0.25">
      <c r="A124" s="28" t="s">
        <v>38</v>
      </c>
      <c r="B124" s="29"/>
      <c r="C124" s="29"/>
      <c r="D124" s="29"/>
      <c r="E124" s="29"/>
      <c r="F124" s="29"/>
      <c r="G124" s="29"/>
      <c r="H124" s="29"/>
      <c r="I124" s="29"/>
      <c r="J124" s="29"/>
      <c r="K124" s="29"/>
      <c r="L124" s="29"/>
      <c r="M124" s="30"/>
    </row>
    <row r="125" spans="1:13" s="3" customFormat="1" ht="42" customHeight="1" x14ac:dyDescent="0.25">
      <c r="A125" s="28" t="s">
        <v>39</v>
      </c>
      <c r="B125" s="29"/>
      <c r="C125" s="29"/>
      <c r="D125" s="29"/>
      <c r="E125" s="29"/>
      <c r="F125" s="29"/>
      <c r="G125" s="29"/>
      <c r="H125" s="29"/>
      <c r="I125" s="29"/>
      <c r="J125" s="29"/>
      <c r="K125" s="29"/>
      <c r="L125" s="29"/>
      <c r="M125" s="30"/>
    </row>
    <row r="126" spans="1:13" ht="159.75" customHeight="1" x14ac:dyDescent="0.25">
      <c r="A126" s="20" t="s">
        <v>76</v>
      </c>
      <c r="B126" s="9" t="s">
        <v>54</v>
      </c>
      <c r="C126" s="10">
        <f>C128+C127</f>
        <v>2798163289.5999999</v>
      </c>
      <c r="D126" s="10">
        <f>D128+D127</f>
        <v>292939713.73000002</v>
      </c>
      <c r="E126" s="10">
        <f t="shared" ref="E126:L126" si="56">E128+E127</f>
        <v>285070304.44999999</v>
      </c>
      <c r="F126" s="10">
        <f t="shared" si="56"/>
        <v>285551375.76999998</v>
      </c>
      <c r="G126" s="10">
        <f t="shared" si="56"/>
        <v>301562409.76999998</v>
      </c>
      <c r="H126" s="10">
        <f t="shared" si="56"/>
        <v>312629750.20999998</v>
      </c>
      <c r="I126" s="10">
        <f t="shared" si="56"/>
        <v>324447154.76999998</v>
      </c>
      <c r="J126" s="10">
        <f t="shared" si="56"/>
        <v>329346306.81</v>
      </c>
      <c r="K126" s="10">
        <f t="shared" si="56"/>
        <v>341696793.31999999</v>
      </c>
      <c r="L126" s="10">
        <f t="shared" si="56"/>
        <v>324919480.76999998</v>
      </c>
      <c r="M126" s="22" t="s">
        <v>7</v>
      </c>
    </row>
    <row r="127" spans="1:13" ht="169.5" hidden="1" customHeight="1" x14ac:dyDescent="0.25">
      <c r="A127" s="20"/>
      <c r="B127" s="9" t="s">
        <v>48</v>
      </c>
      <c r="C127" s="10">
        <f>SUM(D127:L127)</f>
        <v>0</v>
      </c>
      <c r="D127" s="10"/>
      <c r="E127" s="10"/>
      <c r="F127" s="10"/>
      <c r="G127" s="10"/>
      <c r="H127" s="10"/>
      <c r="I127" s="10"/>
      <c r="J127" s="10"/>
      <c r="K127" s="10"/>
      <c r="L127" s="10"/>
      <c r="M127" s="22"/>
    </row>
    <row r="128" spans="1:13" ht="105" customHeight="1" x14ac:dyDescent="0.25">
      <c r="A128" s="24"/>
      <c r="B128" s="9" t="s">
        <v>5</v>
      </c>
      <c r="C128" s="10">
        <f>SUM(D128:L128)</f>
        <v>2798163289.5999999</v>
      </c>
      <c r="D128" s="10">
        <v>292939713.73000002</v>
      </c>
      <c r="E128" s="10">
        <v>285070304.44999999</v>
      </c>
      <c r="F128" s="10">
        <v>285551375.76999998</v>
      </c>
      <c r="G128" s="10">
        <v>301562409.76999998</v>
      </c>
      <c r="H128" s="10">
        <v>312629750.20999998</v>
      </c>
      <c r="I128" s="10">
        <v>324447154.76999998</v>
      </c>
      <c r="J128" s="10">
        <v>329346306.81</v>
      </c>
      <c r="K128" s="10">
        <v>341696793.31999999</v>
      </c>
      <c r="L128" s="10">
        <v>324919480.76999998</v>
      </c>
      <c r="M128" s="24"/>
    </row>
    <row r="129" spans="1:13" ht="99" customHeight="1" x14ac:dyDescent="0.25">
      <c r="A129" s="20" t="s">
        <v>40</v>
      </c>
      <c r="B129" s="9" t="s">
        <v>54</v>
      </c>
      <c r="C129" s="10">
        <f>C131+C130</f>
        <v>2798048449.5999999</v>
      </c>
      <c r="D129" s="10">
        <f>D131+D130</f>
        <v>292926953.73000002</v>
      </c>
      <c r="E129" s="10">
        <f t="shared" ref="E129:L129" si="57">E131+E130</f>
        <v>285057544.44999999</v>
      </c>
      <c r="F129" s="10">
        <f t="shared" si="57"/>
        <v>285538615.76999998</v>
      </c>
      <c r="G129" s="10">
        <f t="shared" si="57"/>
        <v>301549649.76999998</v>
      </c>
      <c r="H129" s="10">
        <f t="shared" si="57"/>
        <v>312616990.20999998</v>
      </c>
      <c r="I129" s="10">
        <f t="shared" si="57"/>
        <v>324434394.76999998</v>
      </c>
      <c r="J129" s="10">
        <f t="shared" si="57"/>
        <v>329333546.81</v>
      </c>
      <c r="K129" s="10">
        <f t="shared" si="57"/>
        <v>341684033.31999999</v>
      </c>
      <c r="L129" s="10">
        <f t="shared" si="57"/>
        <v>324906720.76999998</v>
      </c>
      <c r="M129" s="22" t="s">
        <v>7</v>
      </c>
    </row>
    <row r="130" spans="1:13" ht="162" hidden="1" customHeight="1" x14ac:dyDescent="0.25">
      <c r="A130" s="20"/>
      <c r="B130" s="9" t="s">
        <v>48</v>
      </c>
      <c r="C130" s="10">
        <f>SUM(D130:L130)</f>
        <v>0</v>
      </c>
      <c r="D130" s="10">
        <f>D127</f>
        <v>0</v>
      </c>
      <c r="E130" s="10">
        <f t="shared" ref="E130:L130" si="58">E127</f>
        <v>0</v>
      </c>
      <c r="F130" s="10">
        <f t="shared" si="58"/>
        <v>0</v>
      </c>
      <c r="G130" s="10">
        <f t="shared" si="58"/>
        <v>0</v>
      </c>
      <c r="H130" s="10">
        <f t="shared" si="58"/>
        <v>0</v>
      </c>
      <c r="I130" s="10">
        <f t="shared" si="58"/>
        <v>0</v>
      </c>
      <c r="J130" s="10">
        <f t="shared" si="58"/>
        <v>0</v>
      </c>
      <c r="K130" s="10">
        <f t="shared" si="58"/>
        <v>0</v>
      </c>
      <c r="L130" s="10">
        <f t="shared" si="58"/>
        <v>0</v>
      </c>
      <c r="M130" s="22"/>
    </row>
    <row r="131" spans="1:13" ht="128.25" customHeight="1" x14ac:dyDescent="0.25">
      <c r="A131" s="21"/>
      <c r="B131" s="9" t="s">
        <v>5</v>
      </c>
      <c r="C131" s="10">
        <f>SUM(D131:L131)</f>
        <v>2798048449.5999999</v>
      </c>
      <c r="D131" s="10">
        <f>D128-D133</f>
        <v>292926953.73000002</v>
      </c>
      <c r="E131" s="10">
        <f>E128-E133</f>
        <v>285057544.44999999</v>
      </c>
      <c r="F131" s="10">
        <f>F128-F133</f>
        <v>285538615.76999998</v>
      </c>
      <c r="G131" s="10">
        <f t="shared" ref="G131:L131" si="59">G128-G133</f>
        <v>301549649.76999998</v>
      </c>
      <c r="H131" s="10">
        <f t="shared" si="59"/>
        <v>312616990.20999998</v>
      </c>
      <c r="I131" s="10">
        <f t="shared" si="59"/>
        <v>324434394.76999998</v>
      </c>
      <c r="J131" s="10">
        <f t="shared" si="59"/>
        <v>329333546.81</v>
      </c>
      <c r="K131" s="10">
        <f t="shared" si="59"/>
        <v>341684033.31999999</v>
      </c>
      <c r="L131" s="10">
        <f t="shared" si="59"/>
        <v>324906720.76999998</v>
      </c>
      <c r="M131" s="23"/>
    </row>
    <row r="132" spans="1:13" ht="75" customHeight="1" x14ac:dyDescent="0.25">
      <c r="A132" s="20" t="s">
        <v>41</v>
      </c>
      <c r="B132" s="9" t="s">
        <v>54</v>
      </c>
      <c r="C132" s="10">
        <f>C133</f>
        <v>38280</v>
      </c>
      <c r="D132" s="10">
        <f t="shared" ref="D132:L132" si="60">D133</f>
        <v>12760</v>
      </c>
      <c r="E132" s="10">
        <f t="shared" si="60"/>
        <v>12760</v>
      </c>
      <c r="F132" s="10">
        <f t="shared" si="60"/>
        <v>12760</v>
      </c>
      <c r="G132" s="10">
        <f t="shared" si="60"/>
        <v>12760</v>
      </c>
      <c r="H132" s="10">
        <f t="shared" si="60"/>
        <v>12760</v>
      </c>
      <c r="I132" s="10">
        <f t="shared" si="60"/>
        <v>12760</v>
      </c>
      <c r="J132" s="10">
        <f t="shared" si="60"/>
        <v>12760</v>
      </c>
      <c r="K132" s="10">
        <f t="shared" si="60"/>
        <v>12760</v>
      </c>
      <c r="L132" s="10">
        <f t="shared" si="60"/>
        <v>12760</v>
      </c>
      <c r="M132" s="22" t="s">
        <v>7</v>
      </c>
    </row>
    <row r="133" spans="1:13" ht="138.75" customHeight="1" x14ac:dyDescent="0.25">
      <c r="A133" s="21"/>
      <c r="B133" s="9" t="s">
        <v>5</v>
      </c>
      <c r="C133" s="10">
        <f t="shared" ref="C133" si="61">SUM(D133:F133)</f>
        <v>38280</v>
      </c>
      <c r="D133" s="10">
        <v>12760</v>
      </c>
      <c r="E133" s="10">
        <v>12760</v>
      </c>
      <c r="F133" s="10">
        <v>12760</v>
      </c>
      <c r="G133" s="10">
        <v>12760</v>
      </c>
      <c r="H133" s="10">
        <v>12760</v>
      </c>
      <c r="I133" s="10">
        <v>12760</v>
      </c>
      <c r="J133" s="10">
        <v>12760</v>
      </c>
      <c r="K133" s="10">
        <v>12760</v>
      </c>
      <c r="L133" s="10">
        <v>12760</v>
      </c>
      <c r="M133" s="23"/>
    </row>
    <row r="134" spans="1:13" ht="78" customHeight="1" x14ac:dyDescent="0.25">
      <c r="A134" s="20" t="s">
        <v>77</v>
      </c>
      <c r="B134" s="9" t="s">
        <v>54</v>
      </c>
      <c r="C134" s="10">
        <f>C135</f>
        <v>168925585.52000001</v>
      </c>
      <c r="D134" s="10">
        <f t="shared" ref="D134:L134" si="62">D135</f>
        <v>8285742.5899999999</v>
      </c>
      <c r="E134" s="10">
        <f t="shared" si="62"/>
        <v>32058092.600000001</v>
      </c>
      <c r="F134" s="10">
        <f t="shared" si="62"/>
        <v>74479448.819999993</v>
      </c>
      <c r="G134" s="10">
        <f t="shared" si="62"/>
        <v>8433373.5299999993</v>
      </c>
      <c r="H134" s="10">
        <f t="shared" si="62"/>
        <v>8742878.3399999999</v>
      </c>
      <c r="I134" s="10">
        <f t="shared" si="62"/>
        <v>9073359.1400000006</v>
      </c>
      <c r="J134" s="10">
        <f t="shared" si="62"/>
        <v>9210366.8599999994</v>
      </c>
      <c r="K134" s="10">
        <f t="shared" si="62"/>
        <v>9555755.6199999992</v>
      </c>
      <c r="L134" s="10">
        <f t="shared" si="62"/>
        <v>9086568.0199999996</v>
      </c>
      <c r="M134" s="22" t="s">
        <v>101</v>
      </c>
    </row>
    <row r="135" spans="1:13" ht="186" customHeight="1" x14ac:dyDescent="0.25">
      <c r="A135" s="21"/>
      <c r="B135" s="9" t="s">
        <v>5</v>
      </c>
      <c r="C135" s="10">
        <f>SUM(D135:L135)</f>
        <v>168925585.52000001</v>
      </c>
      <c r="D135" s="10">
        <f>D137+D139+D141</f>
        <v>8285742.5899999999</v>
      </c>
      <c r="E135" s="10">
        <f>E137+E139</f>
        <v>32058092.600000001</v>
      </c>
      <c r="F135" s="10">
        <f>F137+F139</f>
        <v>74479448.819999993</v>
      </c>
      <c r="G135" s="10">
        <f t="shared" ref="G135:L135" si="63">G137+G139</f>
        <v>8433373.5299999993</v>
      </c>
      <c r="H135" s="10">
        <f t="shared" si="63"/>
        <v>8742878.3399999999</v>
      </c>
      <c r="I135" s="10">
        <f t="shared" si="63"/>
        <v>9073359.1400000006</v>
      </c>
      <c r="J135" s="10">
        <f t="shared" si="63"/>
        <v>9210366.8599999994</v>
      </c>
      <c r="K135" s="10">
        <f t="shared" si="63"/>
        <v>9555755.6199999992</v>
      </c>
      <c r="L135" s="10">
        <f t="shared" si="63"/>
        <v>9086568.0199999996</v>
      </c>
      <c r="M135" s="23"/>
    </row>
    <row r="136" spans="1:13" ht="96.75" customHeight="1" x14ac:dyDescent="0.25">
      <c r="A136" s="20" t="s">
        <v>42</v>
      </c>
      <c r="B136" s="9" t="s">
        <v>54</v>
      </c>
      <c r="C136" s="10">
        <f>C137</f>
        <v>76380845.769999996</v>
      </c>
      <c r="D136" s="10">
        <f t="shared" ref="D136:L136" si="64">D137</f>
        <v>7385799.1600000001</v>
      </c>
      <c r="E136" s="10">
        <f t="shared" si="64"/>
        <v>7406394.8700000001</v>
      </c>
      <c r="F136" s="10">
        <f t="shared" si="64"/>
        <v>7486350.2300000004</v>
      </c>
      <c r="G136" s="10">
        <f t="shared" si="64"/>
        <v>8433373.5299999993</v>
      </c>
      <c r="H136" s="10">
        <f t="shared" si="64"/>
        <v>8742878.3399999999</v>
      </c>
      <c r="I136" s="10">
        <f t="shared" si="64"/>
        <v>9073359.1400000006</v>
      </c>
      <c r="J136" s="10">
        <f t="shared" si="64"/>
        <v>9210366.8599999994</v>
      </c>
      <c r="K136" s="10">
        <f t="shared" si="64"/>
        <v>9555755.6199999992</v>
      </c>
      <c r="L136" s="10">
        <f t="shared" si="64"/>
        <v>9086568.0199999996</v>
      </c>
      <c r="M136" s="22" t="s">
        <v>101</v>
      </c>
    </row>
    <row r="137" spans="1:13" ht="174.75" customHeight="1" x14ac:dyDescent="0.25">
      <c r="A137" s="21"/>
      <c r="B137" s="9" t="s">
        <v>5</v>
      </c>
      <c r="C137" s="10">
        <f>SUM(D137:L137)</f>
        <v>76380845.769999996</v>
      </c>
      <c r="D137" s="10">
        <v>7385799.1600000001</v>
      </c>
      <c r="E137" s="10">
        <v>7406394.8700000001</v>
      </c>
      <c r="F137" s="10">
        <v>7486350.2300000004</v>
      </c>
      <c r="G137" s="10">
        <v>8433373.5299999993</v>
      </c>
      <c r="H137" s="10">
        <v>8742878.3399999999</v>
      </c>
      <c r="I137" s="10">
        <v>9073359.1400000006</v>
      </c>
      <c r="J137" s="10">
        <v>9210366.8599999994</v>
      </c>
      <c r="K137" s="10">
        <v>9555755.6199999992</v>
      </c>
      <c r="L137" s="10">
        <v>9086568.0199999996</v>
      </c>
      <c r="M137" s="23"/>
    </row>
    <row r="138" spans="1:13" ht="97.15" customHeight="1" x14ac:dyDescent="0.25">
      <c r="A138" s="20" t="s">
        <v>43</v>
      </c>
      <c r="B138" s="9" t="s">
        <v>54</v>
      </c>
      <c r="C138" s="10">
        <f>C139</f>
        <v>92544739.75</v>
      </c>
      <c r="D138" s="10">
        <f t="shared" ref="D138:L140" si="65">D139</f>
        <v>899943.43</v>
      </c>
      <c r="E138" s="10">
        <f t="shared" si="65"/>
        <v>24651697.73</v>
      </c>
      <c r="F138" s="10">
        <f t="shared" si="65"/>
        <v>66993098.590000004</v>
      </c>
      <c r="G138" s="10">
        <f t="shared" si="65"/>
        <v>0</v>
      </c>
      <c r="H138" s="10">
        <f t="shared" si="65"/>
        <v>0</v>
      </c>
      <c r="I138" s="10">
        <f t="shared" si="65"/>
        <v>0</v>
      </c>
      <c r="J138" s="10">
        <f t="shared" si="65"/>
        <v>0</v>
      </c>
      <c r="K138" s="10">
        <f t="shared" si="65"/>
        <v>0</v>
      </c>
      <c r="L138" s="10">
        <f t="shared" si="65"/>
        <v>0</v>
      </c>
      <c r="M138" s="22" t="s">
        <v>101</v>
      </c>
    </row>
    <row r="139" spans="1:13" ht="180.75" customHeight="1" x14ac:dyDescent="0.25">
      <c r="A139" s="21"/>
      <c r="B139" s="9" t="s">
        <v>5</v>
      </c>
      <c r="C139" s="10">
        <f>SUM(D139:L139)</f>
        <v>92544739.75</v>
      </c>
      <c r="D139" s="10">
        <v>899943.43</v>
      </c>
      <c r="E139" s="10">
        <v>24651697.73</v>
      </c>
      <c r="F139" s="10">
        <v>66993098.590000004</v>
      </c>
      <c r="G139" s="10"/>
      <c r="H139" s="10"/>
      <c r="I139" s="10"/>
      <c r="J139" s="10"/>
      <c r="K139" s="10"/>
      <c r="L139" s="10"/>
      <c r="M139" s="23"/>
    </row>
    <row r="140" spans="1:13" ht="97.15" hidden="1" customHeight="1" x14ac:dyDescent="0.25">
      <c r="A140" s="20" t="s">
        <v>53</v>
      </c>
      <c r="B140" s="9" t="s">
        <v>54</v>
      </c>
      <c r="C140" s="10">
        <f>C141</f>
        <v>0</v>
      </c>
      <c r="D140" s="10">
        <f t="shared" si="65"/>
        <v>0</v>
      </c>
      <c r="E140" s="10">
        <f t="shared" si="65"/>
        <v>0</v>
      </c>
      <c r="F140" s="10">
        <f t="shared" si="65"/>
        <v>0</v>
      </c>
      <c r="G140" s="10">
        <f t="shared" si="65"/>
        <v>0</v>
      </c>
      <c r="H140" s="10">
        <f t="shared" si="65"/>
        <v>0</v>
      </c>
      <c r="I140" s="10">
        <f t="shared" si="65"/>
        <v>0</v>
      </c>
      <c r="J140" s="10">
        <f t="shared" si="65"/>
        <v>0</v>
      </c>
      <c r="K140" s="10">
        <f t="shared" si="65"/>
        <v>0</v>
      </c>
      <c r="L140" s="10">
        <f t="shared" si="65"/>
        <v>0</v>
      </c>
      <c r="M140" s="22" t="s">
        <v>8</v>
      </c>
    </row>
    <row r="141" spans="1:13" ht="210.75" hidden="1" customHeight="1" x14ac:dyDescent="0.25">
      <c r="A141" s="21"/>
      <c r="B141" s="9" t="s">
        <v>5</v>
      </c>
      <c r="C141" s="10">
        <f>SUM(D141:L141)</f>
        <v>0</v>
      </c>
      <c r="D141" s="10"/>
      <c r="E141" s="10"/>
      <c r="F141" s="10"/>
      <c r="G141" s="10"/>
      <c r="H141" s="10"/>
      <c r="I141" s="10"/>
      <c r="J141" s="10"/>
      <c r="K141" s="10"/>
      <c r="L141" s="10"/>
      <c r="M141" s="23"/>
    </row>
    <row r="142" spans="1:13" ht="95.25" customHeight="1" x14ac:dyDescent="0.25">
      <c r="A142" s="20" t="s">
        <v>66</v>
      </c>
      <c r="B142" s="9" t="s">
        <v>54</v>
      </c>
      <c r="C142" s="10">
        <f>C143</f>
        <v>121206672</v>
      </c>
      <c r="D142" s="10">
        <f t="shared" ref="D142:L142" si="66">D143</f>
        <v>40402224</v>
      </c>
      <c r="E142" s="10">
        <f t="shared" si="66"/>
        <v>40402224</v>
      </c>
      <c r="F142" s="10">
        <f t="shared" si="66"/>
        <v>40402224</v>
      </c>
      <c r="G142" s="10">
        <f t="shared" si="66"/>
        <v>0</v>
      </c>
      <c r="H142" s="10">
        <f t="shared" si="66"/>
        <v>0</v>
      </c>
      <c r="I142" s="10">
        <f t="shared" si="66"/>
        <v>0</v>
      </c>
      <c r="J142" s="10">
        <f t="shared" si="66"/>
        <v>0</v>
      </c>
      <c r="K142" s="10">
        <f t="shared" si="66"/>
        <v>0</v>
      </c>
      <c r="L142" s="10">
        <f t="shared" si="66"/>
        <v>0</v>
      </c>
      <c r="M142" s="22" t="s">
        <v>7</v>
      </c>
    </row>
    <row r="143" spans="1:13" ht="132" customHeight="1" x14ac:dyDescent="0.25">
      <c r="A143" s="21"/>
      <c r="B143" s="9" t="s">
        <v>5</v>
      </c>
      <c r="C143" s="10">
        <f>SUM(D143:L143)</f>
        <v>121206672</v>
      </c>
      <c r="D143" s="10">
        <v>40402224</v>
      </c>
      <c r="E143" s="10">
        <v>40402224</v>
      </c>
      <c r="F143" s="10">
        <v>40402224</v>
      </c>
      <c r="G143" s="10"/>
      <c r="H143" s="10"/>
      <c r="I143" s="10"/>
      <c r="J143" s="10"/>
      <c r="K143" s="10"/>
      <c r="L143" s="10"/>
      <c r="M143" s="23"/>
    </row>
    <row r="144" spans="1:13" ht="97.5" customHeight="1" x14ac:dyDescent="0.25">
      <c r="A144" s="20" t="s">
        <v>10</v>
      </c>
      <c r="B144" s="9" t="s">
        <v>54</v>
      </c>
      <c r="C144" s="10">
        <f>C147+C145+C146</f>
        <v>3088295547.1199999</v>
      </c>
      <c r="D144" s="10">
        <f t="shared" ref="D144:L144" si="67">D147+D145+D146</f>
        <v>341627680.31999999</v>
      </c>
      <c r="E144" s="10">
        <f t="shared" si="67"/>
        <v>357530621.05000001</v>
      </c>
      <c r="F144" s="10">
        <f t="shared" si="67"/>
        <v>400433048.58999997</v>
      </c>
      <c r="G144" s="10">
        <f t="shared" si="67"/>
        <v>309995783.30000001</v>
      </c>
      <c r="H144" s="10">
        <f t="shared" si="67"/>
        <v>321372628.55000001</v>
      </c>
      <c r="I144" s="10">
        <f t="shared" si="67"/>
        <v>333520513.91000003</v>
      </c>
      <c r="J144" s="10">
        <f t="shared" si="67"/>
        <v>338556673.67000002</v>
      </c>
      <c r="K144" s="10">
        <f t="shared" si="67"/>
        <v>351252548.94</v>
      </c>
      <c r="L144" s="10">
        <f t="shared" si="67"/>
        <v>334006048.79000002</v>
      </c>
      <c r="M144" s="4" t="s">
        <v>9</v>
      </c>
    </row>
    <row r="145" spans="1:13" ht="153.75" hidden="1" x14ac:dyDescent="0.25">
      <c r="A145" s="20"/>
      <c r="B145" s="9" t="s">
        <v>49</v>
      </c>
      <c r="C145" s="10">
        <f>SUM(D145:L145)</f>
        <v>0</v>
      </c>
      <c r="D145" s="10"/>
      <c r="E145" s="10"/>
      <c r="F145" s="10"/>
      <c r="G145" s="10"/>
      <c r="H145" s="10"/>
      <c r="I145" s="10"/>
      <c r="J145" s="10"/>
      <c r="K145" s="10"/>
      <c r="L145" s="10"/>
      <c r="M145" s="4" t="s">
        <v>9</v>
      </c>
    </row>
    <row r="146" spans="1:13" ht="153.75" hidden="1" x14ac:dyDescent="0.25">
      <c r="A146" s="20"/>
      <c r="B146" s="9" t="s">
        <v>48</v>
      </c>
      <c r="C146" s="10">
        <f>SUM(D146:L146)</f>
        <v>0</v>
      </c>
      <c r="D146" s="10">
        <f t="shared" ref="D146:L146" si="68">D127</f>
        <v>0</v>
      </c>
      <c r="E146" s="10">
        <f t="shared" si="68"/>
        <v>0</v>
      </c>
      <c r="F146" s="10">
        <f t="shared" si="68"/>
        <v>0</v>
      </c>
      <c r="G146" s="10">
        <f t="shared" si="68"/>
        <v>0</v>
      </c>
      <c r="H146" s="10">
        <f t="shared" si="68"/>
        <v>0</v>
      </c>
      <c r="I146" s="10">
        <f t="shared" si="68"/>
        <v>0</v>
      </c>
      <c r="J146" s="10">
        <f t="shared" si="68"/>
        <v>0</v>
      </c>
      <c r="K146" s="10">
        <f t="shared" si="68"/>
        <v>0</v>
      </c>
      <c r="L146" s="10">
        <f t="shared" si="68"/>
        <v>0</v>
      </c>
      <c r="M146" s="4" t="s">
        <v>9</v>
      </c>
    </row>
    <row r="147" spans="1:13" ht="110.25" customHeight="1" x14ac:dyDescent="0.25">
      <c r="A147" s="21"/>
      <c r="B147" s="9" t="s">
        <v>5</v>
      </c>
      <c r="C147" s="10">
        <f>SUM(D147:L147)</f>
        <v>3088295547.1199999</v>
      </c>
      <c r="D147" s="10">
        <f>D143+D135+D128</f>
        <v>341627680.31999999</v>
      </c>
      <c r="E147" s="10">
        <f t="shared" ref="E147:L147" si="69">E143+E135+E128</f>
        <v>357530621.05000001</v>
      </c>
      <c r="F147" s="10">
        <f t="shared" si="69"/>
        <v>400433048.58999997</v>
      </c>
      <c r="G147" s="10">
        <f t="shared" si="69"/>
        <v>309995783.30000001</v>
      </c>
      <c r="H147" s="10">
        <f t="shared" si="69"/>
        <v>321372628.55000001</v>
      </c>
      <c r="I147" s="10">
        <f t="shared" si="69"/>
        <v>333520513.91000003</v>
      </c>
      <c r="J147" s="10">
        <f t="shared" si="69"/>
        <v>338556673.67000002</v>
      </c>
      <c r="K147" s="10">
        <f t="shared" si="69"/>
        <v>351252548.94</v>
      </c>
      <c r="L147" s="10">
        <f t="shared" si="69"/>
        <v>334006048.79000002</v>
      </c>
      <c r="M147" s="4" t="s">
        <v>9</v>
      </c>
    </row>
    <row r="148" spans="1:13" ht="42.6" customHeight="1" x14ac:dyDescent="0.25">
      <c r="A148" s="28" t="s">
        <v>44</v>
      </c>
      <c r="B148" s="29"/>
      <c r="C148" s="29"/>
      <c r="D148" s="29"/>
      <c r="E148" s="29"/>
      <c r="F148" s="29"/>
      <c r="G148" s="29"/>
      <c r="H148" s="29"/>
      <c r="I148" s="29"/>
      <c r="J148" s="29"/>
      <c r="K148" s="29"/>
      <c r="L148" s="29"/>
      <c r="M148" s="30"/>
    </row>
    <row r="149" spans="1:13" s="3" customFormat="1" ht="46.5" customHeight="1" x14ac:dyDescent="0.25">
      <c r="A149" s="28" t="s">
        <v>45</v>
      </c>
      <c r="B149" s="29"/>
      <c r="C149" s="29"/>
      <c r="D149" s="29"/>
      <c r="E149" s="29"/>
      <c r="F149" s="29"/>
      <c r="G149" s="29"/>
      <c r="H149" s="29"/>
      <c r="I149" s="29"/>
      <c r="J149" s="29"/>
      <c r="K149" s="29"/>
      <c r="L149" s="29"/>
      <c r="M149" s="30"/>
    </row>
    <row r="150" spans="1:13" ht="99.75" customHeight="1" x14ac:dyDescent="0.25">
      <c r="A150" s="20" t="s">
        <v>68</v>
      </c>
      <c r="B150" s="9" t="s">
        <v>54</v>
      </c>
      <c r="C150" s="10">
        <f>C151+C152</f>
        <v>605283820.25999999</v>
      </c>
      <c r="D150" s="10">
        <f t="shared" ref="D150:L150" si="70">D151+D152</f>
        <v>67280659.140000001</v>
      </c>
      <c r="E150" s="10">
        <f t="shared" si="70"/>
        <v>67250395.140000001</v>
      </c>
      <c r="F150" s="10">
        <f t="shared" si="70"/>
        <v>67250395.140000001</v>
      </c>
      <c r="G150" s="10">
        <f t="shared" si="70"/>
        <v>67250395.140000001</v>
      </c>
      <c r="H150" s="10">
        <f t="shared" si="70"/>
        <v>67250395.140000001</v>
      </c>
      <c r="I150" s="10">
        <f t="shared" si="70"/>
        <v>67250395.140000001</v>
      </c>
      <c r="J150" s="10">
        <f t="shared" si="70"/>
        <v>67250395.140000001</v>
      </c>
      <c r="K150" s="10">
        <f t="shared" si="70"/>
        <v>67250395.140000001</v>
      </c>
      <c r="L150" s="10">
        <f t="shared" si="70"/>
        <v>67250395.140000001</v>
      </c>
      <c r="M150" s="22" t="s">
        <v>7</v>
      </c>
    </row>
    <row r="151" spans="1:13" ht="186.75" customHeight="1" x14ac:dyDescent="0.25">
      <c r="A151" s="21"/>
      <c r="B151" s="9" t="s">
        <v>48</v>
      </c>
      <c r="C151" s="10">
        <f>SUM(D151:L151)</f>
        <v>348700815</v>
      </c>
      <c r="D151" s="10">
        <v>38744535</v>
      </c>
      <c r="E151" s="10">
        <v>38744535</v>
      </c>
      <c r="F151" s="10">
        <v>38744535</v>
      </c>
      <c r="G151" s="10">
        <f>38744535</f>
        <v>38744535</v>
      </c>
      <c r="H151" s="10">
        <v>38744535</v>
      </c>
      <c r="I151" s="10">
        <v>38744535</v>
      </c>
      <c r="J151" s="10">
        <v>38744535</v>
      </c>
      <c r="K151" s="10">
        <v>38744535</v>
      </c>
      <c r="L151" s="10">
        <v>38744535</v>
      </c>
      <c r="M151" s="23"/>
    </row>
    <row r="152" spans="1:13" ht="111.75" customHeight="1" x14ac:dyDescent="0.25">
      <c r="A152" s="21"/>
      <c r="B152" s="9" t="s">
        <v>5</v>
      </c>
      <c r="C152" s="10">
        <f>SUM(D152:L152)</f>
        <v>256583005.25999999</v>
      </c>
      <c r="D152" s="10">
        <v>28536124.140000001</v>
      </c>
      <c r="E152" s="10">
        <v>28505860.140000001</v>
      </c>
      <c r="F152" s="10">
        <v>28505860.140000001</v>
      </c>
      <c r="G152" s="10">
        <v>28505860.140000001</v>
      </c>
      <c r="H152" s="10">
        <v>28505860.140000001</v>
      </c>
      <c r="I152" s="10">
        <v>28505860.140000001</v>
      </c>
      <c r="J152" s="10">
        <v>28505860.140000001</v>
      </c>
      <c r="K152" s="10">
        <v>28505860.140000001</v>
      </c>
      <c r="L152" s="10">
        <v>28505860.140000001</v>
      </c>
      <c r="M152" s="23"/>
    </row>
    <row r="153" spans="1:13" ht="93.75" customHeight="1" x14ac:dyDescent="0.25">
      <c r="A153" s="20" t="s">
        <v>78</v>
      </c>
      <c r="B153" s="9" t="s">
        <v>54</v>
      </c>
      <c r="C153" s="10">
        <f>C154+C155</f>
        <v>41535396</v>
      </c>
      <c r="D153" s="10">
        <f t="shared" ref="D153:L153" si="71">D154+D155</f>
        <v>4615044</v>
      </c>
      <c r="E153" s="10">
        <f t="shared" si="71"/>
        <v>4615044</v>
      </c>
      <c r="F153" s="10">
        <f t="shared" si="71"/>
        <v>4615044</v>
      </c>
      <c r="G153" s="10">
        <f t="shared" si="71"/>
        <v>4615044</v>
      </c>
      <c r="H153" s="10">
        <f t="shared" si="71"/>
        <v>4615044</v>
      </c>
      <c r="I153" s="10">
        <f t="shared" si="71"/>
        <v>4615044</v>
      </c>
      <c r="J153" s="10">
        <f t="shared" si="71"/>
        <v>4615044</v>
      </c>
      <c r="K153" s="10">
        <f t="shared" si="71"/>
        <v>4615044</v>
      </c>
      <c r="L153" s="10">
        <f t="shared" si="71"/>
        <v>4615044</v>
      </c>
      <c r="M153" s="22" t="s">
        <v>7</v>
      </c>
    </row>
    <row r="154" spans="1:13" ht="177" customHeight="1" x14ac:dyDescent="0.25">
      <c r="A154" s="21"/>
      <c r="B154" s="9" t="s">
        <v>48</v>
      </c>
      <c r="C154" s="10">
        <f>SUM(D154:L154)</f>
        <v>23601375</v>
      </c>
      <c r="D154" s="10">
        <v>2622375</v>
      </c>
      <c r="E154" s="10">
        <v>2622375</v>
      </c>
      <c r="F154" s="10">
        <v>2622375</v>
      </c>
      <c r="G154" s="10">
        <f>2622375</f>
        <v>2622375</v>
      </c>
      <c r="H154" s="10">
        <v>2622375</v>
      </c>
      <c r="I154" s="10">
        <v>2622375</v>
      </c>
      <c r="J154" s="10">
        <v>2622375</v>
      </c>
      <c r="K154" s="10">
        <v>2622375</v>
      </c>
      <c r="L154" s="10">
        <v>2622375</v>
      </c>
      <c r="M154" s="23"/>
    </row>
    <row r="155" spans="1:13" ht="128.25" customHeight="1" x14ac:dyDescent="0.25">
      <c r="A155" s="21"/>
      <c r="B155" s="9" t="s">
        <v>5</v>
      </c>
      <c r="C155" s="10">
        <f>SUM(D155:L155)</f>
        <v>17934021</v>
      </c>
      <c r="D155" s="10">
        <v>1992669</v>
      </c>
      <c r="E155" s="10">
        <v>1992669</v>
      </c>
      <c r="F155" s="10">
        <v>1992669</v>
      </c>
      <c r="G155" s="10">
        <v>1992669</v>
      </c>
      <c r="H155" s="10">
        <v>1992669</v>
      </c>
      <c r="I155" s="10">
        <v>1992669</v>
      </c>
      <c r="J155" s="10">
        <v>1992669</v>
      </c>
      <c r="K155" s="10">
        <v>1992669</v>
      </c>
      <c r="L155" s="10">
        <v>1992669</v>
      </c>
      <c r="M155" s="23"/>
    </row>
    <row r="156" spans="1:13" ht="88.5" customHeight="1" x14ac:dyDescent="0.25">
      <c r="A156" s="20" t="s">
        <v>67</v>
      </c>
      <c r="B156" s="9" t="s">
        <v>54</v>
      </c>
      <c r="C156" s="10">
        <f>C157+C158</f>
        <v>1022753377.7</v>
      </c>
      <c r="D156" s="10">
        <f t="shared" ref="D156:L156" si="72">D157+D158</f>
        <v>120917321.7</v>
      </c>
      <c r="E156" s="10">
        <f t="shared" si="72"/>
        <v>112729507</v>
      </c>
      <c r="F156" s="10">
        <f t="shared" si="72"/>
        <v>112729507</v>
      </c>
      <c r="G156" s="10">
        <f t="shared" si="72"/>
        <v>112729507</v>
      </c>
      <c r="H156" s="10">
        <f t="shared" si="72"/>
        <v>112729507</v>
      </c>
      <c r="I156" s="10">
        <f t="shared" si="72"/>
        <v>112729507</v>
      </c>
      <c r="J156" s="10">
        <f t="shared" si="72"/>
        <v>112729507</v>
      </c>
      <c r="K156" s="10">
        <f t="shared" si="72"/>
        <v>112729507</v>
      </c>
      <c r="L156" s="10">
        <f t="shared" si="72"/>
        <v>112729507</v>
      </c>
      <c r="M156" s="22" t="s">
        <v>7</v>
      </c>
    </row>
    <row r="157" spans="1:13" ht="186" customHeight="1" x14ac:dyDescent="0.25">
      <c r="A157" s="21"/>
      <c r="B157" s="9" t="s">
        <v>48</v>
      </c>
      <c r="C157" s="10">
        <f>SUM(D157:L157)</f>
        <v>1010205900</v>
      </c>
      <c r="D157" s="10">
        <f>D160+D163</f>
        <v>112245100</v>
      </c>
      <c r="E157" s="10">
        <f t="shared" ref="E157:L157" si="73">E160+E163</f>
        <v>112245100</v>
      </c>
      <c r="F157" s="10">
        <f t="shared" si="73"/>
        <v>112245100</v>
      </c>
      <c r="G157" s="10">
        <f t="shared" si="73"/>
        <v>112245100</v>
      </c>
      <c r="H157" s="10">
        <f t="shared" si="73"/>
        <v>112245100</v>
      </c>
      <c r="I157" s="10">
        <f t="shared" si="73"/>
        <v>112245100</v>
      </c>
      <c r="J157" s="10">
        <f t="shared" si="73"/>
        <v>112245100</v>
      </c>
      <c r="K157" s="10">
        <f t="shared" si="73"/>
        <v>112245100</v>
      </c>
      <c r="L157" s="10">
        <f t="shared" si="73"/>
        <v>112245100</v>
      </c>
      <c r="M157" s="23"/>
    </row>
    <row r="158" spans="1:13" ht="119.25" customHeight="1" x14ac:dyDescent="0.25">
      <c r="A158" s="21"/>
      <c r="B158" s="9" t="s">
        <v>5</v>
      </c>
      <c r="C158" s="10">
        <f>SUM(D158:L158)</f>
        <v>12547477.699999999</v>
      </c>
      <c r="D158" s="10">
        <f>D161+D165</f>
        <v>8672221.6999999993</v>
      </c>
      <c r="E158" s="10">
        <f t="shared" ref="E158:L158" si="74">E161+E165</f>
        <v>484407</v>
      </c>
      <c r="F158" s="10">
        <f t="shared" si="74"/>
        <v>484407</v>
      </c>
      <c r="G158" s="10">
        <f t="shared" si="74"/>
        <v>484407</v>
      </c>
      <c r="H158" s="10">
        <f t="shared" si="74"/>
        <v>484407</v>
      </c>
      <c r="I158" s="10">
        <f t="shared" si="74"/>
        <v>484407</v>
      </c>
      <c r="J158" s="10">
        <f t="shared" si="74"/>
        <v>484407</v>
      </c>
      <c r="K158" s="10">
        <f t="shared" si="74"/>
        <v>484407</v>
      </c>
      <c r="L158" s="10">
        <f t="shared" si="74"/>
        <v>484407</v>
      </c>
      <c r="M158" s="23"/>
    </row>
    <row r="159" spans="1:13" ht="81" customHeight="1" x14ac:dyDescent="0.25">
      <c r="A159" s="20" t="s">
        <v>51</v>
      </c>
      <c r="B159" s="9" t="s">
        <v>54</v>
      </c>
      <c r="C159" s="10">
        <f>C160+C161</f>
        <v>886558076</v>
      </c>
      <c r="D159" s="10">
        <f t="shared" ref="D159:L159" si="75">D160+D161</f>
        <v>98322020</v>
      </c>
      <c r="E159" s="10">
        <f t="shared" si="75"/>
        <v>98529507</v>
      </c>
      <c r="F159" s="10">
        <f t="shared" si="75"/>
        <v>98529507</v>
      </c>
      <c r="G159" s="10">
        <f t="shared" si="75"/>
        <v>98529507</v>
      </c>
      <c r="H159" s="10">
        <f t="shared" si="75"/>
        <v>98529507</v>
      </c>
      <c r="I159" s="10">
        <f t="shared" si="75"/>
        <v>98529507</v>
      </c>
      <c r="J159" s="10">
        <f t="shared" si="75"/>
        <v>98529507</v>
      </c>
      <c r="K159" s="10">
        <f t="shared" si="75"/>
        <v>98529507</v>
      </c>
      <c r="L159" s="10">
        <f t="shared" si="75"/>
        <v>98529507</v>
      </c>
      <c r="M159" s="22" t="s">
        <v>7</v>
      </c>
    </row>
    <row r="160" spans="1:13" ht="153.75" x14ac:dyDescent="0.25">
      <c r="A160" s="24"/>
      <c r="B160" s="9" t="s">
        <v>48</v>
      </c>
      <c r="C160" s="10">
        <f>SUM(D160:L160)</f>
        <v>882405900</v>
      </c>
      <c r="D160" s="10">
        <v>98045100</v>
      </c>
      <c r="E160" s="10">
        <v>98045100</v>
      </c>
      <c r="F160" s="10">
        <v>98045100</v>
      </c>
      <c r="G160" s="10">
        <v>98045100</v>
      </c>
      <c r="H160" s="10">
        <v>98045100</v>
      </c>
      <c r="I160" s="10">
        <v>98045100</v>
      </c>
      <c r="J160" s="10">
        <v>98045100</v>
      </c>
      <c r="K160" s="10">
        <v>98045100</v>
      </c>
      <c r="L160" s="10">
        <v>98045100</v>
      </c>
      <c r="M160" s="24"/>
    </row>
    <row r="161" spans="1:13" ht="92.25" x14ac:dyDescent="0.25">
      <c r="A161" s="24"/>
      <c r="B161" s="9" t="s">
        <v>5</v>
      </c>
      <c r="C161" s="10">
        <f>SUM(D161:L161)</f>
        <v>4152176</v>
      </c>
      <c r="D161" s="10">
        <v>276920</v>
      </c>
      <c r="E161" s="10">
        <v>484407</v>
      </c>
      <c r="F161" s="10">
        <v>484407</v>
      </c>
      <c r="G161" s="10">
        <v>484407</v>
      </c>
      <c r="H161" s="10">
        <v>484407</v>
      </c>
      <c r="I161" s="10">
        <v>484407</v>
      </c>
      <c r="J161" s="10">
        <v>484407</v>
      </c>
      <c r="K161" s="10">
        <v>484407</v>
      </c>
      <c r="L161" s="10">
        <v>484407</v>
      </c>
      <c r="M161" s="24"/>
    </row>
    <row r="162" spans="1:13" ht="72.75" customHeight="1" x14ac:dyDescent="0.25">
      <c r="A162" s="20" t="s">
        <v>46</v>
      </c>
      <c r="B162" s="9" t="s">
        <v>54</v>
      </c>
      <c r="C162" s="10">
        <f>C163</f>
        <v>127800000</v>
      </c>
      <c r="D162" s="10">
        <f t="shared" ref="D162:L162" si="76">D163</f>
        <v>14200000</v>
      </c>
      <c r="E162" s="10">
        <f t="shared" si="76"/>
        <v>14200000</v>
      </c>
      <c r="F162" s="10">
        <f t="shared" si="76"/>
        <v>14200000</v>
      </c>
      <c r="G162" s="10">
        <f t="shared" si="76"/>
        <v>14200000</v>
      </c>
      <c r="H162" s="10">
        <f t="shared" si="76"/>
        <v>14200000</v>
      </c>
      <c r="I162" s="10">
        <f t="shared" si="76"/>
        <v>14200000</v>
      </c>
      <c r="J162" s="10">
        <f t="shared" si="76"/>
        <v>14200000</v>
      </c>
      <c r="K162" s="10">
        <f t="shared" si="76"/>
        <v>14200000</v>
      </c>
      <c r="L162" s="10">
        <f t="shared" si="76"/>
        <v>14200000</v>
      </c>
      <c r="M162" s="22" t="s">
        <v>7</v>
      </c>
    </row>
    <row r="163" spans="1:13" ht="305.25" customHeight="1" x14ac:dyDescent="0.25">
      <c r="A163" s="21"/>
      <c r="B163" s="9" t="s">
        <v>48</v>
      </c>
      <c r="C163" s="10">
        <f>SUM(D163:L163)</f>
        <v>127800000</v>
      </c>
      <c r="D163" s="10">
        <v>14200000</v>
      </c>
      <c r="E163" s="10">
        <v>14200000</v>
      </c>
      <c r="F163" s="10">
        <v>14200000</v>
      </c>
      <c r="G163" s="10">
        <v>14200000</v>
      </c>
      <c r="H163" s="10">
        <v>14200000</v>
      </c>
      <c r="I163" s="10">
        <v>14200000</v>
      </c>
      <c r="J163" s="10">
        <v>14200000</v>
      </c>
      <c r="K163" s="10">
        <v>14200000</v>
      </c>
      <c r="L163" s="10">
        <v>14200000</v>
      </c>
      <c r="M163" s="23"/>
    </row>
    <row r="164" spans="1:13" ht="92.25" customHeight="1" x14ac:dyDescent="0.25">
      <c r="A164" s="20" t="s">
        <v>47</v>
      </c>
      <c r="B164" s="9" t="s">
        <v>54</v>
      </c>
      <c r="C164" s="10">
        <f>C165</f>
        <v>8395301.6999999993</v>
      </c>
      <c r="D164" s="10">
        <f t="shared" ref="D164:F164" si="77">D165</f>
        <v>8395301.6999999993</v>
      </c>
      <c r="E164" s="10">
        <f t="shared" si="77"/>
        <v>0</v>
      </c>
      <c r="F164" s="10">
        <f t="shared" si="77"/>
        <v>0</v>
      </c>
      <c r="G164" s="10">
        <f t="shared" ref="G164:L164" si="78">G165</f>
        <v>0</v>
      </c>
      <c r="H164" s="10">
        <f t="shared" si="78"/>
        <v>0</v>
      </c>
      <c r="I164" s="10">
        <f t="shared" si="78"/>
        <v>0</v>
      </c>
      <c r="J164" s="10">
        <f t="shared" si="78"/>
        <v>0</v>
      </c>
      <c r="K164" s="10">
        <f t="shared" si="78"/>
        <v>0</v>
      </c>
      <c r="L164" s="10">
        <f t="shared" si="78"/>
        <v>0</v>
      </c>
      <c r="M164" s="22" t="s">
        <v>7</v>
      </c>
    </row>
    <row r="165" spans="1:13" ht="259.5" customHeight="1" x14ac:dyDescent="0.25">
      <c r="A165" s="21"/>
      <c r="B165" s="9" t="s">
        <v>5</v>
      </c>
      <c r="C165" s="10">
        <f t="shared" ref="C165" si="79">SUM(D165:F165)</f>
        <v>8395301.6999999993</v>
      </c>
      <c r="D165" s="10">
        <v>8395301.6999999993</v>
      </c>
      <c r="E165" s="10"/>
      <c r="F165" s="10"/>
      <c r="G165" s="10"/>
      <c r="H165" s="10"/>
      <c r="I165" s="10"/>
      <c r="J165" s="10"/>
      <c r="K165" s="10"/>
      <c r="L165" s="10"/>
      <c r="M165" s="23"/>
    </row>
    <row r="166" spans="1:13" ht="61.5" x14ac:dyDescent="0.25">
      <c r="A166" s="20" t="s">
        <v>11</v>
      </c>
      <c r="B166" s="9" t="s">
        <v>54</v>
      </c>
      <c r="C166" s="10">
        <f>C167+C168</f>
        <v>1669572593.96</v>
      </c>
      <c r="D166" s="10">
        <f t="shared" ref="D166:L166" si="80">D167+D168</f>
        <v>192813024.84</v>
      </c>
      <c r="E166" s="10">
        <f t="shared" si="80"/>
        <v>184594946.13999999</v>
      </c>
      <c r="F166" s="10">
        <f t="shared" si="80"/>
        <v>184594946.13999999</v>
      </c>
      <c r="G166" s="10">
        <f t="shared" si="80"/>
        <v>184594946.13999999</v>
      </c>
      <c r="H166" s="10">
        <f t="shared" si="80"/>
        <v>184594946.13999999</v>
      </c>
      <c r="I166" s="10">
        <f t="shared" si="80"/>
        <v>184594946.13999999</v>
      </c>
      <c r="J166" s="10">
        <f t="shared" si="80"/>
        <v>184594946.13999999</v>
      </c>
      <c r="K166" s="10">
        <f t="shared" si="80"/>
        <v>184594946.13999999</v>
      </c>
      <c r="L166" s="10">
        <f t="shared" si="80"/>
        <v>184594946.13999999</v>
      </c>
      <c r="M166" s="4" t="s">
        <v>9</v>
      </c>
    </row>
    <row r="167" spans="1:13" ht="153.75" x14ac:dyDescent="0.25">
      <c r="A167" s="21"/>
      <c r="B167" s="9" t="s">
        <v>48</v>
      </c>
      <c r="C167" s="10">
        <f>SUM(D167:L167)</f>
        <v>1382508090</v>
      </c>
      <c r="D167" s="10">
        <f>D157+D154+D151</f>
        <v>153612010</v>
      </c>
      <c r="E167" s="10">
        <f t="shared" ref="E167:L168" si="81">E157+E154+E151</f>
        <v>153612010</v>
      </c>
      <c r="F167" s="10">
        <f t="shared" si="81"/>
        <v>153612010</v>
      </c>
      <c r="G167" s="10">
        <f t="shared" si="81"/>
        <v>153612010</v>
      </c>
      <c r="H167" s="10">
        <f t="shared" si="81"/>
        <v>153612010</v>
      </c>
      <c r="I167" s="10">
        <f t="shared" si="81"/>
        <v>153612010</v>
      </c>
      <c r="J167" s="10">
        <f t="shared" si="81"/>
        <v>153612010</v>
      </c>
      <c r="K167" s="10">
        <f t="shared" si="81"/>
        <v>153612010</v>
      </c>
      <c r="L167" s="10">
        <f t="shared" si="81"/>
        <v>153612010</v>
      </c>
      <c r="M167" s="4" t="s">
        <v>9</v>
      </c>
    </row>
    <row r="168" spans="1:13" ht="92.25" x14ac:dyDescent="0.25">
      <c r="A168" s="21"/>
      <c r="B168" s="9" t="s">
        <v>5</v>
      </c>
      <c r="C168" s="10">
        <f>SUM(D168:L168)</f>
        <v>287064503.95999998</v>
      </c>
      <c r="D168" s="10">
        <f>D158+D155+D152</f>
        <v>39201014.840000004</v>
      </c>
      <c r="E168" s="10">
        <f t="shared" si="81"/>
        <v>30982936.140000001</v>
      </c>
      <c r="F168" s="10">
        <f t="shared" si="81"/>
        <v>30982936.140000001</v>
      </c>
      <c r="G168" s="10">
        <f t="shared" si="81"/>
        <v>30982936.140000001</v>
      </c>
      <c r="H168" s="10">
        <f t="shared" si="81"/>
        <v>30982936.140000001</v>
      </c>
      <c r="I168" s="10">
        <f t="shared" si="81"/>
        <v>30982936.140000001</v>
      </c>
      <c r="J168" s="10">
        <f t="shared" si="81"/>
        <v>30982936.140000001</v>
      </c>
      <c r="K168" s="10">
        <f t="shared" si="81"/>
        <v>30982936.140000001</v>
      </c>
      <c r="L168" s="10">
        <f t="shared" si="81"/>
        <v>30982936.140000001</v>
      </c>
      <c r="M168" s="4" t="s">
        <v>9</v>
      </c>
    </row>
    <row r="169" spans="1:13" ht="61.5" x14ac:dyDescent="0.25">
      <c r="A169" s="41" t="s">
        <v>12</v>
      </c>
      <c r="B169" s="9" t="s">
        <v>54</v>
      </c>
      <c r="C169" s="10">
        <f>C170+C171+C172+C173</f>
        <v>190462229966.17001</v>
      </c>
      <c r="D169" s="10">
        <f>D170+D171+D172+D173</f>
        <v>19730051975.150002</v>
      </c>
      <c r="E169" s="10">
        <f t="shared" ref="E169:L169" si="82">E170+E171+E172+E173</f>
        <v>19862285556.049999</v>
      </c>
      <c r="F169" s="10">
        <f t="shared" si="82"/>
        <v>20235700262.970001</v>
      </c>
      <c r="G169" s="10">
        <f t="shared" si="82"/>
        <v>22091080362</v>
      </c>
      <c r="H169" s="10">
        <f t="shared" si="82"/>
        <v>22267890362</v>
      </c>
      <c r="I169" s="10">
        <f t="shared" si="82"/>
        <v>22568170362</v>
      </c>
      <c r="J169" s="10">
        <f t="shared" si="82"/>
        <v>22203350362</v>
      </c>
      <c r="K169" s="10">
        <f t="shared" si="82"/>
        <v>22523550362</v>
      </c>
      <c r="L169" s="10">
        <f t="shared" si="82"/>
        <v>18980150362</v>
      </c>
      <c r="M169" s="4" t="s">
        <v>9</v>
      </c>
    </row>
    <row r="170" spans="1:13" ht="153.75" x14ac:dyDescent="0.25">
      <c r="A170" s="52"/>
      <c r="B170" s="9" t="s">
        <v>49</v>
      </c>
      <c r="C170" s="10">
        <f>SUM(D170:L170)</f>
        <v>6982858488</v>
      </c>
      <c r="D170" s="10">
        <f t="shared" ref="D170:L170" si="83">D180+D175</f>
        <v>510778200</v>
      </c>
      <c r="E170" s="10">
        <f t="shared" si="83"/>
        <v>527340800</v>
      </c>
      <c r="F170" s="10">
        <f t="shared" si="83"/>
        <v>771947800</v>
      </c>
      <c r="G170" s="10">
        <f t="shared" si="83"/>
        <v>723514348</v>
      </c>
      <c r="H170" s="10">
        <f t="shared" si="83"/>
        <v>723514348</v>
      </c>
      <c r="I170" s="10">
        <f t="shared" si="83"/>
        <v>723514348</v>
      </c>
      <c r="J170" s="10">
        <f t="shared" si="83"/>
        <v>723514348</v>
      </c>
      <c r="K170" s="10">
        <f t="shared" si="83"/>
        <v>723514348</v>
      </c>
      <c r="L170" s="10">
        <f t="shared" si="83"/>
        <v>1555219948</v>
      </c>
      <c r="M170" s="4" t="s">
        <v>9</v>
      </c>
    </row>
    <row r="171" spans="1:13" ht="153.75" x14ac:dyDescent="0.25">
      <c r="A171" s="53"/>
      <c r="B171" s="9" t="s">
        <v>48</v>
      </c>
      <c r="C171" s="10">
        <f>SUM(D171:L171)</f>
        <v>142521037718</v>
      </c>
      <c r="D171" s="10">
        <f>D176+D181</f>
        <v>15148189186</v>
      </c>
      <c r="E171" s="18">
        <f t="shared" ref="E171:L171" si="84">E176+E181</f>
        <v>15339545910</v>
      </c>
      <c r="F171" s="18">
        <f t="shared" si="84"/>
        <v>15515824310</v>
      </c>
      <c r="G171" s="18">
        <f t="shared" si="84"/>
        <v>16808435652</v>
      </c>
      <c r="H171" s="18">
        <f t="shared" si="84"/>
        <v>16844895652</v>
      </c>
      <c r="I171" s="18">
        <f t="shared" si="84"/>
        <v>16994975652</v>
      </c>
      <c r="J171" s="18">
        <f t="shared" si="84"/>
        <v>16568125652</v>
      </c>
      <c r="K171" s="18">
        <f t="shared" si="84"/>
        <v>16731565652</v>
      </c>
      <c r="L171" s="18">
        <f t="shared" si="84"/>
        <v>12569480052</v>
      </c>
      <c r="M171" s="4" t="s">
        <v>9</v>
      </c>
    </row>
    <row r="172" spans="1:13" ht="92.25" x14ac:dyDescent="0.25">
      <c r="A172" s="53"/>
      <c r="B172" s="9" t="s">
        <v>5</v>
      </c>
      <c r="C172" s="10">
        <f>SUM(D172:L172)</f>
        <v>34440559865.169998</v>
      </c>
      <c r="D172" s="10">
        <f>D177+D182</f>
        <v>3373720084.1500001</v>
      </c>
      <c r="E172" s="18">
        <f t="shared" ref="E172:L172" si="85">E177+E182</f>
        <v>3290871990.0500002</v>
      </c>
      <c r="F172" s="18">
        <f t="shared" si="85"/>
        <v>3217087790.9699998</v>
      </c>
      <c r="G172" s="18">
        <f>G177+G182</f>
        <v>3828290000</v>
      </c>
      <c r="H172" s="18">
        <f t="shared" si="85"/>
        <v>3968640000</v>
      </c>
      <c r="I172" s="18">
        <f t="shared" si="85"/>
        <v>4118840000</v>
      </c>
      <c r="J172" s="18">
        <f t="shared" si="85"/>
        <v>4180870000</v>
      </c>
      <c r="K172" s="18">
        <f t="shared" si="85"/>
        <v>4337630000</v>
      </c>
      <c r="L172" s="18">
        <f t="shared" si="85"/>
        <v>4124610000</v>
      </c>
      <c r="M172" s="4" t="s">
        <v>9</v>
      </c>
    </row>
    <row r="173" spans="1:13" ht="184.5" x14ac:dyDescent="0.25">
      <c r="A173" s="54"/>
      <c r="B173" s="9" t="s">
        <v>6</v>
      </c>
      <c r="C173" s="10">
        <f>SUM(D173:L173)</f>
        <v>6517773895</v>
      </c>
      <c r="D173" s="10">
        <f>D178</f>
        <v>697364505</v>
      </c>
      <c r="E173" s="10">
        <f t="shared" ref="E173:L173" si="86">E178</f>
        <v>704526856</v>
      </c>
      <c r="F173" s="10">
        <f t="shared" si="86"/>
        <v>730840362</v>
      </c>
      <c r="G173" s="10">
        <f>G178</f>
        <v>730840362</v>
      </c>
      <c r="H173" s="10">
        <f t="shared" si="86"/>
        <v>730840362</v>
      </c>
      <c r="I173" s="10">
        <f t="shared" si="86"/>
        <v>730840362</v>
      </c>
      <c r="J173" s="10">
        <f t="shared" si="86"/>
        <v>730840362</v>
      </c>
      <c r="K173" s="10">
        <f t="shared" si="86"/>
        <v>730840362</v>
      </c>
      <c r="L173" s="10">
        <f t="shared" si="86"/>
        <v>730840362</v>
      </c>
      <c r="M173" s="4" t="s">
        <v>9</v>
      </c>
    </row>
    <row r="174" spans="1:13" ht="61.5" x14ac:dyDescent="0.25">
      <c r="A174" s="41" t="s">
        <v>13</v>
      </c>
      <c r="B174" s="9" t="s">
        <v>54</v>
      </c>
      <c r="C174" s="10">
        <f>C176+C177+C178+C175</f>
        <v>182925996421.57001</v>
      </c>
      <c r="D174" s="10">
        <f t="shared" ref="D174:L174" si="87">D176+D177+D178+D175</f>
        <v>18055830850.029999</v>
      </c>
      <c r="E174" s="10">
        <f t="shared" si="87"/>
        <v>18760233406.049999</v>
      </c>
      <c r="F174" s="10">
        <f t="shared" si="87"/>
        <v>18989052396.720001</v>
      </c>
      <c r="G174" s="10">
        <f t="shared" si="87"/>
        <v>21601429936.419998</v>
      </c>
      <c r="H174" s="10">
        <f t="shared" si="87"/>
        <v>21764138616.200001</v>
      </c>
      <c r="I174" s="10">
        <f t="shared" si="87"/>
        <v>22049361610.709999</v>
      </c>
      <c r="J174" s="10">
        <f t="shared" si="87"/>
        <v>21678299414.400002</v>
      </c>
      <c r="K174" s="10">
        <f t="shared" si="87"/>
        <v>21982763188.880001</v>
      </c>
      <c r="L174" s="10">
        <f t="shared" si="87"/>
        <v>18044887002.16</v>
      </c>
      <c r="M174" s="4" t="s">
        <v>9</v>
      </c>
    </row>
    <row r="175" spans="1:13" ht="153.75" x14ac:dyDescent="0.25">
      <c r="A175" s="42"/>
      <c r="B175" s="9" t="s">
        <v>49</v>
      </c>
      <c r="C175" s="10">
        <f>SUM(D175:L175)</f>
        <v>5657749888</v>
      </c>
      <c r="D175" s="10">
        <f>D64+D79</f>
        <v>510778200</v>
      </c>
      <c r="E175" s="10">
        <f>E64+E79</f>
        <v>498572000</v>
      </c>
      <c r="F175" s="10">
        <f>F64+F79</f>
        <v>515240600</v>
      </c>
      <c r="G175" s="10">
        <f>G64+G79+G96</f>
        <v>619551048</v>
      </c>
      <c r="H175" s="18">
        <f t="shared" ref="H175:L175" si="88">H64+H79+H96</f>
        <v>619551048</v>
      </c>
      <c r="I175" s="18">
        <f t="shared" si="88"/>
        <v>619551048</v>
      </c>
      <c r="J175" s="18">
        <f t="shared" si="88"/>
        <v>619551048</v>
      </c>
      <c r="K175" s="18">
        <f t="shared" si="88"/>
        <v>619551048</v>
      </c>
      <c r="L175" s="18">
        <f t="shared" si="88"/>
        <v>1035403848</v>
      </c>
      <c r="M175" s="4" t="s">
        <v>9</v>
      </c>
    </row>
    <row r="176" spans="1:13" ht="153.75" x14ac:dyDescent="0.25">
      <c r="A176" s="42"/>
      <c r="B176" s="9" t="s">
        <v>48</v>
      </c>
      <c r="C176" s="10">
        <f>SUM(D176:L176)</f>
        <v>140568133828</v>
      </c>
      <c r="D176" s="10">
        <f>D16+D31+D37+D55+D65+D76+D80+D151+D154+D157+D127+D100</f>
        <v>14086231786</v>
      </c>
      <c r="E176" s="10">
        <f>E16+E31+E37+E55+E65+E76+E80+E151+E154+E157+E127+E97-E106-175685890-E118</f>
        <v>14913130220</v>
      </c>
      <c r="F176" s="10">
        <f>F16+F31+F37+F55+F65+F76+F80+F151+F154+F157+F127+F97-F118</f>
        <v>15051293510</v>
      </c>
      <c r="G176" s="10">
        <f>G16+G31+G37+G55+G65+G76+G80+G151+G154+G157+G100+G103+G109+G112+G106+G118</f>
        <v>16808435652</v>
      </c>
      <c r="H176" s="18">
        <f t="shared" ref="H176:L176" si="89">H16+H31+H37+H55+H65+H76+H80+H151+H154+H157+H100+H103+H109+H112+H106+H118</f>
        <v>16844895652</v>
      </c>
      <c r="I176" s="18">
        <f t="shared" si="89"/>
        <v>16994975652</v>
      </c>
      <c r="J176" s="18">
        <f t="shared" si="89"/>
        <v>16568125652</v>
      </c>
      <c r="K176" s="18">
        <f t="shared" si="89"/>
        <v>16731565652</v>
      </c>
      <c r="L176" s="18">
        <f t="shared" si="89"/>
        <v>12569480052</v>
      </c>
      <c r="M176" s="4" t="s">
        <v>9</v>
      </c>
    </row>
    <row r="177" spans="1:13" ht="92.25" x14ac:dyDescent="0.25">
      <c r="A177" s="42"/>
      <c r="B177" s="9" t="s">
        <v>5</v>
      </c>
      <c r="C177" s="10">
        <f>SUM(D177:L177)</f>
        <v>30182338810.57</v>
      </c>
      <c r="D177" s="10">
        <f>D17+D19+D21+D23+D33+D38+D66+D81+D77+D128+D143+D152+D155+D158+D101</f>
        <v>2761456359.0300002</v>
      </c>
      <c r="E177" s="16">
        <f>E17+E19+E21+E23+E38+E66+E81+E77+E128+E143+E152+E155+E158+E101+E113+E110+E104-19520654.96</f>
        <v>2644004330.0500002</v>
      </c>
      <c r="F177" s="10">
        <f>F17+F19+F21+F23+F38+F66+F81+F77+F128+F143+F152+F155+F158+F101+F113+F110+F107+F104</f>
        <v>2691677924.7199998</v>
      </c>
      <c r="G177" s="10">
        <f>G17+G19+G21+G23+G38+G66+G81+G77+G128+G143+G152+G155+G158+G101+G104+G110+G113+G107+G119</f>
        <v>3442602874.4200001</v>
      </c>
      <c r="H177" s="18">
        <f t="shared" ref="H177:L177" si="90">H17+H19+H21+H23+H38+H66+H81+H77+H128+H143+H152+H155+H158+H101+H104+H110+H113+H107+H119</f>
        <v>3568851554.1999998</v>
      </c>
      <c r="I177" s="18">
        <f t="shared" si="90"/>
        <v>3703994548.71</v>
      </c>
      <c r="J177" s="18">
        <f t="shared" si="90"/>
        <v>3759782352.4000001</v>
      </c>
      <c r="K177" s="18">
        <f t="shared" si="90"/>
        <v>3900806126.8800001</v>
      </c>
      <c r="L177" s="18">
        <f t="shared" si="90"/>
        <v>3709162740.1599998</v>
      </c>
      <c r="M177" s="4" t="s">
        <v>9</v>
      </c>
    </row>
    <row r="178" spans="1:13" ht="184.5" x14ac:dyDescent="0.25">
      <c r="A178" s="43"/>
      <c r="B178" s="9" t="s">
        <v>6</v>
      </c>
      <c r="C178" s="10">
        <f>SUM(D178:L178)</f>
        <v>6517773895</v>
      </c>
      <c r="D178" s="10">
        <f t="shared" ref="D178:L178" si="91">D39</f>
        <v>697364505</v>
      </c>
      <c r="E178" s="10">
        <f t="shared" si="91"/>
        <v>704526856</v>
      </c>
      <c r="F178" s="10">
        <f t="shared" si="91"/>
        <v>730840362</v>
      </c>
      <c r="G178" s="10">
        <f t="shared" si="91"/>
        <v>730840362</v>
      </c>
      <c r="H178" s="10">
        <f t="shared" si="91"/>
        <v>730840362</v>
      </c>
      <c r="I178" s="10">
        <f t="shared" si="91"/>
        <v>730840362</v>
      </c>
      <c r="J178" s="10">
        <f t="shared" si="91"/>
        <v>730840362</v>
      </c>
      <c r="K178" s="10">
        <f t="shared" si="91"/>
        <v>730840362</v>
      </c>
      <c r="L178" s="10">
        <f t="shared" si="91"/>
        <v>730840362</v>
      </c>
      <c r="M178" s="4" t="s">
        <v>9</v>
      </c>
    </row>
    <row r="179" spans="1:13" ht="61.5" x14ac:dyDescent="0.25">
      <c r="A179" s="20" t="s">
        <v>14</v>
      </c>
      <c r="B179" s="9" t="s">
        <v>54</v>
      </c>
      <c r="C179" s="10">
        <f>C180+C181+C182</f>
        <v>7536233544.6000004</v>
      </c>
      <c r="D179" s="10">
        <f>D180+D181+D182</f>
        <v>1674221125.1199999</v>
      </c>
      <c r="E179" s="10">
        <f t="shared" ref="E179:L179" si="92">E180+E181+E182</f>
        <v>1102052150</v>
      </c>
      <c r="F179" s="10">
        <f>F180+F181+F182</f>
        <v>1246647866.25</v>
      </c>
      <c r="G179" s="10">
        <f>G180+G181+G182</f>
        <v>489650425.57999998</v>
      </c>
      <c r="H179" s="10">
        <f t="shared" si="92"/>
        <v>503751745.80000001</v>
      </c>
      <c r="I179" s="10">
        <f t="shared" si="92"/>
        <v>518808751.29000002</v>
      </c>
      <c r="J179" s="10">
        <f t="shared" si="92"/>
        <v>525050947.60000002</v>
      </c>
      <c r="K179" s="10">
        <f>K180+K181+K182</f>
        <v>540787173.12</v>
      </c>
      <c r="L179" s="10">
        <f t="shared" si="92"/>
        <v>935263359.84000003</v>
      </c>
      <c r="M179" s="4" t="s">
        <v>9</v>
      </c>
    </row>
    <row r="180" spans="1:13" ht="173.25" customHeight="1" x14ac:dyDescent="0.25">
      <c r="A180" s="21"/>
      <c r="B180" s="9" t="s">
        <v>49</v>
      </c>
      <c r="C180" s="18">
        <f>SUM(D180:L180)</f>
        <v>1325108600</v>
      </c>
      <c r="D180" s="10"/>
      <c r="E180" s="10">
        <f>E96</f>
        <v>28768800</v>
      </c>
      <c r="F180" s="18">
        <f t="shared" ref="F180:L180" si="93">F96</f>
        <v>256707200</v>
      </c>
      <c r="G180" s="18">
        <f t="shared" si="93"/>
        <v>103963300</v>
      </c>
      <c r="H180" s="18">
        <f t="shared" si="93"/>
        <v>103963300</v>
      </c>
      <c r="I180" s="18">
        <f t="shared" si="93"/>
        <v>103963300</v>
      </c>
      <c r="J180" s="18">
        <f t="shared" si="93"/>
        <v>103963300</v>
      </c>
      <c r="K180" s="18">
        <f t="shared" si="93"/>
        <v>103963300</v>
      </c>
      <c r="L180" s="18">
        <f t="shared" si="93"/>
        <v>519816100</v>
      </c>
      <c r="M180" s="4" t="s">
        <v>9</v>
      </c>
    </row>
    <row r="181" spans="1:13" ht="153.75" x14ac:dyDescent="0.25">
      <c r="A181" s="21"/>
      <c r="B181" s="9" t="s">
        <v>48</v>
      </c>
      <c r="C181" s="10">
        <f>SUM(D181:L181)</f>
        <v>1952903890</v>
      </c>
      <c r="D181" s="10">
        <f>D103+D106+D109+D112</f>
        <v>1061957400</v>
      </c>
      <c r="E181" s="10">
        <f>E106+166902654.61+E118+8783235.39</f>
        <v>426415690</v>
      </c>
      <c r="F181" s="10">
        <f>F118</f>
        <v>464530800</v>
      </c>
      <c r="G181" s="10"/>
      <c r="H181" s="10"/>
      <c r="I181" s="10"/>
      <c r="J181" s="10"/>
      <c r="K181" s="10"/>
      <c r="L181" s="10"/>
      <c r="M181" s="4" t="s">
        <v>9</v>
      </c>
    </row>
    <row r="182" spans="1:13" ht="92.25" x14ac:dyDescent="0.25">
      <c r="A182" s="21"/>
      <c r="B182" s="9" t="s">
        <v>5</v>
      </c>
      <c r="C182" s="10">
        <f>SUM(D182:L182)</f>
        <v>4258221054.5999999</v>
      </c>
      <c r="D182" s="10">
        <f>D104+D107+D110+D113+D115+D25+D42+D84+D135</f>
        <v>612263725.12</v>
      </c>
      <c r="E182" s="10">
        <f>E107+28303945.39-8783290.43+E119+E25+E42+E84+E135</f>
        <v>646867660</v>
      </c>
      <c r="F182" s="16">
        <f>F119+F25+F42+F84+F135</f>
        <v>525409866.25</v>
      </c>
      <c r="G182" s="10">
        <f>G25+G42+G84+G135</f>
        <v>385687125.57999998</v>
      </c>
      <c r="H182" s="18">
        <f t="shared" ref="H182:L182" si="94">H25+H42+H84+H135</f>
        <v>399788445.80000001</v>
      </c>
      <c r="I182" s="18">
        <f t="shared" si="94"/>
        <v>414845451.29000002</v>
      </c>
      <c r="J182" s="18">
        <f t="shared" si="94"/>
        <v>421087647.60000002</v>
      </c>
      <c r="K182" s="18">
        <f t="shared" si="94"/>
        <v>436823873.12</v>
      </c>
      <c r="L182" s="18">
        <f t="shared" si="94"/>
        <v>415447259.83999997</v>
      </c>
      <c r="M182" s="4" t="s">
        <v>9</v>
      </c>
    </row>
    <row r="183" spans="1:13" x14ac:dyDescent="0.25">
      <c r="G183" s="8"/>
    </row>
  </sheetData>
  <autoFilter ref="A11:M11"/>
  <mergeCells count="125">
    <mergeCell ref="A134:A135"/>
    <mergeCell ref="M134:M135"/>
    <mergeCell ref="A136:A137"/>
    <mergeCell ref="M136:M137"/>
    <mergeCell ref="A148:M148"/>
    <mergeCell ref="A149:M149"/>
    <mergeCell ref="A150:A152"/>
    <mergeCell ref="M150:M152"/>
    <mergeCell ref="A153:A155"/>
    <mergeCell ref="M153:M155"/>
    <mergeCell ref="A156:A158"/>
    <mergeCell ref="M156:M158"/>
    <mergeCell ref="A138:A139"/>
    <mergeCell ref="M138:M139"/>
    <mergeCell ref="A142:A143"/>
    <mergeCell ref="M142:M143"/>
    <mergeCell ref="A144:A147"/>
    <mergeCell ref="A140:A141"/>
    <mergeCell ref="M140:M141"/>
    <mergeCell ref="A102:A104"/>
    <mergeCell ref="M102:M104"/>
    <mergeCell ref="A105:A107"/>
    <mergeCell ref="M105:M107"/>
    <mergeCell ref="A108:A110"/>
    <mergeCell ref="M108:M110"/>
    <mergeCell ref="A111:A113"/>
    <mergeCell ref="M111:M113"/>
    <mergeCell ref="A132:A133"/>
    <mergeCell ref="M132:M133"/>
    <mergeCell ref="A120:A123"/>
    <mergeCell ref="A126:A128"/>
    <mergeCell ref="M126:M128"/>
    <mergeCell ref="A129:A131"/>
    <mergeCell ref="M129:M131"/>
    <mergeCell ref="A124:M124"/>
    <mergeCell ref="A125:M125"/>
    <mergeCell ref="A114:A115"/>
    <mergeCell ref="M114:M115"/>
    <mergeCell ref="A116:A119"/>
    <mergeCell ref="M116:M119"/>
    <mergeCell ref="A166:A168"/>
    <mergeCell ref="A179:A182"/>
    <mergeCell ref="A159:A161"/>
    <mergeCell ref="M159:M161"/>
    <mergeCell ref="A162:A163"/>
    <mergeCell ref="M162:M163"/>
    <mergeCell ref="A164:A165"/>
    <mergeCell ref="M164:M165"/>
    <mergeCell ref="A174:A178"/>
    <mergeCell ref="A169:A173"/>
    <mergeCell ref="A99:A101"/>
    <mergeCell ref="M99:M101"/>
    <mergeCell ref="A95:A98"/>
    <mergeCell ref="M95:M98"/>
    <mergeCell ref="A90:A91"/>
    <mergeCell ref="M90:M91"/>
    <mergeCell ref="A94:M94"/>
    <mergeCell ref="A82:A84"/>
    <mergeCell ref="M82:M84"/>
    <mergeCell ref="A85:A86"/>
    <mergeCell ref="M85:M86"/>
    <mergeCell ref="A87:A89"/>
    <mergeCell ref="M87:M89"/>
    <mergeCell ref="A92:A93"/>
    <mergeCell ref="M92:M93"/>
    <mergeCell ref="A75:A77"/>
    <mergeCell ref="M75:M77"/>
    <mergeCell ref="A78:A81"/>
    <mergeCell ref="M78:M81"/>
    <mergeCell ref="A67:A70"/>
    <mergeCell ref="M67:M70"/>
    <mergeCell ref="A73:A74"/>
    <mergeCell ref="M73:M74"/>
    <mergeCell ref="A63:A64"/>
    <mergeCell ref="M63:M64"/>
    <mergeCell ref="A65:A66"/>
    <mergeCell ref="M65:M66"/>
    <mergeCell ref="A51:A53"/>
    <mergeCell ref="M51:M53"/>
    <mergeCell ref="M54:M56"/>
    <mergeCell ref="A54:A56"/>
    <mergeCell ref="A71:A72"/>
    <mergeCell ref="M71:M72"/>
    <mergeCell ref="A57:A60"/>
    <mergeCell ref="A48:A50"/>
    <mergeCell ref="M48:M50"/>
    <mergeCell ref="A61:M61"/>
    <mergeCell ref="A62:M62"/>
    <mergeCell ref="A45:A47"/>
    <mergeCell ref="M45:M47"/>
    <mergeCell ref="A36:A39"/>
    <mergeCell ref="M36:M39"/>
    <mergeCell ref="A40:A42"/>
    <mergeCell ref="M40:M42"/>
    <mergeCell ref="A8:M8"/>
    <mergeCell ref="A9:M9"/>
    <mergeCell ref="A10:A11"/>
    <mergeCell ref="B10:B11"/>
    <mergeCell ref="C10:C11"/>
    <mergeCell ref="M10:M11"/>
    <mergeCell ref="A26:A27"/>
    <mergeCell ref="M26:M27"/>
    <mergeCell ref="A22:A23"/>
    <mergeCell ref="M22:M23"/>
    <mergeCell ref="A24:A25"/>
    <mergeCell ref="M24:M25"/>
    <mergeCell ref="A20:A21"/>
    <mergeCell ref="M20:M21"/>
    <mergeCell ref="A30:A31"/>
    <mergeCell ref="M30:M31"/>
    <mergeCell ref="A32:A33"/>
    <mergeCell ref="M32:M33"/>
    <mergeCell ref="A28:A29"/>
    <mergeCell ref="M28:M29"/>
    <mergeCell ref="A43:A44"/>
    <mergeCell ref="M43:M44"/>
    <mergeCell ref="A15:A17"/>
    <mergeCell ref="M15:M17"/>
    <mergeCell ref="A18:A19"/>
    <mergeCell ref="M18:M19"/>
    <mergeCell ref="D10:L10"/>
    <mergeCell ref="A13:M13"/>
    <mergeCell ref="A14:M14"/>
    <mergeCell ref="A34:M34"/>
    <mergeCell ref="A35:M35"/>
  </mergeCells>
  <pageMargins left="1.1811023622047245" right="0.39370078740157483" top="1.1811023622047245" bottom="0.39370078740157483" header="0.98425196850393704" footer="0.31496062992125984"/>
  <pageSetup paperSize="8" scale="33" firstPageNumber="12" fitToHeight="0" orientation="landscape" useFirstPageNumber="1" r:id="rId1"/>
  <headerFooter>
    <oddHeader>&amp;C&amp;"Times New Roman,обычный"&amp;24&amp;P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т.3</vt:lpstr>
      <vt:lpstr>т.3!Заголовки_для_печати</vt:lpstr>
      <vt:lpstr>т.3!Область_печати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Бурик Наталья Витальевна</dc:creator>
  <cp:lastModifiedBy>Гордеев Сергей Викторович</cp:lastModifiedBy>
  <cp:lastPrinted>2022-08-02T09:38:45Z</cp:lastPrinted>
  <dcterms:created xsi:type="dcterms:W3CDTF">2019-09-27T04:06:04Z</dcterms:created>
  <dcterms:modified xsi:type="dcterms:W3CDTF">2022-09-19T09:40:54Z</dcterms:modified>
</cp:coreProperties>
</file>