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335" windowHeight="10440" tabRatio="723"/>
  </bookViews>
  <sheets>
    <sheet name="Раздел 3" sheetId="1" r:id="rId1"/>
    <sheet name="расчет показателей программы" sheetId="5" state="hidden" r:id="rId2"/>
  </sheets>
  <definedNames>
    <definedName name="_xlnm._FilterDatabase" localSheetId="0" hidden="1">'Раздел 3'!$G$3:$G$373</definedName>
    <definedName name="_xlnm._FilterDatabase" localSheetId="1" hidden="1">'расчет показателей программы'!$A$5:$K$122</definedName>
    <definedName name="sub_1300" localSheetId="0">'Раздел 3'!#REF!</definedName>
    <definedName name="_xlnm.Print_Titles" localSheetId="0">'Раздел 3'!$9:$10</definedName>
    <definedName name="_xlnm.Print_Titles" localSheetId="1">'расчет показателей программы'!$5:$7</definedName>
    <definedName name="_xlnm.Print_Area" localSheetId="0">'Раздел 3'!$A$1:$M$370</definedName>
    <definedName name="_xlnm.Print_Area" localSheetId="1">'расчет показателей программы'!$A$1:$J$122</definedName>
  </definedNames>
  <calcPr calcId="162913" fullPrecision="0"/>
</workbook>
</file>

<file path=xl/calcChain.xml><?xml version="1.0" encoding="utf-8"?>
<calcChain xmlns="http://schemas.openxmlformats.org/spreadsheetml/2006/main">
  <c r="I111" i="5" l="1"/>
  <c r="G111" i="5"/>
  <c r="E111" i="5"/>
  <c r="I110" i="5"/>
  <c r="G110" i="5"/>
  <c r="E110" i="5"/>
  <c r="I100" i="5"/>
  <c r="G100" i="5"/>
  <c r="E100" i="5"/>
  <c r="I93" i="5"/>
  <c r="G93" i="5"/>
  <c r="E93" i="5"/>
  <c r="B51" i="5"/>
  <c r="A51" i="5"/>
  <c r="I32" i="5"/>
  <c r="G32" i="5"/>
  <c r="E32" i="5"/>
  <c r="A28" i="5"/>
  <c r="I12" i="5"/>
  <c r="G12" i="5"/>
  <c r="E12" i="5"/>
  <c r="L370" i="1"/>
  <c r="K370" i="1"/>
  <c r="J370" i="1"/>
  <c r="I370" i="1"/>
  <c r="H370" i="1"/>
  <c r="G370" i="1"/>
  <c r="F370" i="1"/>
  <c r="E370" i="1"/>
  <c r="D370" i="1"/>
  <c r="C370" i="1"/>
  <c r="L369" i="1"/>
  <c r="K369" i="1"/>
  <c r="J369" i="1"/>
  <c r="J368" i="1" s="1"/>
  <c r="I369" i="1"/>
  <c r="I368" i="1" s="1"/>
  <c r="H369" i="1"/>
  <c r="G369" i="1"/>
  <c r="F369" i="1"/>
  <c r="F368" i="1" s="1"/>
  <c r="E369" i="1"/>
  <c r="C369" i="1" s="1"/>
  <c r="C368" i="1" s="1"/>
  <c r="D369" i="1"/>
  <c r="L368" i="1"/>
  <c r="K368" i="1"/>
  <c r="H368" i="1"/>
  <c r="G368" i="1"/>
  <c r="D368" i="1"/>
  <c r="F367" i="1"/>
  <c r="E367" i="1"/>
  <c r="E365" i="1" s="1"/>
  <c r="D367" i="1"/>
  <c r="C366" i="1"/>
  <c r="F365" i="1"/>
  <c r="D365" i="1"/>
  <c r="F364" i="1"/>
  <c r="E364" i="1"/>
  <c r="D364" i="1"/>
  <c r="L363" i="1"/>
  <c r="K363" i="1"/>
  <c r="J363" i="1"/>
  <c r="I363" i="1"/>
  <c r="H363" i="1"/>
  <c r="G363" i="1"/>
  <c r="F363" i="1"/>
  <c r="E363" i="1"/>
  <c r="D363" i="1"/>
  <c r="D362" i="1" s="1"/>
  <c r="F362" i="1"/>
  <c r="E362" i="1"/>
  <c r="F361" i="1"/>
  <c r="E361" i="1"/>
  <c r="D361" i="1"/>
  <c r="L360" i="1"/>
  <c r="K360" i="1"/>
  <c r="J360" i="1"/>
  <c r="I360" i="1"/>
  <c r="H360" i="1"/>
  <c r="G360" i="1"/>
  <c r="F360" i="1"/>
  <c r="E360" i="1"/>
  <c r="D360" i="1"/>
  <c r="C360" i="1" s="1"/>
  <c r="F359" i="1"/>
  <c r="E359" i="1"/>
  <c r="D359" i="1"/>
  <c r="L358" i="1"/>
  <c r="K358" i="1"/>
  <c r="J358" i="1"/>
  <c r="I358" i="1"/>
  <c r="H358" i="1"/>
  <c r="G358" i="1"/>
  <c r="F358" i="1"/>
  <c r="E358" i="1"/>
  <c r="D358" i="1"/>
  <c r="C358" i="1" s="1"/>
  <c r="C356" i="1" s="1"/>
  <c r="C357" i="1"/>
  <c r="L356" i="1"/>
  <c r="K356" i="1"/>
  <c r="J356" i="1"/>
  <c r="I356" i="1"/>
  <c r="H356" i="1"/>
  <c r="G356" i="1"/>
  <c r="F356" i="1"/>
  <c r="E356" i="1"/>
  <c r="D356" i="1"/>
  <c r="F355" i="1"/>
  <c r="E355" i="1"/>
  <c r="D355" i="1"/>
  <c r="D354" i="1"/>
  <c r="C354" i="1" s="1"/>
  <c r="F353" i="1"/>
  <c r="E353" i="1"/>
  <c r="I352" i="1"/>
  <c r="H352" i="1"/>
  <c r="G352" i="1"/>
  <c r="F352" i="1"/>
  <c r="E352" i="1"/>
  <c r="D352" i="1"/>
  <c r="F349" i="1"/>
  <c r="E349" i="1"/>
  <c r="D349" i="1"/>
  <c r="L348" i="1"/>
  <c r="K348" i="1"/>
  <c r="J348" i="1"/>
  <c r="I348" i="1"/>
  <c r="H348" i="1"/>
  <c r="G348" i="1"/>
  <c r="F348" i="1"/>
  <c r="E348" i="1"/>
  <c r="D348" i="1"/>
  <c r="C348" i="1" s="1"/>
  <c r="F347" i="1"/>
  <c r="E347" i="1"/>
  <c r="L345" i="1"/>
  <c r="K345" i="1"/>
  <c r="J345" i="1"/>
  <c r="I345" i="1"/>
  <c r="H345" i="1"/>
  <c r="G345" i="1"/>
  <c r="F345" i="1"/>
  <c r="E345" i="1"/>
  <c r="D345" i="1"/>
  <c r="C345" i="1" s="1"/>
  <c r="C337" i="1"/>
  <c r="C336" i="1"/>
  <c r="L335" i="1"/>
  <c r="K335" i="1"/>
  <c r="J335" i="1"/>
  <c r="I335" i="1"/>
  <c r="H335" i="1"/>
  <c r="G335" i="1"/>
  <c r="F335" i="1"/>
  <c r="E335" i="1"/>
  <c r="D335" i="1"/>
  <c r="C335" i="1"/>
  <c r="C334" i="1"/>
  <c r="C333" i="1"/>
  <c r="L332" i="1"/>
  <c r="K332" i="1"/>
  <c r="J332" i="1"/>
  <c r="I332" i="1"/>
  <c r="H332" i="1"/>
  <c r="G332" i="1"/>
  <c r="F332" i="1"/>
  <c r="E332" i="1"/>
  <c r="D332" i="1"/>
  <c r="C332" i="1"/>
  <c r="C331" i="1"/>
  <c r="C330" i="1"/>
  <c r="L329" i="1"/>
  <c r="K329" i="1"/>
  <c r="J329" i="1"/>
  <c r="I329" i="1"/>
  <c r="H329" i="1"/>
  <c r="G329" i="1"/>
  <c r="F329" i="1"/>
  <c r="E329" i="1"/>
  <c r="D329" i="1"/>
  <c r="C329" i="1"/>
  <c r="L328" i="1"/>
  <c r="K328" i="1"/>
  <c r="J328" i="1"/>
  <c r="I328" i="1"/>
  <c r="H328" i="1"/>
  <c r="G328" i="1"/>
  <c r="F328" i="1"/>
  <c r="E328" i="1"/>
  <c r="D328" i="1"/>
  <c r="C328" i="1"/>
  <c r="L327" i="1"/>
  <c r="L339" i="1" s="1"/>
  <c r="K327" i="1"/>
  <c r="K339" i="1" s="1"/>
  <c r="J327" i="1"/>
  <c r="J339" i="1" s="1"/>
  <c r="I327" i="1"/>
  <c r="I339" i="1" s="1"/>
  <c r="H327" i="1"/>
  <c r="H339" i="1" s="1"/>
  <c r="G327" i="1"/>
  <c r="G339" i="1" s="1"/>
  <c r="F327" i="1"/>
  <c r="F339" i="1" s="1"/>
  <c r="E327" i="1"/>
  <c r="E339" i="1" s="1"/>
  <c r="D327" i="1"/>
  <c r="C327" i="1"/>
  <c r="L326" i="1"/>
  <c r="K326" i="1"/>
  <c r="J326" i="1"/>
  <c r="I326" i="1"/>
  <c r="H326" i="1"/>
  <c r="G326" i="1"/>
  <c r="F326" i="1"/>
  <c r="E326" i="1"/>
  <c r="D326" i="1"/>
  <c r="C326" i="1"/>
  <c r="C325" i="1"/>
  <c r="C324" i="1"/>
  <c r="C323" i="1" s="1"/>
  <c r="C317" i="1" s="1"/>
  <c r="L322" i="1"/>
  <c r="L349" i="1" s="1"/>
  <c r="K322" i="1"/>
  <c r="K349" i="1" s="1"/>
  <c r="K347" i="1" s="1"/>
  <c r="J322" i="1"/>
  <c r="J349" i="1" s="1"/>
  <c r="J347" i="1" s="1"/>
  <c r="I322" i="1"/>
  <c r="I349" i="1" s="1"/>
  <c r="I347" i="1" s="1"/>
  <c r="H322" i="1"/>
  <c r="H349" i="1" s="1"/>
  <c r="G322" i="1"/>
  <c r="G349" i="1" s="1"/>
  <c r="G347" i="1" s="1"/>
  <c r="C322" i="1"/>
  <c r="C321" i="1"/>
  <c r="L320" i="1"/>
  <c r="K320" i="1"/>
  <c r="J320" i="1"/>
  <c r="I320" i="1"/>
  <c r="H320" i="1"/>
  <c r="G320" i="1"/>
  <c r="F320" i="1"/>
  <c r="E320" i="1"/>
  <c r="D320" i="1"/>
  <c r="C320" i="1"/>
  <c r="L319" i="1"/>
  <c r="K319" i="1"/>
  <c r="J319" i="1"/>
  <c r="I319" i="1"/>
  <c r="H319" i="1"/>
  <c r="G319" i="1"/>
  <c r="F319" i="1"/>
  <c r="E319" i="1"/>
  <c r="D319" i="1"/>
  <c r="C319" i="1"/>
  <c r="C318" i="1"/>
  <c r="L317" i="1"/>
  <c r="K317" i="1"/>
  <c r="J317" i="1"/>
  <c r="I317" i="1"/>
  <c r="H317" i="1"/>
  <c r="G317" i="1"/>
  <c r="F317" i="1"/>
  <c r="E317" i="1"/>
  <c r="D317" i="1"/>
  <c r="C316" i="1"/>
  <c r="C315" i="1"/>
  <c r="L314" i="1"/>
  <c r="K314" i="1"/>
  <c r="J314" i="1"/>
  <c r="I314" i="1"/>
  <c r="H314" i="1"/>
  <c r="G314" i="1"/>
  <c r="F314" i="1"/>
  <c r="D314" i="1"/>
  <c r="C314" i="1"/>
  <c r="L313" i="1"/>
  <c r="K313" i="1"/>
  <c r="J313" i="1"/>
  <c r="I313" i="1"/>
  <c r="H313" i="1"/>
  <c r="G313" i="1"/>
  <c r="F313" i="1"/>
  <c r="E313" i="1"/>
  <c r="D313" i="1"/>
  <c r="C313" i="1"/>
  <c r="C312" i="1"/>
  <c r="L311" i="1"/>
  <c r="K311" i="1"/>
  <c r="J311" i="1"/>
  <c r="I311" i="1"/>
  <c r="H311" i="1"/>
  <c r="G311" i="1"/>
  <c r="F311" i="1"/>
  <c r="E311" i="1"/>
  <c r="D311" i="1"/>
  <c r="C311" i="1"/>
  <c r="C310" i="1"/>
  <c r="C309" i="1"/>
  <c r="D308" i="1"/>
  <c r="C308" i="1"/>
  <c r="C307" i="1"/>
  <c r="C306" i="1"/>
  <c r="C305" i="1"/>
  <c r="C304" i="1"/>
  <c r="C303" i="1"/>
  <c r="C302" i="1" s="1"/>
  <c r="C301" i="1"/>
  <c r="C298" i="1" s="1"/>
  <c r="C300" i="1"/>
  <c r="C299" i="1" s="1"/>
  <c r="D297" i="1"/>
  <c r="D339" i="1" s="1"/>
  <c r="C297" i="1"/>
  <c r="C295" i="1"/>
  <c r="C294" i="1"/>
  <c r="C291" i="1" s="1"/>
  <c r="C293" i="1"/>
  <c r="C292" i="1"/>
  <c r="L290" i="1"/>
  <c r="K290" i="1"/>
  <c r="J290" i="1"/>
  <c r="I290" i="1"/>
  <c r="H290" i="1"/>
  <c r="G290" i="1"/>
  <c r="F290" i="1"/>
  <c r="E290" i="1"/>
  <c r="D290" i="1"/>
  <c r="C290" i="1"/>
  <c r="L289" i="1"/>
  <c r="K289" i="1"/>
  <c r="H289" i="1"/>
  <c r="C289" i="1"/>
  <c r="C288" i="1"/>
  <c r="L287" i="1"/>
  <c r="K287" i="1"/>
  <c r="J287" i="1"/>
  <c r="I287" i="1"/>
  <c r="H287" i="1"/>
  <c r="G287" i="1"/>
  <c r="F287" i="1"/>
  <c r="E287" i="1"/>
  <c r="D287" i="1"/>
  <c r="C287" i="1"/>
  <c r="L286" i="1"/>
  <c r="L340" i="1" s="1"/>
  <c r="K286" i="1"/>
  <c r="K340" i="1" s="1"/>
  <c r="J286" i="1"/>
  <c r="J340" i="1" s="1"/>
  <c r="I286" i="1"/>
  <c r="I340" i="1" s="1"/>
  <c r="H286" i="1"/>
  <c r="H340" i="1" s="1"/>
  <c r="G286" i="1"/>
  <c r="G340" i="1" s="1"/>
  <c r="F286" i="1"/>
  <c r="F340" i="1" s="1"/>
  <c r="E286" i="1"/>
  <c r="E340" i="1" s="1"/>
  <c r="D286" i="1"/>
  <c r="D340" i="1" s="1"/>
  <c r="C340" i="1" s="1"/>
  <c r="C286" i="1"/>
  <c r="C285" i="1"/>
  <c r="L284" i="1"/>
  <c r="K284" i="1"/>
  <c r="J284" i="1"/>
  <c r="I284" i="1"/>
  <c r="H284" i="1"/>
  <c r="G284" i="1"/>
  <c r="F284" i="1"/>
  <c r="E284" i="1"/>
  <c r="D284" i="1"/>
  <c r="C284" i="1"/>
  <c r="C283" i="1"/>
  <c r="C282" i="1"/>
  <c r="C281" i="1" s="1"/>
  <c r="C275" i="1" s="1"/>
  <c r="C280" i="1"/>
  <c r="C279" i="1"/>
  <c r="L278" i="1"/>
  <c r="K278" i="1"/>
  <c r="J278" i="1"/>
  <c r="I278" i="1"/>
  <c r="H278" i="1"/>
  <c r="G278" i="1"/>
  <c r="F278" i="1"/>
  <c r="E278" i="1"/>
  <c r="D278" i="1"/>
  <c r="C278" i="1"/>
  <c r="C277" i="1"/>
  <c r="C276" i="1"/>
  <c r="L275" i="1"/>
  <c r="K275" i="1"/>
  <c r="J275" i="1"/>
  <c r="I275" i="1"/>
  <c r="H275" i="1"/>
  <c r="G275" i="1"/>
  <c r="F275" i="1"/>
  <c r="E275" i="1"/>
  <c r="D275" i="1"/>
  <c r="C274" i="1"/>
  <c r="C273" i="1"/>
  <c r="L272" i="1"/>
  <c r="K272" i="1"/>
  <c r="J272" i="1"/>
  <c r="I272" i="1"/>
  <c r="H272" i="1"/>
  <c r="G272" i="1"/>
  <c r="F272" i="1"/>
  <c r="E272" i="1"/>
  <c r="D272" i="1"/>
  <c r="C272" i="1"/>
  <c r="C271" i="1"/>
  <c r="C270" i="1"/>
  <c r="C269" i="1" s="1"/>
  <c r="C268" i="1"/>
  <c r="C267" i="1"/>
  <c r="C266" i="1" s="1"/>
  <c r="C265" i="1"/>
  <c r="C264" i="1"/>
  <c r="C263" i="1"/>
  <c r="C260" i="1" s="1"/>
  <c r="C262" i="1"/>
  <c r="C261" i="1"/>
  <c r="L254" i="1"/>
  <c r="K254" i="1" s="1"/>
  <c r="J254" i="1" s="1"/>
  <c r="I254" i="1" s="1"/>
  <c r="H254" i="1" s="1"/>
  <c r="G254" i="1" s="1"/>
  <c r="F254" i="1" s="1"/>
  <c r="E254" i="1" s="1"/>
  <c r="D254" i="1" s="1"/>
  <c r="C254" i="1" s="1"/>
  <c r="L253" i="1"/>
  <c r="K253" i="1" s="1"/>
  <c r="L252" i="1"/>
  <c r="L251" i="1"/>
  <c r="K251" i="1" s="1"/>
  <c r="J251" i="1" s="1"/>
  <c r="I251" i="1" s="1"/>
  <c r="H251" i="1" s="1"/>
  <c r="G251" i="1" s="1"/>
  <c r="F251" i="1" s="1"/>
  <c r="E251" i="1" s="1"/>
  <c r="D251" i="1" s="1"/>
  <c r="C251" i="1" s="1"/>
  <c r="L250" i="1"/>
  <c r="K250" i="1" s="1"/>
  <c r="L249" i="1"/>
  <c r="L248" i="1"/>
  <c r="K248" i="1" s="1"/>
  <c r="J248" i="1" s="1"/>
  <c r="I248" i="1" s="1"/>
  <c r="H248" i="1" s="1"/>
  <c r="G248" i="1" s="1"/>
  <c r="F248" i="1" s="1"/>
  <c r="E248" i="1" s="1"/>
  <c r="D248" i="1" s="1"/>
  <c r="C248" i="1" s="1"/>
  <c r="L247" i="1"/>
  <c r="K247" i="1" s="1"/>
  <c r="L246" i="1"/>
  <c r="C244" i="1"/>
  <c r="C243" i="1"/>
  <c r="C242" i="1" s="1"/>
  <c r="K241" i="1"/>
  <c r="I241" i="1"/>
  <c r="C241" i="1" s="1"/>
  <c r="C240" i="1"/>
  <c r="K239" i="1"/>
  <c r="I239" i="1"/>
  <c r="G239" i="1"/>
  <c r="E239" i="1"/>
  <c r="D239" i="1"/>
  <c r="C238" i="1"/>
  <c r="C237" i="1"/>
  <c r="L236" i="1"/>
  <c r="K236" i="1"/>
  <c r="J236" i="1"/>
  <c r="I236" i="1"/>
  <c r="H236" i="1"/>
  <c r="G236" i="1"/>
  <c r="F236" i="1"/>
  <c r="E236" i="1"/>
  <c r="D236" i="1"/>
  <c r="C236" i="1"/>
  <c r="K235" i="1"/>
  <c r="I235" i="1"/>
  <c r="G235" i="1"/>
  <c r="E235" i="1"/>
  <c r="D235" i="1"/>
  <c r="K234" i="1"/>
  <c r="K233" i="1" s="1"/>
  <c r="I234" i="1"/>
  <c r="G234" i="1"/>
  <c r="G233" i="1" s="1"/>
  <c r="E234" i="1"/>
  <c r="D234" i="1"/>
  <c r="C234" i="1"/>
  <c r="L233" i="1"/>
  <c r="J233" i="1"/>
  <c r="I233" i="1"/>
  <c r="H233" i="1"/>
  <c r="F233" i="1"/>
  <c r="E233" i="1"/>
  <c r="D233" i="1"/>
  <c r="C231" i="1"/>
  <c r="L229" i="1"/>
  <c r="K229" i="1"/>
  <c r="J229" i="1"/>
  <c r="I229" i="1"/>
  <c r="H229" i="1"/>
  <c r="G229" i="1"/>
  <c r="F229" i="1"/>
  <c r="E229" i="1"/>
  <c r="D229" i="1"/>
  <c r="C229" i="1"/>
  <c r="L228" i="1"/>
  <c r="K228" i="1"/>
  <c r="J228" i="1"/>
  <c r="I228" i="1"/>
  <c r="H228" i="1"/>
  <c r="G228" i="1"/>
  <c r="F228" i="1"/>
  <c r="E228" i="1"/>
  <c r="D228" i="1"/>
  <c r="C228" i="1"/>
  <c r="L227" i="1"/>
  <c r="L226" i="1" s="1"/>
  <c r="K227" i="1"/>
  <c r="K226" i="1" s="1"/>
  <c r="J227" i="1"/>
  <c r="I227" i="1"/>
  <c r="I226" i="1" s="1"/>
  <c r="H227" i="1"/>
  <c r="H226" i="1" s="1"/>
  <c r="G227" i="1"/>
  <c r="G226" i="1" s="1"/>
  <c r="F227" i="1"/>
  <c r="E227" i="1"/>
  <c r="E226" i="1" s="1"/>
  <c r="D227" i="1"/>
  <c r="D226" i="1" s="1"/>
  <c r="C227" i="1"/>
  <c r="C226" i="1" s="1"/>
  <c r="J226" i="1"/>
  <c r="F226" i="1"/>
  <c r="L225" i="1"/>
  <c r="L222" i="1" s="1"/>
  <c r="L220" i="1" s="1"/>
  <c r="J225" i="1"/>
  <c r="C225" i="1" s="1"/>
  <c r="C224" i="1"/>
  <c r="L223" i="1"/>
  <c r="K223" i="1"/>
  <c r="I223" i="1"/>
  <c r="H223" i="1"/>
  <c r="G223" i="1"/>
  <c r="F223" i="1"/>
  <c r="E223" i="1"/>
  <c r="D223" i="1"/>
  <c r="K222" i="1"/>
  <c r="J222" i="1"/>
  <c r="J220" i="1" s="1"/>
  <c r="I222" i="1"/>
  <c r="H222" i="1"/>
  <c r="G222" i="1"/>
  <c r="F222" i="1"/>
  <c r="F220" i="1" s="1"/>
  <c r="E222" i="1"/>
  <c r="D222" i="1"/>
  <c r="C221" i="1"/>
  <c r="K220" i="1"/>
  <c r="I220" i="1"/>
  <c r="H220" i="1"/>
  <c r="G220" i="1"/>
  <c r="E220" i="1"/>
  <c r="D220" i="1"/>
  <c r="L219" i="1"/>
  <c r="K219" i="1"/>
  <c r="J219" i="1"/>
  <c r="I219" i="1"/>
  <c r="H219" i="1"/>
  <c r="G219" i="1"/>
  <c r="C219" i="1" s="1"/>
  <c r="C217" i="1" s="1"/>
  <c r="C218" i="1"/>
  <c r="L217" i="1"/>
  <c r="K217" i="1"/>
  <c r="J217" i="1"/>
  <c r="I217" i="1"/>
  <c r="H217" i="1"/>
  <c r="G217" i="1"/>
  <c r="F217" i="1"/>
  <c r="E217" i="1"/>
  <c r="D217" i="1"/>
  <c r="L216" i="1"/>
  <c r="C216" i="1" s="1"/>
  <c r="C215" i="1"/>
  <c r="L214" i="1"/>
  <c r="K214" i="1"/>
  <c r="J214" i="1"/>
  <c r="I214" i="1"/>
  <c r="H214" i="1"/>
  <c r="G214" i="1"/>
  <c r="F214" i="1"/>
  <c r="E214" i="1"/>
  <c r="D214" i="1"/>
  <c r="L213" i="1"/>
  <c r="K213" i="1"/>
  <c r="J213" i="1"/>
  <c r="I213" i="1"/>
  <c r="H213" i="1"/>
  <c r="G213" i="1"/>
  <c r="F213" i="1"/>
  <c r="E213" i="1"/>
  <c r="D213" i="1"/>
  <c r="L212" i="1"/>
  <c r="L211" i="1" s="1"/>
  <c r="K212" i="1"/>
  <c r="J212" i="1"/>
  <c r="I212" i="1"/>
  <c r="H212" i="1"/>
  <c r="H211" i="1" s="1"/>
  <c r="G212" i="1"/>
  <c r="F212" i="1"/>
  <c r="E212" i="1"/>
  <c r="D212" i="1"/>
  <c r="C212" i="1"/>
  <c r="K211" i="1"/>
  <c r="J211" i="1"/>
  <c r="I211" i="1"/>
  <c r="G211" i="1"/>
  <c r="F211" i="1"/>
  <c r="E211" i="1"/>
  <c r="D211" i="1"/>
  <c r="L209" i="1"/>
  <c r="L367" i="1" s="1"/>
  <c r="L365" i="1" s="1"/>
  <c r="K209" i="1"/>
  <c r="K367" i="1" s="1"/>
  <c r="K365" i="1" s="1"/>
  <c r="J209" i="1"/>
  <c r="J367" i="1" s="1"/>
  <c r="J365" i="1" s="1"/>
  <c r="I209" i="1"/>
  <c r="I367" i="1" s="1"/>
  <c r="I365" i="1" s="1"/>
  <c r="H209" i="1"/>
  <c r="H367" i="1" s="1"/>
  <c r="H365" i="1" s="1"/>
  <c r="G209" i="1"/>
  <c r="G367" i="1" s="1"/>
  <c r="G365" i="1" s="1"/>
  <c r="C208" i="1"/>
  <c r="L207" i="1"/>
  <c r="L204" i="1" s="1"/>
  <c r="K207" i="1"/>
  <c r="J207" i="1"/>
  <c r="I207" i="1"/>
  <c r="H207" i="1"/>
  <c r="H204" i="1" s="1"/>
  <c r="G207" i="1"/>
  <c r="F207" i="1"/>
  <c r="E207" i="1"/>
  <c r="D207" i="1"/>
  <c r="D204" i="1" s="1"/>
  <c r="L206" i="1"/>
  <c r="K206" i="1"/>
  <c r="J206" i="1"/>
  <c r="I206" i="1"/>
  <c r="G206" i="1"/>
  <c r="F206" i="1"/>
  <c r="E206" i="1"/>
  <c r="D206" i="1"/>
  <c r="L205" i="1"/>
  <c r="K205" i="1"/>
  <c r="J205" i="1"/>
  <c r="I205" i="1"/>
  <c r="H205" i="1"/>
  <c r="G205" i="1"/>
  <c r="F205" i="1"/>
  <c r="E205" i="1"/>
  <c r="D205" i="1"/>
  <c r="C205" i="1"/>
  <c r="K204" i="1"/>
  <c r="J204" i="1"/>
  <c r="I204" i="1"/>
  <c r="G204" i="1"/>
  <c r="F204" i="1"/>
  <c r="E204" i="1"/>
  <c r="L203" i="1"/>
  <c r="L197" i="1" s="1"/>
  <c r="K203" i="1"/>
  <c r="J203" i="1"/>
  <c r="I203" i="1"/>
  <c r="H203" i="1"/>
  <c r="H197" i="1" s="1"/>
  <c r="G203" i="1"/>
  <c r="C203" i="1" s="1"/>
  <c r="C202" i="1"/>
  <c r="L201" i="1"/>
  <c r="K201" i="1"/>
  <c r="J201" i="1"/>
  <c r="I201" i="1"/>
  <c r="H201" i="1"/>
  <c r="G201" i="1"/>
  <c r="F201" i="1"/>
  <c r="E201" i="1"/>
  <c r="D201" i="1"/>
  <c r="C200" i="1"/>
  <c r="C199" i="1"/>
  <c r="L198" i="1"/>
  <c r="K198" i="1"/>
  <c r="J198" i="1"/>
  <c r="I198" i="1"/>
  <c r="H198" i="1"/>
  <c r="G198" i="1"/>
  <c r="F198" i="1"/>
  <c r="E198" i="1"/>
  <c r="D198" i="1"/>
  <c r="C198" i="1"/>
  <c r="K197" i="1"/>
  <c r="J197" i="1"/>
  <c r="I197" i="1"/>
  <c r="G197" i="1"/>
  <c r="F197" i="1"/>
  <c r="E197" i="1"/>
  <c r="D197" i="1"/>
  <c r="L196" i="1"/>
  <c r="K196" i="1"/>
  <c r="J196" i="1"/>
  <c r="I196" i="1"/>
  <c r="H196" i="1"/>
  <c r="G196" i="1"/>
  <c r="F196" i="1"/>
  <c r="E196" i="1"/>
  <c r="D196" i="1"/>
  <c r="D195" i="1" s="1"/>
  <c r="C196" i="1"/>
  <c r="K195" i="1"/>
  <c r="J195" i="1"/>
  <c r="I195" i="1"/>
  <c r="G195" i="1"/>
  <c r="F195" i="1"/>
  <c r="E195" i="1"/>
  <c r="L194" i="1"/>
  <c r="L191" i="1" s="1"/>
  <c r="K194" i="1"/>
  <c r="J194" i="1"/>
  <c r="I194" i="1"/>
  <c r="H194" i="1"/>
  <c r="H191" i="1" s="1"/>
  <c r="G194" i="1"/>
  <c r="C194" i="1" s="1"/>
  <c r="C193" i="1"/>
  <c r="L192" i="1"/>
  <c r="K192" i="1"/>
  <c r="J192" i="1"/>
  <c r="I192" i="1"/>
  <c r="H192" i="1"/>
  <c r="G192" i="1"/>
  <c r="F192" i="1"/>
  <c r="E192" i="1"/>
  <c r="D192" i="1"/>
  <c r="K191" i="1"/>
  <c r="K346" i="1" s="1"/>
  <c r="K344" i="1" s="1"/>
  <c r="J191" i="1"/>
  <c r="J346" i="1" s="1"/>
  <c r="I191" i="1"/>
  <c r="I346" i="1" s="1"/>
  <c r="I344" i="1" s="1"/>
  <c r="G191" i="1"/>
  <c r="G346" i="1" s="1"/>
  <c r="G344" i="1" s="1"/>
  <c r="F191" i="1"/>
  <c r="F346" i="1" s="1"/>
  <c r="E191" i="1"/>
  <c r="E346" i="1" s="1"/>
  <c r="E344" i="1" s="1"/>
  <c r="D191" i="1"/>
  <c r="D346" i="1" s="1"/>
  <c r="C190" i="1"/>
  <c r="K189" i="1"/>
  <c r="I189" i="1"/>
  <c r="E189" i="1"/>
  <c r="D189" i="1"/>
  <c r="C188" i="1"/>
  <c r="C187" i="1"/>
  <c r="C186" i="1" s="1"/>
  <c r="L186" i="1"/>
  <c r="K186" i="1"/>
  <c r="J186" i="1"/>
  <c r="I186" i="1"/>
  <c r="H186" i="1"/>
  <c r="G186" i="1"/>
  <c r="F186" i="1"/>
  <c r="E186" i="1"/>
  <c r="D186" i="1"/>
  <c r="C185" i="1"/>
  <c r="C184" i="1"/>
  <c r="C183" i="1" s="1"/>
  <c r="L183" i="1"/>
  <c r="K183" i="1"/>
  <c r="J183" i="1"/>
  <c r="I183" i="1"/>
  <c r="H183" i="1"/>
  <c r="G183" i="1"/>
  <c r="F183" i="1"/>
  <c r="E183" i="1"/>
  <c r="D183" i="1"/>
  <c r="C182" i="1"/>
  <c r="C181" i="1"/>
  <c r="C180" i="1" s="1"/>
  <c r="L180" i="1"/>
  <c r="K180" i="1"/>
  <c r="J180" i="1"/>
  <c r="I180" i="1"/>
  <c r="H180" i="1"/>
  <c r="G180" i="1"/>
  <c r="F180" i="1"/>
  <c r="E180" i="1"/>
  <c r="D180" i="1"/>
  <c r="C179" i="1"/>
  <c r="C178" i="1"/>
  <c r="C177" i="1" s="1"/>
  <c r="L177" i="1"/>
  <c r="K177" i="1"/>
  <c r="J177" i="1"/>
  <c r="I177" i="1"/>
  <c r="H177" i="1"/>
  <c r="G177" i="1"/>
  <c r="F177" i="1"/>
  <c r="E177" i="1"/>
  <c r="C176" i="1"/>
  <c r="C175" i="1"/>
  <c r="L174" i="1"/>
  <c r="K174" i="1"/>
  <c r="J174" i="1"/>
  <c r="I174" i="1"/>
  <c r="H174" i="1"/>
  <c r="G174" i="1"/>
  <c r="F174" i="1"/>
  <c r="E174" i="1"/>
  <c r="D174" i="1"/>
  <c r="C174" i="1"/>
  <c r="L173" i="1"/>
  <c r="K173" i="1"/>
  <c r="J173" i="1"/>
  <c r="J170" i="1" s="1"/>
  <c r="I173" i="1"/>
  <c r="H173" i="1"/>
  <c r="G173" i="1"/>
  <c r="C173" i="1"/>
  <c r="C171" i="1" s="1"/>
  <c r="C168" i="1" s="1"/>
  <c r="C172" i="1"/>
  <c r="L171" i="1"/>
  <c r="K171" i="1"/>
  <c r="J171" i="1"/>
  <c r="I171" i="1"/>
  <c r="H171" i="1"/>
  <c r="G171" i="1"/>
  <c r="F171" i="1"/>
  <c r="E171" i="1"/>
  <c r="D171" i="1"/>
  <c r="L170" i="1"/>
  <c r="K170" i="1"/>
  <c r="I170" i="1"/>
  <c r="H170" i="1"/>
  <c r="G170" i="1"/>
  <c r="F170" i="1"/>
  <c r="E170" i="1"/>
  <c r="D170" i="1"/>
  <c r="L169" i="1"/>
  <c r="K169" i="1"/>
  <c r="J169" i="1"/>
  <c r="I169" i="1"/>
  <c r="H169" i="1"/>
  <c r="G169" i="1"/>
  <c r="F169" i="1"/>
  <c r="F168" i="1" s="1"/>
  <c r="E169" i="1"/>
  <c r="D169" i="1"/>
  <c r="C169" i="1"/>
  <c r="L168" i="1"/>
  <c r="K168" i="1"/>
  <c r="I168" i="1"/>
  <c r="H168" i="1"/>
  <c r="G168" i="1"/>
  <c r="E168" i="1"/>
  <c r="D168" i="1"/>
  <c r="L164" i="1"/>
  <c r="J164" i="1"/>
  <c r="C164" i="1"/>
  <c r="C162" i="1" s="1"/>
  <c r="C159" i="1" s="1"/>
  <c r="C163" i="1"/>
  <c r="L162" i="1"/>
  <c r="K162" i="1"/>
  <c r="J162" i="1"/>
  <c r="J159" i="1" s="1"/>
  <c r="I162" i="1"/>
  <c r="H162" i="1"/>
  <c r="G162" i="1"/>
  <c r="F162" i="1"/>
  <c r="F159" i="1" s="1"/>
  <c r="E162" i="1"/>
  <c r="D162" i="1"/>
  <c r="L161" i="1"/>
  <c r="K161" i="1"/>
  <c r="J161" i="1"/>
  <c r="I161" i="1"/>
  <c r="H161" i="1"/>
  <c r="G161" i="1"/>
  <c r="F161" i="1"/>
  <c r="E161" i="1"/>
  <c r="D161" i="1"/>
  <c r="L160" i="1"/>
  <c r="K160" i="1"/>
  <c r="J160" i="1"/>
  <c r="I160" i="1"/>
  <c r="H160" i="1"/>
  <c r="G160" i="1"/>
  <c r="F160" i="1"/>
  <c r="E160" i="1"/>
  <c r="D160" i="1"/>
  <c r="C160" i="1"/>
  <c r="L159" i="1"/>
  <c r="K159" i="1"/>
  <c r="I159" i="1"/>
  <c r="H159" i="1"/>
  <c r="G159" i="1"/>
  <c r="E159" i="1"/>
  <c r="D159" i="1"/>
  <c r="C158" i="1"/>
  <c r="C157" i="1"/>
  <c r="L156" i="1"/>
  <c r="K156" i="1"/>
  <c r="J156" i="1"/>
  <c r="I156" i="1"/>
  <c r="H156" i="1"/>
  <c r="G156" i="1"/>
  <c r="F156" i="1"/>
  <c r="E156" i="1"/>
  <c r="D156" i="1"/>
  <c r="C156" i="1"/>
  <c r="J155" i="1"/>
  <c r="C155" i="1" s="1"/>
  <c r="C146" i="1" s="1"/>
  <c r="C154" i="1"/>
  <c r="C153" i="1" s="1"/>
  <c r="L153" i="1"/>
  <c r="K153" i="1"/>
  <c r="I153" i="1"/>
  <c r="H153" i="1"/>
  <c r="G153" i="1"/>
  <c r="F153" i="1"/>
  <c r="E153" i="1"/>
  <c r="D153" i="1"/>
  <c r="C152" i="1"/>
  <c r="C151" i="1"/>
  <c r="C150" i="1" s="1"/>
  <c r="L150" i="1"/>
  <c r="K150" i="1"/>
  <c r="J150" i="1"/>
  <c r="I150" i="1"/>
  <c r="H150" i="1"/>
  <c r="G150" i="1"/>
  <c r="F150" i="1"/>
  <c r="E150" i="1"/>
  <c r="D150" i="1"/>
  <c r="C149" i="1"/>
  <c r="C148" i="1"/>
  <c r="C147" i="1" s="1"/>
  <c r="L147" i="1"/>
  <c r="K147" i="1"/>
  <c r="J147" i="1"/>
  <c r="I147" i="1"/>
  <c r="H147" i="1"/>
  <c r="G147" i="1"/>
  <c r="F147" i="1"/>
  <c r="E147" i="1"/>
  <c r="D147" i="1"/>
  <c r="L146" i="1"/>
  <c r="K146" i="1"/>
  <c r="J146" i="1"/>
  <c r="I146" i="1"/>
  <c r="H146" i="1"/>
  <c r="G146" i="1"/>
  <c r="F146" i="1"/>
  <c r="E146" i="1"/>
  <c r="D146" i="1"/>
  <c r="L145" i="1"/>
  <c r="K145" i="1"/>
  <c r="J145" i="1"/>
  <c r="I145" i="1"/>
  <c r="I144" i="1" s="1"/>
  <c r="H145" i="1"/>
  <c r="G145" i="1"/>
  <c r="F145" i="1"/>
  <c r="E145" i="1"/>
  <c r="E144" i="1" s="1"/>
  <c r="D145" i="1"/>
  <c r="L144" i="1"/>
  <c r="K144" i="1"/>
  <c r="J144" i="1"/>
  <c r="H144" i="1"/>
  <c r="G144" i="1"/>
  <c r="F144" i="1"/>
  <c r="D144" i="1"/>
  <c r="L142" i="1"/>
  <c r="L352" i="1" s="1"/>
  <c r="K142" i="1"/>
  <c r="K352" i="1" s="1"/>
  <c r="J142" i="1"/>
  <c r="J352" i="1" s="1"/>
  <c r="C142" i="1"/>
  <c r="C140" i="1" s="1"/>
  <c r="C137" i="1" s="1"/>
  <c r="C141" i="1"/>
  <c r="L140" i="1"/>
  <c r="K140" i="1"/>
  <c r="J140" i="1"/>
  <c r="I140" i="1"/>
  <c r="H140" i="1"/>
  <c r="G140" i="1"/>
  <c r="F140" i="1"/>
  <c r="E140" i="1"/>
  <c r="D140" i="1"/>
  <c r="L139" i="1"/>
  <c r="K139" i="1"/>
  <c r="J139" i="1"/>
  <c r="I139" i="1"/>
  <c r="H139" i="1"/>
  <c r="G139" i="1"/>
  <c r="F139" i="1"/>
  <c r="E139" i="1"/>
  <c r="D139" i="1"/>
  <c r="L138" i="1"/>
  <c r="L351" i="1" s="1"/>
  <c r="L350" i="1" s="1"/>
  <c r="K138" i="1"/>
  <c r="K351" i="1" s="1"/>
  <c r="K350" i="1" s="1"/>
  <c r="J138" i="1"/>
  <c r="J351" i="1" s="1"/>
  <c r="J350" i="1" s="1"/>
  <c r="I138" i="1"/>
  <c r="I351" i="1" s="1"/>
  <c r="I350" i="1" s="1"/>
  <c r="H138" i="1"/>
  <c r="H351" i="1" s="1"/>
  <c r="H350" i="1" s="1"/>
  <c r="G138" i="1"/>
  <c r="G351" i="1" s="1"/>
  <c r="G350" i="1" s="1"/>
  <c r="F138" i="1"/>
  <c r="F351" i="1" s="1"/>
  <c r="F350" i="1" s="1"/>
  <c r="E138" i="1"/>
  <c r="E351" i="1" s="1"/>
  <c r="E350" i="1" s="1"/>
  <c r="D138" i="1"/>
  <c r="D351" i="1" s="1"/>
  <c r="C138" i="1"/>
  <c r="L137" i="1"/>
  <c r="K137" i="1"/>
  <c r="I137" i="1"/>
  <c r="H137" i="1"/>
  <c r="G137" i="1"/>
  <c r="E137" i="1"/>
  <c r="D137" i="1"/>
  <c r="L135" i="1"/>
  <c r="L364" i="1" s="1"/>
  <c r="L362" i="1" s="1"/>
  <c r="K135" i="1"/>
  <c r="K364" i="1" s="1"/>
  <c r="K362" i="1" s="1"/>
  <c r="J135" i="1"/>
  <c r="I135" i="1"/>
  <c r="I364" i="1" s="1"/>
  <c r="I362" i="1" s="1"/>
  <c r="H135" i="1"/>
  <c r="G135" i="1"/>
  <c r="G364" i="1" s="1"/>
  <c r="C135" i="1"/>
  <c r="C134" i="1"/>
  <c r="L133" i="1"/>
  <c r="K133" i="1"/>
  <c r="J133" i="1"/>
  <c r="I133" i="1"/>
  <c r="H133" i="1"/>
  <c r="G133" i="1"/>
  <c r="F133" i="1"/>
  <c r="E133" i="1"/>
  <c r="D133" i="1"/>
  <c r="C133" i="1"/>
  <c r="C132" i="1"/>
  <c r="C131" i="1"/>
  <c r="L130" i="1"/>
  <c r="K130" i="1"/>
  <c r="J130" i="1"/>
  <c r="I130" i="1"/>
  <c r="H130" i="1"/>
  <c r="G130" i="1"/>
  <c r="F130" i="1"/>
  <c r="E130" i="1"/>
  <c r="D130" i="1"/>
  <c r="C130" i="1"/>
  <c r="L129" i="1"/>
  <c r="K129" i="1"/>
  <c r="J129" i="1"/>
  <c r="I129" i="1"/>
  <c r="H129" i="1"/>
  <c r="G129" i="1"/>
  <c r="F129" i="1"/>
  <c r="E129" i="1"/>
  <c r="D129" i="1"/>
  <c r="C129" i="1"/>
  <c r="L128" i="1"/>
  <c r="K128" i="1"/>
  <c r="J128" i="1"/>
  <c r="I128" i="1"/>
  <c r="H128" i="1"/>
  <c r="G128" i="1"/>
  <c r="F128" i="1"/>
  <c r="E128" i="1"/>
  <c r="D128" i="1"/>
  <c r="C128" i="1"/>
  <c r="L127" i="1"/>
  <c r="K127" i="1"/>
  <c r="J127" i="1"/>
  <c r="I127" i="1"/>
  <c r="H127" i="1"/>
  <c r="G127" i="1"/>
  <c r="F127" i="1"/>
  <c r="E127" i="1"/>
  <c r="D127" i="1"/>
  <c r="C127" i="1"/>
  <c r="C126" i="1"/>
  <c r="C125" i="1"/>
  <c r="L124" i="1"/>
  <c r="K124" i="1"/>
  <c r="J124" i="1"/>
  <c r="I124" i="1"/>
  <c r="H124" i="1"/>
  <c r="G124" i="1"/>
  <c r="F124" i="1"/>
  <c r="E124" i="1"/>
  <c r="D124" i="1"/>
  <c r="C124" i="1"/>
  <c r="C123" i="1"/>
  <c r="C122" i="1"/>
  <c r="L121" i="1"/>
  <c r="K121" i="1"/>
  <c r="J121" i="1"/>
  <c r="I121" i="1"/>
  <c r="H121" i="1"/>
  <c r="G121" i="1"/>
  <c r="F121" i="1"/>
  <c r="E121" i="1"/>
  <c r="D121" i="1"/>
  <c r="C121" i="1"/>
  <c r="C120" i="1"/>
  <c r="C119" i="1"/>
  <c r="L118" i="1"/>
  <c r="K118" i="1"/>
  <c r="J118" i="1"/>
  <c r="I118" i="1"/>
  <c r="H118" i="1"/>
  <c r="G118" i="1"/>
  <c r="F118" i="1"/>
  <c r="E118" i="1"/>
  <c r="D118" i="1"/>
  <c r="C118" i="1"/>
  <c r="J117" i="1"/>
  <c r="J364" i="1" s="1"/>
  <c r="J362" i="1" s="1"/>
  <c r="C116" i="1"/>
  <c r="L115" i="1"/>
  <c r="K115" i="1"/>
  <c r="I115" i="1"/>
  <c r="H115" i="1"/>
  <c r="G115" i="1"/>
  <c r="F115" i="1"/>
  <c r="E115" i="1"/>
  <c r="D115" i="1"/>
  <c r="L114" i="1"/>
  <c r="L355" i="1" s="1"/>
  <c r="L353" i="1" s="1"/>
  <c r="K114" i="1"/>
  <c r="K355" i="1" s="1"/>
  <c r="K353" i="1" s="1"/>
  <c r="J114" i="1"/>
  <c r="J355" i="1" s="1"/>
  <c r="J353" i="1" s="1"/>
  <c r="I114" i="1"/>
  <c r="I355" i="1" s="1"/>
  <c r="I353" i="1" s="1"/>
  <c r="H114" i="1"/>
  <c r="H355" i="1" s="1"/>
  <c r="H353" i="1" s="1"/>
  <c r="G114" i="1"/>
  <c r="G355" i="1" s="1"/>
  <c r="G353" i="1" s="1"/>
  <c r="C113" i="1"/>
  <c r="L112" i="1"/>
  <c r="K112" i="1"/>
  <c r="J112" i="1"/>
  <c r="I112" i="1"/>
  <c r="H112" i="1"/>
  <c r="G112" i="1"/>
  <c r="F112" i="1"/>
  <c r="E112" i="1"/>
  <c r="D112" i="1"/>
  <c r="L111" i="1"/>
  <c r="K111" i="1"/>
  <c r="J111" i="1"/>
  <c r="C111" i="1" s="1"/>
  <c r="C109" i="1" s="1"/>
  <c r="C110" i="1"/>
  <c r="L109" i="1"/>
  <c r="K109" i="1"/>
  <c r="J109" i="1"/>
  <c r="I109" i="1"/>
  <c r="H109" i="1"/>
  <c r="G109" i="1"/>
  <c r="F109" i="1"/>
  <c r="E109" i="1"/>
  <c r="D109" i="1"/>
  <c r="L108" i="1"/>
  <c r="K108" i="1"/>
  <c r="H108" i="1"/>
  <c r="G108" i="1"/>
  <c r="C108" i="1" s="1"/>
  <c r="C106" i="1" s="1"/>
  <c r="C107" i="1"/>
  <c r="L106" i="1"/>
  <c r="K106" i="1"/>
  <c r="J106" i="1"/>
  <c r="I106" i="1"/>
  <c r="H106" i="1"/>
  <c r="G106" i="1"/>
  <c r="F106" i="1"/>
  <c r="E106" i="1"/>
  <c r="D106" i="1"/>
  <c r="L105" i="1"/>
  <c r="L103" i="1" s="1"/>
  <c r="H105" i="1"/>
  <c r="G105" i="1"/>
  <c r="C105" i="1" s="1"/>
  <c r="C104" i="1"/>
  <c r="K103" i="1"/>
  <c r="J103" i="1"/>
  <c r="I103" i="1"/>
  <c r="H103" i="1"/>
  <c r="G103" i="1"/>
  <c r="F103" i="1"/>
  <c r="E103" i="1"/>
  <c r="D103" i="1"/>
  <c r="H102" i="1"/>
  <c r="H364" i="1" s="1"/>
  <c r="H362" i="1" s="1"/>
  <c r="C102" i="1"/>
  <c r="C101" i="1"/>
  <c r="L100" i="1"/>
  <c r="K100" i="1"/>
  <c r="J100" i="1"/>
  <c r="I100" i="1"/>
  <c r="H100" i="1"/>
  <c r="G100" i="1"/>
  <c r="F100" i="1"/>
  <c r="E100" i="1"/>
  <c r="D100" i="1"/>
  <c r="C100" i="1"/>
  <c r="L99" i="1"/>
  <c r="K99" i="1"/>
  <c r="J99" i="1"/>
  <c r="I99" i="1"/>
  <c r="H99" i="1"/>
  <c r="G99" i="1"/>
  <c r="F99" i="1"/>
  <c r="E99" i="1"/>
  <c r="D99" i="1"/>
  <c r="L98" i="1"/>
  <c r="K98" i="1"/>
  <c r="J98" i="1"/>
  <c r="I98" i="1"/>
  <c r="H98" i="1"/>
  <c r="G98" i="1"/>
  <c r="D98" i="1"/>
  <c r="C98" i="1"/>
  <c r="L97" i="1"/>
  <c r="K97" i="1"/>
  <c r="J97" i="1"/>
  <c r="I97" i="1"/>
  <c r="H97" i="1"/>
  <c r="G97" i="1"/>
  <c r="F97" i="1"/>
  <c r="E97" i="1"/>
  <c r="D97" i="1"/>
  <c r="C96" i="1"/>
  <c r="C95" i="1"/>
  <c r="L94" i="1"/>
  <c r="K94" i="1"/>
  <c r="J94" i="1"/>
  <c r="I94" i="1"/>
  <c r="H94" i="1"/>
  <c r="G94" i="1"/>
  <c r="F94" i="1"/>
  <c r="E94" i="1"/>
  <c r="D94" i="1"/>
  <c r="C94" i="1"/>
  <c r="C93" i="1"/>
  <c r="C92" i="1"/>
  <c r="L91" i="1"/>
  <c r="K91" i="1"/>
  <c r="J91" i="1"/>
  <c r="I91" i="1"/>
  <c r="H91" i="1"/>
  <c r="G91" i="1"/>
  <c r="F91" i="1"/>
  <c r="E91" i="1"/>
  <c r="D91" i="1"/>
  <c r="C91" i="1"/>
  <c r="C90" i="1"/>
  <c r="C89" i="1"/>
  <c r="L88" i="1"/>
  <c r="K88" i="1"/>
  <c r="J88" i="1"/>
  <c r="I88" i="1"/>
  <c r="H88" i="1"/>
  <c r="G88" i="1"/>
  <c r="F88" i="1"/>
  <c r="E88" i="1"/>
  <c r="D88" i="1"/>
  <c r="C88" i="1"/>
  <c r="C87" i="1"/>
  <c r="C86" i="1"/>
  <c r="L85" i="1"/>
  <c r="K85" i="1"/>
  <c r="J85" i="1"/>
  <c r="I85" i="1"/>
  <c r="H85" i="1"/>
  <c r="G85" i="1"/>
  <c r="F85" i="1"/>
  <c r="E85" i="1"/>
  <c r="D85" i="1"/>
  <c r="C85" i="1"/>
  <c r="C84" i="1"/>
  <c r="C83" i="1"/>
  <c r="L82" i="1"/>
  <c r="K82" i="1"/>
  <c r="J82" i="1"/>
  <c r="I82" i="1"/>
  <c r="H82" i="1"/>
  <c r="G82" i="1"/>
  <c r="F82" i="1"/>
  <c r="E82" i="1"/>
  <c r="D82" i="1"/>
  <c r="C82" i="1"/>
  <c r="C81" i="1"/>
  <c r="C80" i="1"/>
  <c r="L79" i="1"/>
  <c r="K79" i="1"/>
  <c r="J79" i="1"/>
  <c r="I79" i="1"/>
  <c r="H79" i="1"/>
  <c r="G79" i="1"/>
  <c r="F79" i="1"/>
  <c r="E79" i="1"/>
  <c r="D79" i="1"/>
  <c r="C79" i="1"/>
  <c r="L78" i="1"/>
  <c r="K78" i="1"/>
  <c r="J78" i="1"/>
  <c r="I78" i="1"/>
  <c r="H78" i="1"/>
  <c r="C78" i="1" s="1"/>
  <c r="C76" i="1" s="1"/>
  <c r="G78" i="1"/>
  <c r="C77" i="1"/>
  <c r="L76" i="1"/>
  <c r="K76" i="1"/>
  <c r="J76" i="1"/>
  <c r="I76" i="1"/>
  <c r="H76" i="1"/>
  <c r="G76" i="1"/>
  <c r="F76" i="1"/>
  <c r="E76" i="1"/>
  <c r="D76" i="1"/>
  <c r="C75" i="1"/>
  <c r="C73" i="1" s="1"/>
  <c r="C74" i="1"/>
  <c r="L73" i="1"/>
  <c r="K73" i="1"/>
  <c r="J73" i="1"/>
  <c r="I73" i="1"/>
  <c r="H73" i="1"/>
  <c r="G73" i="1"/>
  <c r="F73" i="1"/>
  <c r="E73" i="1"/>
  <c r="D73" i="1"/>
  <c r="L72" i="1"/>
  <c r="L361" i="1" s="1"/>
  <c r="L359" i="1" s="1"/>
  <c r="K72" i="1"/>
  <c r="K361" i="1" s="1"/>
  <c r="K359" i="1" s="1"/>
  <c r="J72" i="1"/>
  <c r="J361" i="1" s="1"/>
  <c r="J359" i="1" s="1"/>
  <c r="I72" i="1"/>
  <c r="I361" i="1" s="1"/>
  <c r="I359" i="1" s="1"/>
  <c r="H72" i="1"/>
  <c r="H361" i="1" s="1"/>
  <c r="H359" i="1" s="1"/>
  <c r="G72" i="1"/>
  <c r="G361" i="1" s="1"/>
  <c r="G359" i="1" s="1"/>
  <c r="C71" i="1"/>
  <c r="L70" i="1"/>
  <c r="K70" i="1"/>
  <c r="J70" i="1"/>
  <c r="I70" i="1"/>
  <c r="H70" i="1"/>
  <c r="G70" i="1"/>
  <c r="F70" i="1"/>
  <c r="E70" i="1"/>
  <c r="D70" i="1"/>
  <c r="L69" i="1"/>
  <c r="K69" i="1"/>
  <c r="J69" i="1"/>
  <c r="I69" i="1"/>
  <c r="H69" i="1"/>
  <c r="G69" i="1"/>
  <c r="F69" i="1"/>
  <c r="E69" i="1"/>
  <c r="D69" i="1"/>
  <c r="L68" i="1"/>
  <c r="K68" i="1"/>
  <c r="K67" i="1" s="1"/>
  <c r="J68" i="1"/>
  <c r="I68" i="1"/>
  <c r="H68" i="1"/>
  <c r="G68" i="1"/>
  <c r="G67" i="1" s="1"/>
  <c r="F68" i="1"/>
  <c r="E68" i="1"/>
  <c r="D68" i="1"/>
  <c r="C68" i="1"/>
  <c r="L67" i="1"/>
  <c r="J67" i="1"/>
  <c r="I67" i="1"/>
  <c r="H67" i="1"/>
  <c r="F67" i="1"/>
  <c r="E67" i="1"/>
  <c r="D67" i="1"/>
  <c r="C66" i="1"/>
  <c r="C64" i="1" s="1"/>
  <c r="D64" i="1"/>
  <c r="C63" i="1"/>
  <c r="C62" i="1"/>
  <c r="C61" i="1" s="1"/>
  <c r="L61" i="1"/>
  <c r="K61" i="1"/>
  <c r="J61" i="1"/>
  <c r="I61" i="1"/>
  <c r="H61" i="1"/>
  <c r="G61" i="1"/>
  <c r="F61" i="1"/>
  <c r="E61" i="1"/>
  <c r="D61" i="1"/>
  <c r="C60" i="1"/>
  <c r="C59" i="1"/>
  <c r="C58" i="1" s="1"/>
  <c r="L58" i="1"/>
  <c r="K58" i="1"/>
  <c r="J58" i="1"/>
  <c r="I58" i="1"/>
  <c r="H58" i="1"/>
  <c r="G58" i="1"/>
  <c r="F58" i="1"/>
  <c r="E58" i="1"/>
  <c r="D58" i="1"/>
  <c r="C57" i="1"/>
  <c r="C56" i="1"/>
  <c r="C55" i="1" s="1"/>
  <c r="L55" i="1"/>
  <c r="K55" i="1"/>
  <c r="J55" i="1"/>
  <c r="I55" i="1"/>
  <c r="H55" i="1"/>
  <c r="G55" i="1"/>
  <c r="F55" i="1"/>
  <c r="E55" i="1"/>
  <c r="D55" i="1"/>
  <c r="C54" i="1"/>
  <c r="C53" i="1"/>
  <c r="C52" i="1" s="1"/>
  <c r="C49" i="1" s="1"/>
  <c r="L51" i="1"/>
  <c r="K51" i="1"/>
  <c r="J51" i="1"/>
  <c r="I51" i="1"/>
  <c r="H51" i="1"/>
  <c r="G51" i="1"/>
  <c r="F51" i="1"/>
  <c r="E51" i="1"/>
  <c r="D51" i="1"/>
  <c r="C51" i="1"/>
  <c r="D50" i="1"/>
  <c r="C50" i="1"/>
  <c r="L49" i="1"/>
  <c r="K49" i="1"/>
  <c r="J49" i="1"/>
  <c r="I49" i="1"/>
  <c r="H49" i="1"/>
  <c r="G49" i="1"/>
  <c r="F49" i="1"/>
  <c r="E49" i="1"/>
  <c r="D49" i="1"/>
  <c r="L46" i="1"/>
  <c r="K46" i="1" s="1"/>
  <c r="J46" i="1" s="1"/>
  <c r="I46" i="1" s="1"/>
  <c r="H46" i="1" s="1"/>
  <c r="G46" i="1" s="1"/>
  <c r="F46" i="1" s="1"/>
  <c r="E46" i="1" s="1"/>
  <c r="D46" i="1" s="1"/>
  <c r="C46" i="1" s="1"/>
  <c r="L45" i="1"/>
  <c r="K45" i="1" s="1"/>
  <c r="J45" i="1" s="1"/>
  <c r="I45" i="1" s="1"/>
  <c r="H45" i="1" s="1"/>
  <c r="G45" i="1" s="1"/>
  <c r="F45" i="1" s="1"/>
  <c r="E45" i="1" s="1"/>
  <c r="D45" i="1" s="1"/>
  <c r="C45" i="1" s="1"/>
  <c r="C44" i="1" s="1"/>
  <c r="L44" i="1"/>
  <c r="K44" i="1" s="1"/>
  <c r="J44" i="1" s="1"/>
  <c r="I44" i="1" s="1"/>
  <c r="H44" i="1" s="1"/>
  <c r="G44" i="1" s="1"/>
  <c r="F44" i="1" s="1"/>
  <c r="E44" i="1" s="1"/>
  <c r="D44" i="1" s="1"/>
  <c r="C43" i="1"/>
  <c r="C42" i="1"/>
  <c r="L41" i="1"/>
  <c r="K41" i="1"/>
  <c r="J41" i="1"/>
  <c r="I41" i="1"/>
  <c r="H41" i="1"/>
  <c r="G41" i="1"/>
  <c r="F41" i="1"/>
  <c r="E41" i="1"/>
  <c r="D41" i="1"/>
  <c r="C41" i="1"/>
  <c r="L40" i="1"/>
  <c r="K40" i="1" s="1"/>
  <c r="J40" i="1" s="1"/>
  <c r="I40" i="1" s="1"/>
  <c r="H40" i="1" s="1"/>
  <c r="G40" i="1" s="1"/>
  <c r="F40" i="1" s="1"/>
  <c r="E40" i="1" s="1"/>
  <c r="D40" i="1" s="1"/>
  <c r="C40" i="1" s="1"/>
  <c r="L39" i="1"/>
  <c r="K39" i="1" s="1"/>
  <c r="J39" i="1" s="1"/>
  <c r="I39" i="1" s="1"/>
  <c r="H39" i="1" s="1"/>
  <c r="G39" i="1" s="1"/>
  <c r="F39" i="1" s="1"/>
  <c r="E39" i="1" s="1"/>
  <c r="D39" i="1" s="1"/>
  <c r="C39" i="1" s="1"/>
  <c r="C38" i="1" s="1"/>
  <c r="L38" i="1"/>
  <c r="K38" i="1" s="1"/>
  <c r="J38" i="1" s="1"/>
  <c r="I38" i="1" s="1"/>
  <c r="H38" i="1" s="1"/>
  <c r="G38" i="1" s="1"/>
  <c r="F38" i="1" s="1"/>
  <c r="E38" i="1" s="1"/>
  <c r="D38" i="1" s="1"/>
  <c r="L37" i="1"/>
  <c r="K37" i="1" s="1"/>
  <c r="L36" i="1"/>
  <c r="K36" i="1" s="1"/>
  <c r="J36" i="1" s="1"/>
  <c r="I36" i="1" s="1"/>
  <c r="H36" i="1" s="1"/>
  <c r="G36" i="1" s="1"/>
  <c r="F36" i="1" s="1"/>
  <c r="E36" i="1" s="1"/>
  <c r="D36" i="1" s="1"/>
  <c r="C36" i="1" s="1"/>
  <c r="L35" i="1"/>
  <c r="K35" i="1" s="1"/>
  <c r="J35" i="1" s="1"/>
  <c r="I35" i="1" s="1"/>
  <c r="H35" i="1" s="1"/>
  <c r="G35" i="1" s="1"/>
  <c r="F35" i="1" s="1"/>
  <c r="E35" i="1" s="1"/>
  <c r="D35" i="1" s="1"/>
  <c r="C34" i="1"/>
  <c r="C32" i="1" s="1"/>
  <c r="C33" i="1"/>
  <c r="L32" i="1"/>
  <c r="K32" i="1" s="1"/>
  <c r="J32" i="1" s="1"/>
  <c r="I32" i="1" s="1"/>
  <c r="H32" i="1" s="1"/>
  <c r="G32" i="1" s="1"/>
  <c r="F32" i="1" s="1"/>
  <c r="E32" i="1" s="1"/>
  <c r="D32" i="1" s="1"/>
  <c r="L31" i="1"/>
  <c r="L30" i="1"/>
  <c r="K30" i="1" s="1"/>
  <c r="J30" i="1" s="1"/>
  <c r="I30" i="1" s="1"/>
  <c r="H30" i="1" s="1"/>
  <c r="G30" i="1" s="1"/>
  <c r="F30" i="1" s="1"/>
  <c r="E30" i="1" s="1"/>
  <c r="D30" i="1" s="1"/>
  <c r="C28" i="1"/>
  <c r="C27" i="1"/>
  <c r="L26" i="1"/>
  <c r="K26" i="1"/>
  <c r="J26" i="1"/>
  <c r="I26" i="1"/>
  <c r="H26" i="1"/>
  <c r="G26" i="1"/>
  <c r="F26" i="1"/>
  <c r="E26" i="1"/>
  <c r="C26" i="1" s="1"/>
  <c r="C23" i="1" s="1"/>
  <c r="D26" i="1"/>
  <c r="L25" i="1"/>
  <c r="K25" i="1"/>
  <c r="J25" i="1"/>
  <c r="I25" i="1"/>
  <c r="H25" i="1"/>
  <c r="G25" i="1"/>
  <c r="F25" i="1"/>
  <c r="E25" i="1"/>
  <c r="D25" i="1"/>
  <c r="C25" i="1"/>
  <c r="C24" i="1"/>
  <c r="L23" i="1"/>
  <c r="K23" i="1"/>
  <c r="J23" i="1"/>
  <c r="I23" i="1"/>
  <c r="H23" i="1"/>
  <c r="G23" i="1"/>
  <c r="F23" i="1"/>
  <c r="E23" i="1"/>
  <c r="D23" i="1"/>
  <c r="C22" i="1"/>
  <c r="L20" i="1"/>
  <c r="K20" i="1"/>
  <c r="J20" i="1"/>
  <c r="I20" i="1"/>
  <c r="H20" i="1"/>
  <c r="G20" i="1"/>
  <c r="F20" i="1"/>
  <c r="E20" i="1"/>
  <c r="D20" i="1"/>
  <c r="C20" i="1"/>
  <c r="C19" i="1"/>
  <c r="L17" i="1"/>
  <c r="K17" i="1"/>
  <c r="J17" i="1"/>
  <c r="I17" i="1"/>
  <c r="H17" i="1"/>
  <c r="G17" i="1"/>
  <c r="F17" i="1"/>
  <c r="E17" i="1"/>
  <c r="C17" i="1"/>
  <c r="L16" i="1"/>
  <c r="K16" i="1"/>
  <c r="J16" i="1"/>
  <c r="I16" i="1"/>
  <c r="H16" i="1"/>
  <c r="G16" i="1"/>
  <c r="F16" i="1"/>
  <c r="E16" i="1"/>
  <c r="D16" i="1"/>
  <c r="C16" i="1"/>
  <c r="L15" i="1"/>
  <c r="L256" i="1" s="1"/>
  <c r="K15" i="1"/>
  <c r="J15" i="1"/>
  <c r="I15" i="1"/>
  <c r="H15" i="1"/>
  <c r="G15" i="1"/>
  <c r="F15" i="1"/>
  <c r="E15" i="1"/>
  <c r="C15" i="1"/>
  <c r="L14" i="1"/>
  <c r="K14" i="1"/>
  <c r="J14" i="1"/>
  <c r="I14" i="1"/>
  <c r="H14" i="1"/>
  <c r="G14" i="1"/>
  <c r="F14" i="1"/>
  <c r="E14" i="1"/>
  <c r="D14" i="1"/>
  <c r="C14" i="1"/>
  <c r="J37" i="1" l="1"/>
  <c r="K31" i="1"/>
  <c r="C144" i="1"/>
  <c r="J168" i="1"/>
  <c r="C197" i="1"/>
  <c r="C201" i="1"/>
  <c r="C195" i="1" s="1"/>
  <c r="C191" i="1"/>
  <c r="C192" i="1"/>
  <c r="C189" i="1" s="1"/>
  <c r="C103" i="1"/>
  <c r="H346" i="1"/>
  <c r="H344" i="1" s="1"/>
  <c r="H189" i="1"/>
  <c r="L346" i="1"/>
  <c r="L344" i="1" s="1"/>
  <c r="L189" i="1"/>
  <c r="H195" i="1"/>
  <c r="L195" i="1"/>
  <c r="C213" i="1"/>
  <c r="C214" i="1"/>
  <c r="C211" i="1" s="1"/>
  <c r="D256" i="1"/>
  <c r="C30" i="1"/>
  <c r="C222" i="1"/>
  <c r="C223" i="1"/>
  <c r="C220" i="1" s="1"/>
  <c r="H256" i="1"/>
  <c r="L342" i="1"/>
  <c r="C114" i="1"/>
  <c r="C112" i="1" s="1"/>
  <c r="C139" i="1"/>
  <c r="C161" i="1"/>
  <c r="C170" i="1"/>
  <c r="D338" i="1"/>
  <c r="C339" i="1"/>
  <c r="E338" i="1"/>
  <c r="I338" i="1"/>
  <c r="F344" i="1"/>
  <c r="J344" i="1"/>
  <c r="C361" i="1"/>
  <c r="G362" i="1"/>
  <c r="C367" i="1"/>
  <c r="E255" i="1"/>
  <c r="E256" i="1"/>
  <c r="E342" i="1" s="1"/>
  <c r="I256" i="1"/>
  <c r="K257" i="1"/>
  <c r="K343" i="1" s="1"/>
  <c r="C72" i="1"/>
  <c r="J253" i="1"/>
  <c r="K252" i="1"/>
  <c r="F338" i="1"/>
  <c r="J338" i="1"/>
  <c r="H347" i="1"/>
  <c r="L347" i="1"/>
  <c r="C352" i="1"/>
  <c r="F256" i="1"/>
  <c r="F342" i="1" s="1"/>
  <c r="J256" i="1"/>
  <c r="L257" i="1"/>
  <c r="L343" i="1" s="1"/>
  <c r="J115" i="1"/>
  <c r="C117" i="1"/>
  <c r="C115" i="1" s="1"/>
  <c r="J153" i="1"/>
  <c r="F189" i="1"/>
  <c r="J189" i="1"/>
  <c r="C235" i="1"/>
  <c r="C233" i="1" s="1"/>
  <c r="C239" i="1"/>
  <c r="J250" i="1"/>
  <c r="K249" i="1"/>
  <c r="G338" i="1"/>
  <c r="K338" i="1"/>
  <c r="C349" i="1"/>
  <c r="C347" i="1" s="1"/>
  <c r="C355" i="1"/>
  <c r="C353" i="1" s="1"/>
  <c r="C364" i="1"/>
  <c r="D255" i="1"/>
  <c r="G256" i="1"/>
  <c r="K256" i="1"/>
  <c r="D353" i="1"/>
  <c r="F137" i="1"/>
  <c r="F255" i="1" s="1"/>
  <c r="J137" i="1"/>
  <c r="C351" i="1"/>
  <c r="C350" i="1" s="1"/>
  <c r="D350" i="1"/>
  <c r="C145" i="1"/>
  <c r="G189" i="1"/>
  <c r="C346" i="1"/>
  <c r="C344" i="1" s="1"/>
  <c r="D344" i="1"/>
  <c r="H206" i="1"/>
  <c r="C209" i="1"/>
  <c r="J223" i="1"/>
  <c r="J247" i="1"/>
  <c r="K246" i="1"/>
  <c r="C296" i="1"/>
  <c r="H338" i="1"/>
  <c r="L338" i="1"/>
  <c r="C359" i="1"/>
  <c r="C365" i="1"/>
  <c r="C363" i="1"/>
  <c r="C362" i="1" s="1"/>
  <c r="D347" i="1"/>
  <c r="E368" i="1"/>
  <c r="K342" i="1" l="1"/>
  <c r="K341" i="1" s="1"/>
  <c r="U341" i="1" s="1"/>
  <c r="K255" i="1"/>
  <c r="I253" i="1"/>
  <c r="J252" i="1"/>
  <c r="C338" i="1"/>
  <c r="L341" i="1"/>
  <c r="V341" i="1" s="1"/>
  <c r="C99" i="1"/>
  <c r="I247" i="1"/>
  <c r="J246" i="1"/>
  <c r="G342" i="1"/>
  <c r="J342" i="1"/>
  <c r="I342" i="1"/>
  <c r="L255" i="1"/>
  <c r="C97" i="1"/>
  <c r="J249" i="1"/>
  <c r="I250" i="1"/>
  <c r="C70" i="1"/>
  <c r="C69" i="1"/>
  <c r="C67" i="1" s="1"/>
  <c r="H342" i="1"/>
  <c r="J31" i="1"/>
  <c r="J257" i="1" s="1"/>
  <c r="J343" i="1" s="1"/>
  <c r="I37" i="1"/>
  <c r="C206" i="1"/>
  <c r="C207" i="1"/>
  <c r="C204" i="1" s="1"/>
  <c r="C256" i="1"/>
  <c r="D342" i="1"/>
  <c r="H37" i="1" l="1"/>
  <c r="I31" i="1"/>
  <c r="I257" i="1" s="1"/>
  <c r="H250" i="1"/>
  <c r="I249" i="1"/>
  <c r="H253" i="1"/>
  <c r="I252" i="1"/>
  <c r="J341" i="1"/>
  <c r="T341" i="1" s="1"/>
  <c r="J255" i="1"/>
  <c r="H247" i="1"/>
  <c r="I246" i="1"/>
  <c r="C342" i="1"/>
  <c r="H252" i="1" l="1"/>
  <c r="G253" i="1"/>
  <c r="G250" i="1"/>
  <c r="H249" i="1"/>
  <c r="I343" i="1"/>
  <c r="I341" i="1" s="1"/>
  <c r="S341" i="1" s="1"/>
  <c r="I255" i="1"/>
  <c r="H246" i="1"/>
  <c r="G247" i="1"/>
  <c r="G37" i="1"/>
  <c r="H31" i="1"/>
  <c r="H257" i="1" s="1"/>
  <c r="F250" i="1" l="1"/>
  <c r="G249" i="1"/>
  <c r="H343" i="1"/>
  <c r="H341" i="1" s="1"/>
  <c r="R341" i="1" s="1"/>
  <c r="H255" i="1"/>
  <c r="F253" i="1"/>
  <c r="G252" i="1"/>
  <c r="F37" i="1"/>
  <c r="G31" i="1"/>
  <c r="G257" i="1" s="1"/>
  <c r="F247" i="1"/>
  <c r="G246" i="1"/>
  <c r="G343" i="1" l="1"/>
  <c r="G341" i="1" s="1"/>
  <c r="Q341" i="1" s="1"/>
  <c r="G255" i="1"/>
  <c r="F31" i="1"/>
  <c r="F257" i="1" s="1"/>
  <c r="F343" i="1" s="1"/>
  <c r="F341" i="1" s="1"/>
  <c r="P341" i="1" s="1"/>
  <c r="E37" i="1"/>
  <c r="E247" i="1"/>
  <c r="F246" i="1"/>
  <c r="E253" i="1"/>
  <c r="F252" i="1"/>
  <c r="F249" i="1"/>
  <c r="E250" i="1"/>
  <c r="D37" i="1" l="1"/>
  <c r="E31" i="1"/>
  <c r="E257" i="1" s="1"/>
  <c r="E343" i="1" s="1"/>
  <c r="E341" i="1" s="1"/>
  <c r="O341" i="1" s="1"/>
  <c r="D250" i="1"/>
  <c r="E249" i="1"/>
  <c r="D253" i="1"/>
  <c r="E252" i="1"/>
  <c r="D247" i="1"/>
  <c r="E246" i="1"/>
  <c r="D246" i="1" l="1"/>
  <c r="C247" i="1"/>
  <c r="C246" i="1" s="1"/>
  <c r="C250" i="1"/>
  <c r="C249" i="1" s="1"/>
  <c r="D249" i="1"/>
  <c r="D252" i="1"/>
  <c r="C253" i="1"/>
  <c r="C252" i="1" s="1"/>
  <c r="C37" i="1"/>
  <c r="C35" i="1" s="1"/>
  <c r="C29" i="1" s="1"/>
  <c r="D31" i="1"/>
  <c r="C31" i="1" l="1"/>
  <c r="D257" i="1"/>
  <c r="D343" i="1" l="1"/>
  <c r="D341" i="1" s="1"/>
  <c r="N257" i="1"/>
  <c r="C257" i="1"/>
  <c r="C343" i="1" l="1"/>
  <c r="C341" i="1" s="1"/>
  <c r="N341" i="1" s="1"/>
  <c r="C255" i="1"/>
</calcChain>
</file>

<file path=xl/sharedStrings.xml><?xml version="1.0" encoding="utf-8"?>
<sst xmlns="http://schemas.openxmlformats.org/spreadsheetml/2006/main" count="1344" uniqueCount="501">
  <si>
    <t>Степень реализации части функций в сфере социально-трудовых отношений и охраны труда, включая осуществление переданных отдельных государственных полномочий в области охраны труда, %</t>
  </si>
  <si>
    <t>Структурное подразделение Администрации города без образования юридического лица 
(Управление общественных связей)</t>
  </si>
  <si>
    <t>Структурное подразделение Администрации города без образования юридического лица (Управление по делам гражданской обороны и чрезвычайным ситуациям)</t>
  </si>
  <si>
    <t>Структурное подразделение Администрации города без образования юридического лица (Управление связи и информатизации)</t>
  </si>
  <si>
    <t>Доля подготовленных к подписанию постановлений и распоряжений Главы города, Администрации города, высших должностных лиц Администрации города, %</t>
  </si>
  <si>
    <t>Доля снятых с контроля муниципальных правовых актов, поручений Главы города, высших должностных лиц Администрации города, постановлений Губернатора и правительства ХМАО-Югры, писем государственных органов, других писем и обращений, %</t>
  </si>
  <si>
    <t>Количество организованных заседаний комиссии по наградам при Главе города, ед.</t>
  </si>
  <si>
    <t>Разработка стратегии запланирована на 2014 год</t>
  </si>
  <si>
    <t>Целевые показатели результатов реализации муниципальной программы, 
формируемые в разрезе подпрограмм</t>
  </si>
  <si>
    <t>Администрация города, 
Муниципальное казенное учреждение "Многофункциональный центр предоставления государственных и муниципальных услуг"</t>
  </si>
  <si>
    <t>Количество субсидий, полученных  организациями, ед.</t>
  </si>
  <si>
    <t>Количество субсидий, полученных субъектами малого и среднего предпринимательства , ед.</t>
  </si>
  <si>
    <t>60/60*100</t>
  </si>
  <si>
    <t>Показатель рассчитан прямым счетом, исходя из количества планируемых к проведению контрольных мероприятий предусмотренных планом</t>
  </si>
  <si>
    <t>Показатель рассчитан прямым счетом, исходя из планируемого количества, с учетом фактических данных за предыдущие годы</t>
  </si>
  <si>
    <t>Показатель рассчитан исходя из среднего ежегодного количества граждан, состоящих на учете на получение субсидий на 01.01.2013, прогнозного значения количества граждан снятых с учета по различным основаниям</t>
  </si>
  <si>
    <t>Количество граждан планируемых к получению субсидии / количество граждан, состоящих на учете на получение субсидии на приобретение жилья за счет средств федерального бюджета *100</t>
  </si>
  <si>
    <t>20/621*100</t>
  </si>
  <si>
    <t>20/591*100</t>
  </si>
  <si>
    <t>20/561*100</t>
  </si>
  <si>
    <t xml:space="preserve">Показатель рассчитан прямым счетом, исходя 
из объема субсидии и соответствующего количества граждан планируемых к получению </t>
  </si>
  <si>
    <t>Доля проектов решений Думы города, направленных в Думу города с соблюдением установленных сроков, от общего числа проектов, внесенных Главой города, Администрацией города, %</t>
  </si>
  <si>
    <t xml:space="preserve"> Количество внесенных проектов решений Думы города определяется с учетом предложений структурных подразделений Администрации города, которые утверждаются в плане работы Думы города на полугодие, а также количеством вопросов, которые могут быть внесены ежемесячно в качестве дополнительных в соответствии с Регламентом Думы города исходя из текущей потребности структурных подразделений. Спрогнозировать количество вопросов, которые будут внесены структурными подразделениями Администрации города, Главой города не представляется возможным</t>
  </si>
  <si>
    <t>7/7*100</t>
  </si>
  <si>
    <t>Количество организованных встреч / количество запланированных встреч * 100</t>
  </si>
  <si>
    <t>Доля организованных "прямых телефонных линий", от общего количества запланированных, %</t>
  </si>
  <si>
    <t>Доля организованных встреч Главы города, высших должностных лиц Администрации города с населением города, от общего количества запланированных, %</t>
  </si>
  <si>
    <t>Количество организованных линий / количество запланированных линий * 100</t>
  </si>
  <si>
    <t>43/43*100</t>
  </si>
  <si>
    <t>42/42*100</t>
  </si>
  <si>
    <t>Показатель рассчитан прямым счетом, исходя из количества планируемых встреч ежегодно</t>
  </si>
  <si>
    <t>Количество организованных приемов / количество заявившихся граждан * 100</t>
  </si>
  <si>
    <t>Доля организованных управлением приемов граждан по личным вопросам Главой города, высшими должностными лицами Администрации города, от общего количества заявившихся граждан, %</t>
  </si>
  <si>
    <t>Показатель рассчитан прямым счетом, исходя из количества планируемых линий</t>
  </si>
  <si>
    <t>Спланировать количество заявившихся граждан, не представляется возможным. Организация приемов планируется в полном объеме по мере поступления обращений</t>
  </si>
  <si>
    <t>Количество рассмотренных обращений / количество поступивших обращений * 100</t>
  </si>
  <si>
    <t>Спланировать количество письменных обращений граждан, не представляется возможным. Организация рассмотрения письменных обращений планируется в полном объеме по мере поступления обращений</t>
  </si>
  <si>
    <t>Доля письменных обращений граждан, рассмотрение которых было организовано, от общего количества поступивших обращений, %</t>
  </si>
  <si>
    <t>52/52*100</t>
  </si>
  <si>
    <t>Количество опубликованной информации / количество подлежащей опубликованию информации * 100</t>
  </si>
  <si>
    <t>1350/1350*100</t>
  </si>
  <si>
    <t>Количество подготовленных правовых актов к подписанию / количество поступивших правовых актов * 100</t>
  </si>
  <si>
    <t>Количество снятых с контроля муниципальных правовых актов, поручений Главы города, высших должностных лиц Администрации города, постановлений Губернатора и правительства ХМАО-Югры, писем государственных органов, других писем и обращений / количество поступивших  * 100</t>
  </si>
  <si>
    <t xml:space="preserve">Спланировать количество снятых с контроля муниципальных правовых актов, поручений Главы города, высших должностных лиц Администрации города, постановлений Губернатора и правительства ХМАО-Югры, писем государственных органов, других писем и обращений, не представляется возможным. Снятие с контроля планируется в полном объеме по мере поступления </t>
  </si>
  <si>
    <t>Уровень выполнение договорных обязательств, по материально-техническому и организационному  обеспечению деятельности органов местного самоуправления, %</t>
  </si>
  <si>
    <r>
      <t>Объем заключенных договорных обязательств за отчетный период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общий объем плана закупок на отчетный период  </t>
    </r>
    <r>
      <rPr>
        <b/>
        <sz val="13"/>
        <rFont val="Times New Roman"/>
        <family val="1"/>
        <charset val="204"/>
      </rPr>
      <t>* 100</t>
    </r>
  </si>
  <si>
    <r>
      <t>Количество проведенных контрольных мероприятий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общее количество запланированных контрольных мероприятий  </t>
    </r>
    <r>
      <rPr>
        <b/>
        <sz val="13"/>
        <rFont val="Times New Roman"/>
        <family val="1"/>
        <charset val="204"/>
      </rPr>
      <t>* 100</t>
    </r>
  </si>
  <si>
    <t>Показатель рассчитан прямым, счетом исходя из количества работников прошедших обучение и проверку знаний по охране труда в 2012 году.</t>
  </si>
  <si>
    <t>Количество руководителей и специалистов, которым необходимо пройти обучение и проверку знаний по охране труда</t>
  </si>
  <si>
    <t>Показатель рассчитан исходя из потребности учреждений, подведомственных департаменту образования, в обучении и проверке знаний по охране труда</t>
  </si>
  <si>
    <t>16524+4%</t>
  </si>
  <si>
    <t>15888+4%</t>
  </si>
  <si>
    <t>17185+4%</t>
  </si>
  <si>
    <t>20471+2%</t>
  </si>
  <si>
    <t>20880+2%</t>
  </si>
  <si>
    <t>21298+2%</t>
  </si>
  <si>
    <r>
      <t>Количество  архивных документов и архивных фондов, по которым обеспечена сохранность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общее количество архивных документов и архивных фондов  </t>
    </r>
    <r>
      <rPr>
        <b/>
        <sz val="13"/>
        <rFont val="Times New Roman"/>
        <family val="1"/>
        <charset val="204"/>
      </rPr>
      <t>* 100</t>
    </r>
  </si>
  <si>
    <t>123587/123587*100</t>
  </si>
  <si>
    <t>Показатель рассчитан прямым счетом, исходя из количества архивных документов и архивных фондов по состоянию на 01.10.2013</t>
  </si>
  <si>
    <t>18/18*100</t>
  </si>
  <si>
    <t>Показатель рассчитан прямым счетом, в соответствии с постановлением Администрации города от 11.02.2013 №787 "Об утверждении перечней государственных и муниципальных услуг, предоставление которых организуется через Многофункциональный центр предоставления государственных и муниципальных услуг"</t>
  </si>
  <si>
    <t>81/100*100</t>
  </si>
  <si>
    <t>83/100*100</t>
  </si>
  <si>
    <t>85/100*100</t>
  </si>
  <si>
    <t xml:space="preserve">
Количество человек, которые удовлетворены деятельностью Администрации города / общее количество опрошенных заявителей * 100</t>
  </si>
  <si>
    <t>9/9*100</t>
  </si>
  <si>
    <r>
      <t>Количество реализованных функций, переданных для организационного обеспечения деятельности Администрации города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общее количество функций, переданных для организационного обеспечения деятельности Администрации города </t>
    </r>
    <r>
      <rPr>
        <b/>
        <sz val="13"/>
        <rFont val="Times New Roman"/>
        <family val="1"/>
        <charset val="204"/>
      </rPr>
      <t>* 100</t>
    </r>
  </si>
  <si>
    <t>67*5000/ 336526 * 100</t>
  </si>
  <si>
    <t>69*5000/ 344146 * 100</t>
  </si>
  <si>
    <t>70*5000 / 351201* 100</t>
  </si>
  <si>
    <t>Показатель рассчитан прямым счетом, в соответствии с требованиями Постановления Правительства РФ от 22 декабря 2012 г. N 1376
"Об утверждении Правил организации деятельности многофункциональных центров предоставления государственных и муниципальных услуг" и исходя из 
прогноза социально-экономического развития города Сургута на 2014-2016 годы.</t>
  </si>
  <si>
    <t>6/6*100</t>
  </si>
  <si>
    <t>Показатель рассчитан прямым счетом, исходя из заключенных соглашений о взаимодействии</t>
  </si>
  <si>
    <t>302 873/ 
336 526 * 100</t>
  </si>
  <si>
    <t>309 731/ 
344 146 * 100</t>
  </si>
  <si>
    <t>316 081/ 
351 201* 100</t>
  </si>
  <si>
    <t>Показатель рассчитан прямым счетом</t>
  </si>
  <si>
    <t>18 478/18 478 * 100</t>
  </si>
  <si>
    <t>Количество проектов муниципальных правовых актов Главы города, Администрации города, ее должностных лиц, прошедших правовую экспертизу/ общее количество поступивших в правовое управление *100</t>
  </si>
  <si>
    <t>Количество проектов муниципальных нормативных правовых актов Главы города, Администрации города, прошедших правовую экспертизу/ общее количество поступивших в правовое управление *100</t>
  </si>
  <si>
    <t>337/337*100</t>
  </si>
  <si>
    <t>Показатель рассчитан прямым счетом исходя из планируемого объема</t>
  </si>
  <si>
    <t>Показатель рассчитан прямым счетом,  исходя из необходимого количества медицинских аптечек на основании ТК РФ ст.223, Приказа Минздравсоцразвития РФ от 05.03.2011 №169н</t>
  </si>
  <si>
    <t>Соблюдение сроков оплаты</t>
  </si>
  <si>
    <t>Финансовое обеспечение проведения выборов в целях избрания депутатов Думы города Сургута, %</t>
  </si>
  <si>
    <t>Своевременное предоставления обоснований бюджетных ассигнований на очередной финансовый год и плановый период, бюджетной отчетности за отчетный год</t>
  </si>
  <si>
    <t>Кассовое исполнение расходов (местный бюджет)/ Плановые значение расходов (местный бюджет)* 100</t>
  </si>
  <si>
    <t>Фактическое поступление администрируемых доходов в бюджет города /плановое значение администрируемых доходов * 100</t>
  </si>
  <si>
    <t>Общее количество составленной и представленной в уполномоченные органы достоверной бюджетной, налоговой, статистической отчетности/ общее количество, подлежащее представлению * 100</t>
  </si>
  <si>
    <t>Количество своевременно составленной и представленной в уполномоченные органы бюджетной росписи главного распорядителя бюджетных средств Администрация города / общее количество, подлежащее исполнению *100</t>
  </si>
  <si>
    <t>3862256,36/
4291395,96*
100</t>
  </si>
  <si>
    <t>3870004,84/
4300005,38*
100</t>
  </si>
  <si>
    <t>3870635,31/
4300705,9*
100</t>
  </si>
  <si>
    <t>4/4*100</t>
  </si>
  <si>
    <t>7491,6/
8324,0*
100</t>
  </si>
  <si>
    <t>1543,4/1543,4*100</t>
  </si>
  <si>
    <t>Кассовое исполнение расходов /объем запланированных средств * 100</t>
  </si>
  <si>
    <t xml:space="preserve"> </t>
  </si>
  <si>
    <t>Наличие утвержденных муниципальных правовых актов</t>
  </si>
  <si>
    <t xml:space="preserve"> Соблюдение законодательства в области кадрового обеспечения, по решению задач в области муниципальной службы, противодействия коррупции и регулирования процессов организации труда и заработной платы</t>
  </si>
  <si>
    <t>Показатель рассчитан прямым счетом, исходя из планируемого количества</t>
  </si>
  <si>
    <t>485/485*100</t>
  </si>
  <si>
    <t>479/479*100</t>
  </si>
  <si>
    <t xml:space="preserve">Показатель рассчитан прямым счетом исходя из количества работников СГМУП "ГТС, СГМУП "ГВК", СГМУЭП "Горсвет", СГМУП "ДорРемТех", СГМУП "Тепловик", СГМУКП, СГМУП "РКЦ ЖКХ" нуждающихся в инструкциях, методической литературе, наглядной агитации по охране труда  </t>
  </si>
  <si>
    <t>Количество работников организации обеспеченных инструкциями, методической литературой, наглядной агитацией по охране труда / количество работников организации нуждающихся в инструкциях, методической литературе, наглядной агитации по охране труда * 100%</t>
  </si>
  <si>
    <t xml:space="preserve">Количество руководителей и  специалистов, прошедших обучение и проверку знаний по охране труда, чел.
</t>
  </si>
  <si>
    <t>Показатель рассчитан с учетом необходимости проведения аттестации рабочих мест по условиям труда на основании Приказа Минздравсоцразвития РФ от 26.04.2011 № 342н</t>
  </si>
  <si>
    <t xml:space="preserve">Количество рабочих мест, на которых проведена аттестация по условиям труда, ед.
</t>
  </si>
  <si>
    <t xml:space="preserve">Количество работников, охваченных медицинским осмотром, чел.
</t>
  </si>
  <si>
    <t xml:space="preserve">Расчет производится с учетом необходимости проведения обязательных предварительных и периодических медосмотров работников на основании Приказа Минздравсоцразвития от 12.04.2011 № 302н </t>
  </si>
  <si>
    <t>Количество работников учреждения, обеспеченных спецодеждой / общее количество работников нуждающихся (по нормативу) в спецодежде * 100</t>
  </si>
  <si>
    <t>Обеспечение работников спецодеждой, %</t>
  </si>
  <si>
    <t>Количество  работников прошедших обучение по пожарно-техническому минимуму, чел.</t>
  </si>
  <si>
    <t>Обеспеченность медицинскими аптечками  для оказания первой  помощи, %</t>
  </si>
  <si>
    <t>30/30*100</t>
  </si>
  <si>
    <t>Показатель рассчитан прямым счетом исходя из количества необходимого для СГМУП "ГТС" оборудования, приспособлений для проведения работ повышенной опасности</t>
  </si>
  <si>
    <t>Количество приобретенного оборудования, приспособлений / количество необходимого оборудования, приспособлений * 100 %</t>
  </si>
  <si>
    <t>800/800*100</t>
  </si>
  <si>
    <t>Показатель рассчитан прямым счетом исходя из количества работников СГМУП "ГТС" нуждающихся средствами коллективной защиты от воздействия вредных и опасных  производственных факторов</t>
  </si>
  <si>
    <t>Количество работников обеспеченных средствами коллективной защиты от воздействия вредных и опасных  производственных факторов  / количество работников нуждающихся * 100%</t>
  </si>
  <si>
    <t>625/625*100</t>
  </si>
  <si>
    <t>Показатель рассчитан прямым счетом исходя из количества работников СГМУП "ГТС", СГМУП "ГВК", которым согласно Постановления Правительства РФ от 20.11.2008 №870  положено предоставление гарантий за работу во вредных условиях труда</t>
  </si>
  <si>
    <t>Показатель учитывает заключение Договора с подрядными организациями на проведение производственного контроля</t>
  </si>
  <si>
    <t xml:space="preserve"> Договор с подрядными организациями на проведение производственного контроля заключается ежегодно в соответствие с требованиями Федерального  закона от 30.03.1999 N 52-ФЗ</t>
  </si>
  <si>
    <r>
      <t>Количество реализованных вопросов местного значения, отдельных государственных полномочий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общее количество вопросов местного значения и переданных  отдельных государственных полномочий </t>
    </r>
    <r>
      <rPr>
        <b/>
        <sz val="13"/>
        <rFont val="Times New Roman"/>
        <family val="1"/>
        <charset val="204"/>
      </rPr>
      <t>* 100</t>
    </r>
  </si>
  <si>
    <r>
      <t xml:space="preserve">Количество муниципальных услуг предоставляемых по принципу "одного окна" </t>
    </r>
    <r>
      <rPr>
        <b/>
        <sz val="13"/>
        <rFont val="Times New Roman"/>
        <family val="1"/>
        <charset val="204"/>
      </rPr>
      <t>/</t>
    </r>
    <r>
      <rPr>
        <sz val="13"/>
        <rFont val="Times New Roman"/>
        <family val="1"/>
        <charset val="204"/>
      </rPr>
      <t xml:space="preserve"> общее количество муниципальных услуг подлежащих предоставлению </t>
    </r>
    <r>
      <rPr>
        <b/>
        <sz val="13"/>
        <rFont val="Times New Roman"/>
        <family val="1"/>
        <charset val="204"/>
      </rPr>
      <t>*100</t>
    </r>
  </si>
  <si>
    <r>
      <t>Количество муниципальных программ, по которым осуществляется анализ их исполнения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общее количество муниципальных программ </t>
    </r>
    <r>
      <rPr>
        <b/>
        <sz val="13"/>
        <rFont val="Times New Roman"/>
        <family val="1"/>
        <charset val="204"/>
      </rPr>
      <t>* 100</t>
    </r>
  </si>
  <si>
    <r>
      <t xml:space="preserve">Количество протокольных поручений, информация о выполнении которых направлена в установленные сроки / общее количество протокольных поручений Думы города </t>
    </r>
    <r>
      <rPr>
        <b/>
        <sz val="13"/>
        <rFont val="Times New Roman"/>
        <family val="1"/>
        <charset val="204"/>
      </rPr>
      <t>x 100</t>
    </r>
  </si>
  <si>
    <r>
      <t>Количество муниципальных учреждений, по которым осуществлялось обеспечение деятельности в соответствии с заключенными соглашениями о взаимодействии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общее количество муниципальных учреждений, на обеспечение которых заключены соглашения о взаимодействии </t>
    </r>
    <r>
      <rPr>
        <b/>
        <sz val="13"/>
        <rFont val="Times New Roman"/>
        <family val="1"/>
        <charset val="204"/>
      </rPr>
      <t>* 100</t>
    </r>
  </si>
  <si>
    <t xml:space="preserve">Показатель рассчитан прямым счетом исходя из планируемого количества, с учетом фактических данных за предыдущие периоды </t>
  </si>
  <si>
    <t>Рассчитывается с учетом потребности организаций города  в оказании методической помощи по результатам посещений</t>
  </si>
  <si>
    <t xml:space="preserve">Показатель рассчитан прямым счетом исходя из планируемого объема, с учетом фактических данных за предыдущие периоды </t>
  </si>
  <si>
    <t>Количество человек,
которые ответили на вопрос: 
 "Удовлетворены ли вы качеством предоставления государственных и муниципальных услуг" - положительно / 
общее количество опрошенных 
заявителей * 100</t>
  </si>
  <si>
    <t>Указ Президента Российской Федерации от 07.05.2012г. № 601  "Об основных направлениях совершенствования системы государственного управления";
Постановление Правительства ХМАО - Югры от 12.07.2013 N 246-п "О концепции создания в ХМАО - Югре
многофункциональных центров предоставления государственных и муниципальных услуг"</t>
  </si>
  <si>
    <t>Показатель рассчитан прямым счетом, исходя из данных прогноза СЭР</t>
  </si>
  <si>
    <t>Показатель рассчитан прямым счетом, с учетом данных из прогноза СЭР</t>
  </si>
  <si>
    <t xml:space="preserve">Показатель рассчитан прямым счетом исходя из планируемого объема, с учетом фактически  принятых за предыдущие периоды </t>
  </si>
  <si>
    <t>Рассчитывается с учетом планируемого проведения общегородских смотров -конкурсов по охране труда</t>
  </si>
  <si>
    <t>Рассчитывается с учетом потребности в проведении общегородских мероприятий, а также участия в окружных мероприятиях</t>
  </si>
  <si>
    <r>
      <t xml:space="preserve">Количество проектов решений Думы города, 
направленных в Думу города с соблюдением установленных сроков / общее количество проектов, внесенных Главой города, Администрацией города </t>
    </r>
    <r>
      <rPr>
        <b/>
        <sz val="13"/>
        <rFont val="Times New Roman"/>
        <family val="1"/>
        <charset val="204"/>
      </rPr>
      <t>x 100</t>
    </r>
  </si>
  <si>
    <t>Решения о протокольных поручениях Администрации города принимаются Думой города, поэтому спрогнозировать количественные значения не представляется возможным</t>
  </si>
  <si>
    <t>Количество организованных визитов межмуниципальных делегаций в город Сургут /общее количество запланированных межмуниципальных делегаций *100</t>
  </si>
  <si>
    <t xml:space="preserve">Показатель рассчитан прямым счетом, исходя из фактических данных за предыдущие годы, с учетом ежегодного увеличения на 4%, сложившегося по годам предыдущих периодов
</t>
  </si>
  <si>
    <t xml:space="preserve">Показатель рассчитан прямым счетом, исходя из фактических данных за предыдущие годы, с учетом ежегодного увеличения на 2%, сложившегося по годам предыдущих периодов
</t>
  </si>
  <si>
    <t>Показатель рассчитан прямым счетом, исходя из планируемого количества поступивших проектов</t>
  </si>
  <si>
    <t>Вцелом спланировать значение показателя не представляется возможным. Планируется своевременное составление и представление в соответствующие органы отчетности по мере поступления запросов</t>
  </si>
  <si>
    <t xml:space="preserve">Основанием для определения показателя служит форма 0503164 "Сведения об исполнении бюджета" </t>
  </si>
  <si>
    <t>Основанием для определения показателя служит форма 0503164 "Сведения об исполнении бюджета" (по соответствующей строке бюджета)</t>
  </si>
  <si>
    <t xml:space="preserve">Спланировать количество подготовленных правовых актов, не представляется возможным. Подготовка правовых актов планируется в полном объеме по мере их поступления </t>
  </si>
  <si>
    <t>Показатель рассчитан прямым счетом, исходя из объема бюджетных ассигнований, подлежащих включению в план закупок</t>
  </si>
  <si>
    <t xml:space="preserve">Количество жителей, обеспеченных доступом к получению государственных и муниципальных услуг, посредством окон работающих в многофункциональном центре по принципу "одного окна", из расчета 1 окно на каждые 5 тысяч жителей, проживающих в муниципальном образовании / среднегодовая численность постоянного населения * 100 </t>
  </si>
  <si>
    <t>Показатель рассчитан прямым счетом, исходя из распоряжения Администрации города № 2167 от 21.06.2013 "О передаче отдельных функций 
департамента по экономической политике Администрации города по реализации Федерального 
закона от 27.07.2010 № 210-ФЗ «Об организации предоставления государственных и муниципальных 
услуг».</t>
  </si>
  <si>
    <t xml:space="preserve">Показатель рассчитан прямым счетом исходя из планируемого количества участников, с учетом фактических данных за предыдущие периоды </t>
  </si>
  <si>
    <t>Рассчитывается с учетом количества участников, направляемых от города Сургута для участия в ежегодных окружных смотрах-конкурсах</t>
  </si>
  <si>
    <t>Рассчитывается с учетом участия Администрации города в окружном смотре-конкурсе  "Комплексный подход - основа социальной стабильности", проводимом 1 раз в 2 года</t>
  </si>
  <si>
    <t>Рассчитывается с учетом планируемого проведения социологических исследований в области охраны труда</t>
  </si>
  <si>
    <t>Показатель рассчитан прямым счетом, исходя из необходимого количества уголков в соответствие с Постановлением Минтруда РФ от 14.01.2001 №7</t>
  </si>
  <si>
    <t>Показатель рассчитан прямым счетом, исходя из необходимого количества литературы в соответствие с Постановлением Минтруда РФ от 14.01.2001 №7</t>
  </si>
  <si>
    <t>Рассчитывается с учетом результатов сбора, обработки и подготовки ежегодной информации о количестве обученных по охране труда в организациях города</t>
  </si>
  <si>
    <t>Рассчитывается с учетом фактического участия  в заседаниях комиссии по проверке знаний требований охраны труда за предыдущие годы</t>
  </si>
  <si>
    <t>Рассчитывается с учетом подготовки ежегодной информации об организациях города, оказывающих услуги в области охраны труда</t>
  </si>
  <si>
    <t>Показатель рассчитывается с учетом необходимости обучения руководителей и специалистов по охране труда на основании Постановления Минтруда и Минобразования РФ от 13.01.2003 №1/29 п.2.3.1. (1 раз в 3 года)</t>
  </si>
  <si>
    <t>Показатель рассчитан с учетом необходимости обучения руководителей и специалистов по охране труда на основании Постановления Минтруда и Минобразования РФ от 13.01.2003 №1/29 п.2.3.1. (1 раз в 3 года)</t>
  </si>
  <si>
    <t>Показатель рассчитан прямым счетом, исходя из требуемого количества руководителей и  специалистов, подлежащих обучению и проверки знаний по охране труда и объема бюджетных ассигнований</t>
  </si>
  <si>
    <t>Рассчитывается на основании результатов ежегодного сбора и обработки информации о состоянии охраны труда в организациях города, с учетом количества рабочих местах прошедших аттестацию</t>
  </si>
  <si>
    <t>Рассчитывается с учетом фактического проведения ежегодных заседаний межведомственной комиссии по охране труда Администрации города</t>
  </si>
  <si>
    <t xml:space="preserve">Показатель рассчитан прямым счетом, исходя из планируемого количества </t>
  </si>
  <si>
    <t>Показатель рассчитан прямым счетом исходя из планируемого количества с учетом фактически работающих и нуждающихся в обеспечении смывающими средствами</t>
  </si>
  <si>
    <t>Показатель рассчитывается прямым счетом, исходя их  необходимости обеспечения работников   смывающими и  обезвреживающими средствами согласно норм утверждённых Приказом Минздравсоцразвития №1122н от 17.12.2010.</t>
  </si>
  <si>
    <t>Количество приобретённых медицинских аптечек для оказания первой помощи / количество необходимых медицинских аптечек для оказания медицинской помощи * 100%</t>
  </si>
  <si>
    <t xml:space="preserve">Показатель учитывает заключение Договора с подрядными организациями на обслуживание средств пожарной безопасности </t>
  </si>
  <si>
    <t>Договор на обслуживание средств пожарной безопасности заключается ежегодно</t>
  </si>
  <si>
    <t>Количество работников организации, которым предоставлены гарантии, предусмотренные законодательством, за работу во вредных условиях труда / количество работников организаций, которым предусмотрены законодательством гарантии за работу во вредных условиях труда * 100%</t>
  </si>
  <si>
    <t>Рассчитывается на основании потребности в  информировании работодателей и населения города  по вопросам охраны труда с учетом публикаций за предыдущие годы</t>
  </si>
  <si>
    <t>Рассчитывается с учетом необходимости освещения планируемых к проведению общегородских мероприятий по вопросам охраны труда</t>
  </si>
  <si>
    <t>Пояснения к расчету (исходные данные для расчета)</t>
  </si>
  <si>
    <r>
      <t>Муниципальное казенное учреждение "Многофункциональный центр предоставления государственных и муниципальных услуг</t>
    </r>
    <r>
      <rPr>
        <b/>
        <sz val="13"/>
        <rFont val="Times New Roman"/>
        <family val="1"/>
        <charset val="204"/>
      </rPr>
      <t>"</t>
    </r>
  </si>
  <si>
    <t>Наличие действующей подпрограммы "Развитие малого и среднего предпринимательства"</t>
  </si>
  <si>
    <t>124 472,8/
131 029,7*100</t>
  </si>
  <si>
    <t>124 476,8/
131 028,2*100</t>
  </si>
  <si>
    <t>Количество предоставленных услуг  по лицензированию  розничной продажи алкогольной продукции  с соблюдением  установленных законом сроков/общее количество   предоставленных услуг  по лицензированию  розничной продажи алкогольной продукции x 100</t>
  </si>
  <si>
    <t>202/202x100</t>
  </si>
  <si>
    <t>Реализации части функций в сфере социально-трудовых отношений и охраны труда, включая осуществление переданных отдельных государственных полномочий в области охраны труда в полном объеме</t>
  </si>
  <si>
    <t>Своевременная подготовка муниципальных правовых актов в соответствии с действующим законодательством РФ в сфере закупок</t>
  </si>
  <si>
    <t>Соблюдение административного регламента при осуществлении защиты прав потребителей в полном объеме</t>
  </si>
  <si>
    <t>Соблюдение требований, установленных Федеральным законом от 11.11.2003 № 138 "О лотереях" в полном объеме</t>
  </si>
  <si>
    <t>Количество субсидий, полученных субъектами малого и среднего предпринимательства  и организациями, ед.
в том числе:</t>
  </si>
  <si>
    <t>Экономия, сложившаяся по результатам заключения муниципальных контрактов / стоимость начальной максимальной цены контрактов * 100</t>
  </si>
  <si>
    <t>561 333  / 
9 563 131  *100</t>
  </si>
  <si>
    <t xml:space="preserve">Показатель рассчитан прямым счетом, исходя из  планируемого объема, с учетом фактических данных за предыдущие периоды  </t>
  </si>
  <si>
    <t>Показатель рассчитан прямым счетом, исходя из количества объектов подлежащих комплексному обеспечению</t>
  </si>
  <si>
    <t>Рассчитывается исходя из количества участников за предыдущие годы</t>
  </si>
  <si>
    <t>1872/1872*100</t>
  </si>
  <si>
    <t>176/176*100</t>
  </si>
  <si>
    <t>Источники финансирования</t>
  </si>
  <si>
    <t>2014 год</t>
  </si>
  <si>
    <t>2015 год</t>
  </si>
  <si>
    <t>х</t>
  </si>
  <si>
    <t>2016 год</t>
  </si>
  <si>
    <t>Количество мероприятий, направленных на развитие  молодежного предпринимательства (форумы, слет, проекты, конкурсы), ед.</t>
  </si>
  <si>
    <t>Экономия бюджетных средств, сложившаяся в результате осуществления деятельности  в сфере закупок, %</t>
  </si>
  <si>
    <t>Степень  соблюдения законодательства в области кадрового обеспечения, по решению задач в области муниципальной службы, противодействия коррупции и регулирования процессов организации труда и заработной платы, %</t>
  </si>
  <si>
    <t>Доля архивных документов и архивных фондов, по которым обеспечена сохранность, от общего количества архивных документов и архивных фондов,%</t>
  </si>
  <si>
    <t xml:space="preserve">Доля граждан, получивших
субсидию, от общего количества состоящих на учете, %
</t>
  </si>
  <si>
    <t>Доля своевременно составленной и представленной в уполномоченные органы достоверной бюджетной, налоговой, статистической отчетности, %</t>
  </si>
  <si>
    <t>Доля своевременно составленной и представленной в уполномоченные органы бюджетной росписи главного распорядителя бюджетных средств Администрация города, %</t>
  </si>
  <si>
    <t>Количество субъектов, получивших поддержку, в части применения понижающего коэффициента, применяемого для расчета арендной платы за пользование муниципальным имуществом и количество субъектов, получивших в аренду муниципальное имущество, ед.</t>
  </si>
  <si>
    <t>да</t>
  </si>
  <si>
    <t>Доля муниципальных программ, по которым осуществляется анализ их исполнения от общего количества муниципальных программ, %</t>
  </si>
  <si>
    <t>Департамент по экономической политике</t>
  </si>
  <si>
    <t>Управление кадров и муниципальной службы</t>
  </si>
  <si>
    <t>Степень соблюдения  плана осуществления  контрольной деятельности в соответствии с бюджетным законодательством и нормативными правовыми актами, регулирующими бюджетные правоотношения, %</t>
  </si>
  <si>
    <t>Контрольно-ревизионное управление</t>
  </si>
  <si>
    <t>Правовое управление</t>
  </si>
  <si>
    <t>Служба помощников</t>
  </si>
  <si>
    <t>Управление учета и распределения жилья</t>
  </si>
  <si>
    <t>Доля обнародованной информации в порядке и в сроки, установленные действующим законодательством, %</t>
  </si>
  <si>
    <t>Управление информационной политики</t>
  </si>
  <si>
    <t>Управление общественных связей</t>
  </si>
  <si>
    <t>Управление бюджетного учета  и отчетности</t>
  </si>
  <si>
    <t>Управление записи актов гражданского состояния</t>
  </si>
  <si>
    <t>Муниципальное казенное учреждение "Хозяйственно-эксплуатационное управление"</t>
  </si>
  <si>
    <t>Доля обеспечения реализации отдельных мероприятий, предусмотренных муниципальными правовыми актами о передаче функций по организационному обеспечению деятельности Администрации города, %</t>
  </si>
  <si>
    <t>Доля обеспечения деятельности муниципальных учреждений в соответствии с заключенными соглашениями о взаимодействии, %</t>
  </si>
  <si>
    <t>Количество малых и средних предприятий (юридических лиц) на конец года, ед.</t>
  </si>
  <si>
    <t>Среднесписочная численность работников малых предприятий на конец года, тыс. чел.</t>
  </si>
  <si>
    <t xml:space="preserve">Наличие стратегии социально-экономического  развития  муниципального образования городской округ город Сургут на период до 2030 года, да/нет </t>
  </si>
  <si>
    <t>Цель подпрограммы: Повышение качества функционирования органов местного самоуправления</t>
  </si>
  <si>
    <t>Количество проведенных экспертиз по установлению тарифов  на услуги (работы), предоставляемые  (выполняемые) муниципальными организациями, ед.</t>
  </si>
  <si>
    <t>Доля   муниципальных услуг предоставляемых по принципу "одного окна"  от общего количества муниципальных услуг подлежащих предоставлению, %</t>
  </si>
  <si>
    <t xml:space="preserve">Доля реализованных  вопросов местного значения, отдельных государственных полномочий, переданных в установленном порядке от общего количества вопросов местного значения и  переданных отдельных государственных полномочий, % </t>
  </si>
  <si>
    <t>Объем налоговых поступлений в бюджет муниципального образования от деятельности субъектов малого и среднего предпринимательства, млн. руб.</t>
  </si>
  <si>
    <t>Количество принятых на государственное хранение  документов  постоянного срока хранения, ед.</t>
  </si>
  <si>
    <t>Доля организованных визитов иностранных межмуниципальных делегаций, отдельных лиц и делегаций органов власти и управления Российской Федерации, субъектов Российской Федерации 
на территории города Сургута от количества запланированных, %</t>
  </si>
  <si>
    <t>Количество зарегистрированных актов гражданского состояния - рождение, заключение брака, расторжение брака, усыновление (удочерение) установление отцовства, смерть, перемена имени, ед.</t>
  </si>
  <si>
    <t>Муниципальное казенное учреждение "Многофункциональный центр предоставления государственных и муниципальных услуг"</t>
  </si>
  <si>
    <t>Количество методических рекомендаций, подготовленных для работодателей города по вопросам организации работы в области охраны труда, ед.</t>
  </si>
  <si>
    <t>Количество единиц приобретенной литературы, ед.</t>
  </si>
  <si>
    <t>Количество  принятых на муниципальное хранение  документов  постоянного срока хранения, ед.</t>
  </si>
  <si>
    <t xml:space="preserve">Уровень удовлетворенности населения деятельностью  Администрации города по отдельным вопросам  местного значения (части вопросов местного значения) и переданным в установленном порядке  отдельным  государственным полномочиям, % </t>
  </si>
  <si>
    <t>Подпрограмма функционирования "Обеспечение деятельности Администрации города"</t>
  </si>
  <si>
    <t>Наличие  документов стратегического характера, принятых на уровне муниципального образования (Стратегия СЭР, Прогноз СЭР),  да/нет</t>
  </si>
  <si>
    <t>Управление общего обеспечения деятельности</t>
  </si>
  <si>
    <t>Количество выполненных иных юридически значимых действий – выдача повторных свидетельств (справок) о государственной регистрации актов гражданского состояния, внесение исправлений и (или) изменений в записи актов гражданского состояния, истребование документов о государственной регистрации актов гражданского состояния с территории иностранных государств, ед.</t>
  </si>
  <si>
    <t>Количество предпринимателей без образования юридического лица (индивидуальных предпринимателей) на конец года, чел.</t>
  </si>
  <si>
    <t xml:space="preserve">Количество  размещенных информаций, посвященных предпринимательству на официальном сайте Администрации города, ед.  </t>
  </si>
  <si>
    <t>Исполнение плановых показателей по расходам в части средств местного бюджета за отчетный год, %</t>
  </si>
  <si>
    <t>Исполнение плановых значений по администрируемым доходам (без учета безвозмездных поступлений) за отчетный год, %</t>
  </si>
  <si>
    <t xml:space="preserve"> Соблюдение сроков предоставления обоснований бюджетных ассигнований на очередной финансовый год и плановый период, бюджетной отчетности за отчетный год, да/нет</t>
  </si>
  <si>
    <t>Отсутствие просроченной кредиторской задолженности за отчетный год, да/нет</t>
  </si>
  <si>
    <t>Доля граждан , имеющих доступ к получению государственных и муниципальных услуг по принципу одного окна" в том числе через многофункциональный центр, %</t>
  </si>
  <si>
    <t>Департамент городского хозяйства</t>
  </si>
  <si>
    <t>Обеспеченность оборудованием и приспособлениями для проведения работ повышенной опасности, %</t>
  </si>
  <si>
    <t>Обслуживание средств пожарной безопасности (перезарядка огнетушителей, проверка пожарных гидрантов), да/нет</t>
  </si>
  <si>
    <t>Обеспеченность работников средствами коллективной и индивидуальной защиты  от воздействия вредных и опасных производственных факторов, %</t>
  </si>
  <si>
    <t>Проведение производственного контроля, да/нет</t>
  </si>
  <si>
    <t>Доля протокольных поручений Думы города, информация о выполнении которых направлена в установленные сроки, от общего числа протокольных поручений со сроком исполнения в текущем году, %</t>
  </si>
  <si>
    <t xml:space="preserve">Количество проведенных проверок, ед. </t>
  </si>
  <si>
    <t>Доля проектов муниципальных правовых актов Главы города, Администрации города, ее должностных лиц, поступивших в правовое управление, прошедших правовую экспертизу, %</t>
  </si>
  <si>
    <t>Доля проектов муниципальных нормативных правовых актов Главы города, Администрации города, поступивших в правовое управление, прошедших антикоррупционную экспертизу, %</t>
  </si>
  <si>
    <t>Оборот (товаров, работ, услуг) субъектов малого предпринимательства, млн. руб.</t>
  </si>
  <si>
    <t>-</t>
  </si>
  <si>
    <t>Департамент имущественных и земельных отношений</t>
  </si>
  <si>
    <t>Ответственный  исполнитель  (администратор или соадминистратор)</t>
  </si>
  <si>
    <t>Целевые показатели  результатов реализации муниципальной программы</t>
  </si>
  <si>
    <t xml:space="preserve">Цель подпрограммы: Повышение качества и доступности предоставления государственных и муниципальных услуг на территории муниципального образования городской округ город Сургут по принципу «одного окна» </t>
  </si>
  <si>
    <t>Цель подпрограммы  "Развитие малого и среднего предпринимательства": 
Повышение роли малого и среднего предпринимательства в экономике муниципального образования городской округ город Сургут</t>
  </si>
  <si>
    <t xml:space="preserve">Цель подпрограммы «Улучшение условий  и охраны труда в городе Сургуте»:  
Создание условий труда, обеспечивающих сохранение жизни и здоровья  работников в процессе трудовой деятельности </t>
  </si>
  <si>
    <t>Иные показатели  мероприятий муниципальной программы</t>
  </si>
  <si>
    <t>Иные показатели  мероприятий подпрограммы функционирования "Обеспечение деятельности Администрации города"</t>
  </si>
  <si>
    <t>департамент по экономической политике</t>
  </si>
  <si>
    <t>Архивный отдел</t>
  </si>
  <si>
    <t>Иные показатели мероприятий подпрограммы " Развитие малого и среднего  предпринимательства"</t>
  </si>
  <si>
    <t>Иные показатели мероприятий подпрограммы "Улучшение условий охраны  труда в городе Сургуте"</t>
  </si>
  <si>
    <t>Количество организаций - участников конкурсов по охране труда, ед.</t>
  </si>
  <si>
    <t>Количество комплектов подготовленных материалов для участия Администрации города  Сургута в окружном смотре-конкурсе "Комплексный подход - основа социальной стабильности", ед.</t>
  </si>
  <si>
    <t>Комплексная цель муниципальной программы: Совершенствование  и реализация  муниципальной политики в отдельных секторах экономики</t>
  </si>
  <si>
    <t xml:space="preserve">«Создание условий для развития муниципальной политики 
в отдельных секторах экономики  города Сургута на 2014 – 2016 годы» </t>
  </si>
  <si>
    <t xml:space="preserve">Департамент по экономической политике </t>
  </si>
  <si>
    <t>Количество оформленных уголков по охране труда, ед. 
в том числе:</t>
  </si>
  <si>
    <t>- в  управлении по делам гражданской обороны и чрезвычайным ситуациям, ед.</t>
  </si>
  <si>
    <t>Обеспеченность работников инструкциями, методической литературой, наглядной агитацией по охране труда, %</t>
  </si>
  <si>
    <t>Подготовка информации о количестве обученных специалистов по охране труда в обучающих организациях города, ед.</t>
  </si>
  <si>
    <t>Количество заседаний комиссий по проверке знаний требований охраны труда в обучающих организациях города , ед.</t>
  </si>
  <si>
    <t>Подготовка ежегодной информации об организациях города, оказывающих услуги в области охраны труда, ед.</t>
  </si>
  <si>
    <t xml:space="preserve"> Департамент архитектуры и градостроительства</t>
  </si>
  <si>
    <t>- в МКУ "Управление капитального строительства", подведомственного департаменту архитектуры и градостроительства, чел.</t>
  </si>
  <si>
    <t>Департамент образования</t>
  </si>
  <si>
    <t>- в учреждениях, подведомственных департаменту образования, чел.</t>
  </si>
  <si>
    <t>- в МКУ "Казна городского хозяйства", подведомственного департаменту городского хозяйства, чел.</t>
  </si>
  <si>
    <t>- в муниципальных предприятиях, курируемых департаментом городского хозяйства, чел.</t>
  </si>
  <si>
    <t>- в МКУ "ИЦ "АСУ - город", подведомственного управлению связи и информатизации, чел.</t>
  </si>
  <si>
    <t>Муниципальное казенное учреждение «Многофункциональный центр предоставления государственных и муниципальных услуг города Сургута»</t>
  </si>
  <si>
    <t>- в МКУ "Многофункциональный центр предоставления государственных и муниципальных услуг города Сургута", чел.</t>
  </si>
  <si>
    <t>Количество заседаний межведомственной комиссии по охране труда при Администрации города, ед.</t>
  </si>
  <si>
    <t>Подготовка информации о количестве рабочих мест, прошедших аттестацию по условиям труда в организациях города Сургута, ед.</t>
  </si>
  <si>
    <t>Количество работников, обеспеченных смывающими и обезвреживающими средствами, чел.</t>
  </si>
  <si>
    <t>Обеспечение гарантий, предусмотренных федеральных законодательством за работу во вредных условиях труда, %</t>
  </si>
  <si>
    <t>Количество размещенных публикаций в целях информирования работодателей и населения  по вопросам охраны труда через печатные и электронные средства массовой информации, ед.</t>
  </si>
  <si>
    <t>Количество информационных материалов, подготовленных для освещения проводимых городских мероприятий в области охраны труда, ед.</t>
  </si>
  <si>
    <t>не менее 90</t>
  </si>
  <si>
    <t>Уровень удовлетворенности населения города качеством предоставления государственных и муниципальных услуг, предоставляемых по принципу «одного окна», %</t>
  </si>
  <si>
    <t>Количество проведенных радио и телепередач, опросов, анализов социально-экономических и иных показателей,  деловых встреч, круглых столов, конкурсов, конференций, ярмарок, выпущенных статей и т.д., ед.</t>
  </si>
  <si>
    <t>Количество изготовленных единиц печатной продукции по результатам проведения мониторингов, социологических исследований в области охраны труда, ед.</t>
  </si>
  <si>
    <t>Подготовка ежегодной информации о состоянии условий и охраны труда,  причинах производственного травматизма и профессиональной заболеваемости в организациях города, ед.</t>
  </si>
  <si>
    <t>Доля предоставленных услуг  по лицензированию  розничной продажи алкогольной продукции в установленные законом сроки, %</t>
  </si>
  <si>
    <t>Степень своевременного обеспечения принятия и корректировки муниципальных правовых актов в соответствии с действующим законодательством РФ в сфере закупок, %</t>
  </si>
  <si>
    <t xml:space="preserve">Количество граждан, состоящих на учете на получение субсидии на приобретение жилья за счет средств федерального бюджета , чел.                                      </t>
  </si>
  <si>
    <t>Количество подготовленных проектов или предложений по внесению изменений и дополнений в нормативные правовые акты, регулирующие сферу малого и среднего предпринимательства, ед.</t>
  </si>
  <si>
    <t>Количество проведенных образовательных мероприятий  для субъектов малого и среднего предпринимательства и иных организаций, ед.</t>
  </si>
  <si>
    <t xml:space="preserve">Количество  муниципальных правовых актов по вопросам охраны труда, ед. </t>
  </si>
  <si>
    <t>Количество субъектов малого и среднего предпринимательства, включенных в реестр субъектов малого и среднего предпринимательства  – получателей  поддержки, ед.</t>
  </si>
  <si>
    <t>Наименование  показателя результата реализации программы, ед. измерения</t>
  </si>
  <si>
    <t xml:space="preserve">Расчет показателей результатов  реализации муниципальной программы </t>
  </si>
  <si>
    <t xml:space="preserve">Расчет </t>
  </si>
  <si>
    <t>Итоговое значение</t>
  </si>
  <si>
    <t>Расчетная формула,
 описание расчета</t>
  </si>
  <si>
    <t>32/32*100</t>
  </si>
  <si>
    <t>Показатель рассчитан прямым счетом, исходя из перечня муниципальных программ, подлежащих исполнению начиная с 2014 года.</t>
  </si>
  <si>
    <t>Показатель рассчитан прямым счетом, исходя 
из количества вопросов местного значения и переданных отдельных государственных полномочий в соответствии 
с положениями о структурных подразделениях</t>
  </si>
  <si>
    <t>Степень соблюдения административного регламента при осуществлении защиты прав потребителей, %</t>
  </si>
  <si>
    <t>Организация содействия развитию малого и среднего предпринимательства на территории города Сургута, да/нет</t>
  </si>
  <si>
    <t>Степень соблюдения требований, установленных Федеральным законом от 11.11.2003 № 138 "О лотереях", %</t>
  </si>
  <si>
    <t>Ответственный (администратор или соадминистратор)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</si>
  <si>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</si>
  <si>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</si>
  <si>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</si>
  <si>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</si>
  <si>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</si>
  <si>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</si>
  <si>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</si>
  <si>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</si>
  <si>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</si>
  <si>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Наименование</t>
  </si>
  <si>
    <t xml:space="preserve"> за счет межбюджетных трансфертов из окружного бюджета</t>
  </si>
  <si>
    <t>за счет межбюджетных трансфертов из окружного бюджета</t>
  </si>
  <si>
    <t xml:space="preserve">за счет средств местного бюджета </t>
  </si>
  <si>
    <t>всего, в том числе</t>
  </si>
  <si>
    <t>Объем финансирования
(всего, руб.)</t>
  </si>
  <si>
    <t>Мероприятие 1.2.1.1. Организация в муниципальных общеобразовательных организациях мероприятий, направленных на распространение идеи единства народов Российской Федерации, в том числе посвященных празднованию Дня Государственного флага Российской Федерации, Дня народного единства</t>
  </si>
  <si>
    <t>Мероприятие 1.2.2.1 Организация и проведение молодежного форума "Город и Я"</t>
  </si>
  <si>
    <t xml:space="preserve">Мероприятие 1.1.3.2 Реализация курса «Основы религиозных культур и светской этики» </t>
  </si>
  <si>
    <t xml:space="preserve">Мероприятие 1.1.3.3 Реализация курса «Социокультурные истоки» </t>
  </si>
  <si>
    <t>Мероприятие 2.1.1.1. Осуществление мониторинга средств массовой информации  и информационно-телекоммуникационных сетей, включая сеть "Интернет", в целях выявления фактов распространения идеологии экстремизма, экстремистских материалов.</t>
  </si>
  <si>
    <t xml:space="preserve">Мероприятие 1.3.1.1. Организация обучающих семинаров по повышению профессионального уровня специалистов, ответственных за реализацию государственной национальной политики Российской Федерации, профилактики экстремизма на территории муниципального образования.  </t>
  </si>
  <si>
    <t xml:space="preserve">Мероприятие 1.4.1.2. Проведение курсов «Развитие языковой, речевой компетентности детей мигрантов, не владеющих и слабо владеющих русским языком» </t>
  </si>
  <si>
    <t>Мероприятие 1.5.4.1  Производство и трансляция видеороликов социальной рекламы, направленных на формирование положительного образа мигранта, популяризация легального труда мигрантов.</t>
  </si>
  <si>
    <t>Мероприятие 1.2.1.2 Цикл мероприятий, посвященных памятным датам Российской Федерации. Почётный караул.</t>
  </si>
  <si>
    <t>Подпрограмма 1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города Сургута, обеспечение социальной и культурной адаптации мигрантов, профилактика межнациональных (межэтнических) конфликтов"</t>
  </si>
  <si>
    <t xml:space="preserve">Мероприятие 1.1.3.5 Реализация предметной области «Основы духовно-нравственной культуры народов России» </t>
  </si>
  <si>
    <t xml:space="preserve">Мероприятие 1.1.3.1 Реализация мероприятий планов по взаимному сотрудничеству образовательных организаций, подведомственных департаменту образования Администрации города, с Сургутским благочинием в сфере духовно-нравственного и гражданско-патриотического воспитания и допризывной подготовки детей и молодежи города Сургута, Региональной общественной организацией «Духовное управление мусульман ХМАО – Югры» </t>
  </si>
  <si>
    <t>Мероприятие 1.5.3.1. Профилактическая и разъяснительная работа с иностранными гражданами, принимающими гражданство Российской Федерации,  об уважительном отношении к культуре и   традициям принимающего сообщества, необходимости строго соблюдения Конституции и законов  РФ</t>
  </si>
  <si>
    <t>Мероприятие  1.5.3.2.  Реализация музейных проектов ("Россия многоликая")</t>
  </si>
  <si>
    <t>Мероприятие 1.2.3.5. Реализация проекта «Растем вместе»</t>
  </si>
  <si>
    <t xml:space="preserve">Мероприятие 1.2.3.6.  Организация и проведение фестивалей (дни культуры финно-угорских народов) </t>
  </si>
  <si>
    <t>Мероприятие 1.2.3.7. Организация мероприятий, приуроченных к Международному дню толерантности, в муниципальных образовательных организациях</t>
  </si>
  <si>
    <t>Мероприятие 1.2.3.8. Организация фестиваля детского и юношеского творчества "Калейдоскоп"</t>
  </si>
  <si>
    <t xml:space="preserve">Мероприятие 1.1.2.1. Проведение городских мероприятий (семинаров, "круглых столов", встреч) в сфере межнациональных (межэтнических) отношений, профилактики экстремизма, обеспечения социальной и культурной адаптации мигрантов </t>
  </si>
  <si>
    <t>Всего по подпрограмме 2 «Участие в профилактике экстремизма, а также в минимизации и (или) ликвидации последствий проявлений экстремизма»",  в том  числе</t>
  </si>
  <si>
    <t>Основное мероприятие. 1.3.1. Развитие кадрового потенциала в сфере межнациональных (межэтнических) отношений, профилактики экстремизма (7)</t>
  </si>
  <si>
    <t xml:space="preserve">Основное мероприятие 1.5.2. Издание информационных материалов, тематических словарей, разговорников для мигрантов 
(1,8,9) 
</t>
  </si>
  <si>
    <t>Мероприятие 1.5.1.3 Обеспечение деятельности Центров культурно-языковой адаптации детей мигрантов</t>
  </si>
  <si>
    <t xml:space="preserve">Мероприятие 1.2.4.2. Реализация городского межведомственного проекта «Сургут – наш общий дом» </t>
  </si>
  <si>
    <t>Мероприятие 1.4.2.1. Организация и проведение фестиваля национальных литератур</t>
  </si>
  <si>
    <t>Основное мероприятие 1.5.4. Привлечение средств массовой информации к формированию положительного образа мигранта, популяризация легального труда мигрантов (1,8)</t>
  </si>
  <si>
    <t>Мероприятие 1.6.1.2. Производство и трансляция видеороликов социальной рекламы, направленных на укрепление общероссийского гражданского единства и гармонизацию межнациональных отношений, профилактику экстремизма, в учреждениях кинопоказа</t>
  </si>
  <si>
    <t>Мероприятие 1.4.1.3. Реализация проекта "Сказки народов Сургута"</t>
  </si>
  <si>
    <t>Мероприятие 1.4.1.1. Организация и проведение конкурса «Литература – душа русской культуры»</t>
  </si>
  <si>
    <t xml:space="preserve">Мероприятие 1.2.2.5. Реализация проекта «Главные слова» </t>
  </si>
  <si>
    <t xml:space="preserve">Всего по подпрограмме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 конфликтов"
</t>
  </si>
  <si>
    <t>Таблица 3</t>
  </si>
  <si>
    <t xml:space="preserve">Мероприятие 1.1.1.2. Предоставление грантов в форме субсидий некоммерческим  организациям в целях поддержки общественно значимых инициатив, направленных на межнациональное и межконфессиональное согласие,  профилактику экстремизма,  в сфере физической культуры и спорта
</t>
  </si>
  <si>
    <t xml:space="preserve">Основное мероприятие 1.6.1. Проведение информационных кампаний, направленных на укрепление общероссийского гражданского единства и гармонизацию межнациональных отношений, профилактику экстремизма
(1,8)
</t>
  </si>
  <si>
    <t xml:space="preserve">Мероприятие 1.2.4.1. Организация и проведение фестиваля национальных культур, приуроченного празднованию Дня народного единства в России </t>
  </si>
  <si>
    <t xml:space="preserve">Объем финансирования соадминистратора
МКУ «Наш город»
</t>
  </si>
  <si>
    <t xml:space="preserve">Объем финансирования соадминистратора
МКУ «Управление информационных технологий и связи города Сургута»
</t>
  </si>
  <si>
    <t xml:space="preserve">Объем финансирования соадминистратора управление бюджетного учета и отчетности Администрации города </t>
  </si>
  <si>
    <t xml:space="preserve">Объем финансирования соадминистратора «Департамент образования Администрации города»
</t>
  </si>
  <si>
    <t xml:space="preserve">Объем финансирования соадминистратора «Управление физической культуры и спорта Администрации города»
</t>
  </si>
  <si>
    <t>управление физической культуры и спорта</t>
  </si>
  <si>
    <t xml:space="preserve">департамент образования
 </t>
  </si>
  <si>
    <t xml:space="preserve">отдел молодёжной политики  
</t>
  </si>
  <si>
    <t xml:space="preserve">отдел молодёжной политики  </t>
  </si>
  <si>
    <t xml:space="preserve">управление физической культуры и спорта
 </t>
  </si>
  <si>
    <t xml:space="preserve">департамент образования   </t>
  </si>
  <si>
    <t xml:space="preserve">департамент образования  
</t>
  </si>
  <si>
    <t xml:space="preserve">департамент образования  </t>
  </si>
  <si>
    <t xml:space="preserve">отдел молодёжной политики </t>
  </si>
  <si>
    <t>департамент образования, 
отдел молодёжной политики</t>
  </si>
  <si>
    <t xml:space="preserve">департамент образования 
</t>
  </si>
  <si>
    <t>Мероприятие 1.6.2.1. Проведение конкурса на предоставление грантов в форме субсидий на создание журналистских материалов и проектов (про-грамм) редакций СМИ по освещению мероприятий, направленных на укрепление общероссийского гражданского единства, гармонизацию межнациональных и межконфессиональных отношений, профилактику экстремизма.</t>
  </si>
  <si>
    <t>департамент образования</t>
  </si>
  <si>
    <t>Мероприятие 1.2.1.3. Проведение конкурса инновационных проектов в сфере гармонизации межэтнических и межконфессиональных отношений</t>
  </si>
  <si>
    <t>Мероприятие 1.2.1.4. Проведение торжественного мероприятия "В единстве сила России", посвященного Дню народного единства</t>
  </si>
  <si>
    <t>Общий объем финансирования программы  – всего, в том числе</t>
  </si>
  <si>
    <t xml:space="preserve">департамент образования,
комитет культуры, 
управление физической культуры и спорта, 
отдел молодёжной политики  
</t>
  </si>
  <si>
    <t xml:space="preserve">комитет культуры  </t>
  </si>
  <si>
    <t xml:space="preserve">комитет культуры, 
департамент образования  </t>
  </si>
  <si>
    <t xml:space="preserve">комитет культуры, 
департамент образования
 </t>
  </si>
  <si>
    <t>Задача 1.8. Реализация мер правового и информационного характера по недопущению использования этнического и религиозного факторов в избирательном процессе и в предвыборных программах.</t>
  </si>
  <si>
    <t>Мероприятие 1.8.1.1. Проведение мониторинга этнополитической и религиозной ситуации в при организации выборных кампаний на территории города.</t>
  </si>
  <si>
    <t xml:space="preserve">Мероприятие 1.6.1.1. Систематическое размещение информации о мероприятиях, направленных на сохранение традиционных для России нравственных ориентиров, межнационального и межконфессионального согласия, а также приобщения молодежи к ценностям российской культуры, в том числе об исторических примерах дружбы и сотрудничества народов России, в городских средствах массовой информации, а также социальных сетях
</t>
  </si>
  <si>
    <t>Мероприятие 1.2.2.2. Проект «Праздник Матрешки»</t>
  </si>
  <si>
    <r>
      <t>Программные мероприятия, объем финансирования муниципальной программы «Укрепление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города Сургута, обеспечение социальной и культурной адаптации мигрантов, профилактика межнациональных (межэтнических) конфликтов, профилактика экстремизма на период до 2030 года</t>
    </r>
    <r>
      <rPr>
        <b/>
        <sz val="36"/>
        <rFont val="Times New Roman"/>
        <family val="1"/>
        <charset val="204"/>
      </rPr>
      <t>»</t>
    </r>
  </si>
  <si>
    <t>В том числе по годам</t>
  </si>
  <si>
    <t>Цель программы: укрепление единства народов Российской Федерации, проживающих на территории муниципального образования, профилактика экстремизма на территории муниципального образования</t>
  </si>
  <si>
    <t xml:space="preserve">Задача 1.1. Содействие развитию общественных инициатив, направленных на гармонизацию межэтнических отношений, укрепление позитивного этнического самосознания и обеспечение потребностей граждан, связанных с их этнической принадлежностью
</t>
  </si>
  <si>
    <t xml:space="preserve">Основное мероприятие 1.1.1. Оказание поддержки некоммерческим организациям для реализации проектов и участия в мероприятиях в сфере межнациональных (межэтнических) отношений, профилактики экстремизма (1, 2, 3, 4)
</t>
  </si>
  <si>
    <t>Мероприятие 1.1.1.1. Предоставление грантов в форме субсидий некоммерческим организациям в целях поддержки общественно-значимых инициатив в сфере межнационального и межконфессионального согласия, профилактики экстремизма</t>
  </si>
  <si>
    <t>Основное мероприятие 1.1.2. Мероприятия просветительско-образовательного характера для представителей общественных объединений, религиозных организаций по вопросам укрепления межнационального и межконфессионального согласия, обеспечения социальной и культурной адаптации мигрантов, профилактики экстремизма на территории муниципального образования (1, 3)</t>
  </si>
  <si>
    <t xml:space="preserve">Основное мероприятие 1.1.3. Содействие религиозным организациям в культурно-просветительской и социально-значимой деятельности, направленной на развитие межнационального и межконфессионального диалога, возрождение семейных ценностей, противодействие экстремизму, национальной и религиозной нетерпимости (1, 2, 3)
</t>
  </si>
  <si>
    <t>Мероприятие 1.1.3.4. Оказание содействия религиозным организациям в проведении мероприятий в рамках заключенных соглашений о сотрудничестве (развитие межнационального и межконфессионального диалога, возрождения семейных ценностей, противодействие экстремизму, национальной и религиозной нетерпимости) в рамках заключенных соглашений о сотрудничестве между Администрацией города, Управлением соцзащиты населения по г. Сургуту и Сургутскому району Департамента социального развития ХМАО - Югры, Сургутским благочинием, Ханты-Мансийской эпархией, Русской Православной Церкви, местной мусульманской религиозной организацией города Сургута</t>
  </si>
  <si>
    <t>Задача 1.2.  Содействие этнокультурному развитию народов, формированию общероссийского гражданского самосознания, патриотизма и солидарности</t>
  </si>
  <si>
    <t>Основное мероприятие 1.2.1. Укрепление общероссийской гражданской идентичности. Торжественные мероприятия, приуроченные к памятным датам в истории народов России, государственным праздникам (День Конституции России, День России, День государственного флага России, День народного единства) (1, 3)</t>
  </si>
  <si>
    <t xml:space="preserve">Основное мероприятие 1.2.2. Развитие и использование потенциала молодежи в интересах укрепления единства российской нации, упрочения мира и согласия (1, 3, 4, 6)
</t>
  </si>
  <si>
    <t>Мероприятие 1.2.2.4. "Проведение форума в рамках муниципального культурно-образовательного проекта "Три ратных поля России в Сургуте"</t>
  </si>
  <si>
    <t xml:space="preserve">Основное мероприятие 1.2.3. Содействие этнокультурному многообразию народов России  (1, 3, 4)
</t>
  </si>
  <si>
    <t>Мероприятие 1.2.3.1 Сохранение и развитие этнокультурного развития многообразия народов России. Организация и проведение фестиваля национальных культур «Соцветие»</t>
  </si>
  <si>
    <t>Мероприятие 1.2.3.2. Цикл молодежных мероприятий в рамках муниципальной программы</t>
  </si>
  <si>
    <t>Мероприятие 1.2.3.3. Проведение открытого молодёжного этно-фестиваля «Большая земля»</t>
  </si>
  <si>
    <t>Мероприятие 1.2.3.4. Реализация молодёжного проекта «Русские… и не только»</t>
  </si>
  <si>
    <t>Мероприятие 1.2.3.9. Онлайн-викторина «Россия многонациональная»</t>
  </si>
  <si>
    <t>Основное мероприятие 1.2.4.  Создание и поддержка деятельности центров национальных культур, домов дружбы народов, центров межнационального сотрудничества, центров этнокультурного развития, этнокультурных комплексов (1, 2, 4, 9)</t>
  </si>
  <si>
    <t xml:space="preserve">Объем финансирования соадминистратора «Отдел молодёжной политики Администрации города»
</t>
  </si>
  <si>
    <t xml:space="preserve">Мероприятие 1.2.2.3.  Семинар-практикум «Профилактика проявления экстремизма в молодёжной среде» </t>
  </si>
  <si>
    <t xml:space="preserve">комитет культуры, 
отдел молодёжной политики,
департамент образования
 </t>
  </si>
  <si>
    <t xml:space="preserve">департамент образования, 
отдел молодёжной политики  </t>
  </si>
  <si>
    <t>Задача 1.3. Развитие системы повышения профессионального уровня муниципальных служащих и работников образования по вопросам укрепления межнационального и межконфессионального согласия, поддержки и развития языков и культуры народов Российской Федерации, проживающих на территории муниципального образования, обеспечения социальной и культурной адаптации мигрантов и профилактики экстремизма, а также этнокультурной компетентности специалистов</t>
  </si>
  <si>
    <t xml:space="preserve">Основное мероприятие 1.4.1. 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 (1, 3, 5, 9)
</t>
  </si>
  <si>
    <t xml:space="preserve">комитет культуры,                    департамент образования   </t>
  </si>
  <si>
    <t>Мероприятие 1.4.1.4. Проведение конкурса 
"О разных вещах на одном языке"</t>
  </si>
  <si>
    <t>Основное мероприятие 1.4.2. Просветительские мероприятия, направленные на популяризацию и поддержку родных языков народов России, проживающих в муниципальном образовании
(1, 4, 5)</t>
  </si>
  <si>
    <t>Задача 1.5. Создание условий для социальной и культурной адаптации мигрантов</t>
  </si>
  <si>
    <t xml:space="preserve">Основное мероприятие 1.5.1. Реализация мер, направленных на социальную и культурную адаптацию мигрантов (1, 3, 9)
</t>
  </si>
  <si>
    <t>Мероприятие 1.5.1.1. Предоставление грантов в форме субсидий профессиональным образовательным организациям и образовательным организациям высшего образования, являющимся некоммерческими организациями, по результатам проведения конкурса на лучший молодёжный проект по профилактике экстремизма в студенческой среде, адаптации мигрантов из числа студенческой молодёжи</t>
  </si>
  <si>
    <t>Мероприятие 1.5.1.2. Цикл мероприятий, направленных на социальную и культурную адаптацию, интеграцию мигрантов</t>
  </si>
  <si>
    <t xml:space="preserve">Основное мероприятие 1.5.3. Система мер, обеспечивающих уважительное отношение мигрантов к культуре и традициям принимающего сообщества (1, 3, 9)
</t>
  </si>
  <si>
    <t>Мероприятие 1.5.2.1. Издание и распространение информационных материалов, тематических словарей, разговорников для мигрантов и некоммерческих организаций</t>
  </si>
  <si>
    <t>Задача 1.6. Реализация комплексной информационной кампании, направленной на укрепление общегражданской идентичности и межнационального (межэтнического), межконфессионального и межкультурного взаимодействия</t>
  </si>
  <si>
    <t>Основное мероприятие 1.6.2. Конкурс журналистских работ и проектов (программ) редакций СМИ по освещению мероприятий, направленных на укрепление общероссийского гражданского единства, гармонизацию межнациональных и межконфессиональных отношений, профилактику экстремизма (1, 8)</t>
  </si>
  <si>
    <t xml:space="preserve">Основное мероприятие 1.6.3. Конкурс на предоставление грантов в форме субсидий на создание социальной рекламы (видеоролик, плакат), направленной на укрепление общероссийского гражданского единства, гармонизацию межнациональных и межконфессиональных отношений, профилактику экстремизма (1, 8)
</t>
  </si>
  <si>
    <t>Мероприятие 1.6.3.1.  Проведение конкурса на предоставление грантов в форме субсидий среди молодежи (от 14 до 35 лет) на создание социальной рекламы (видеоролик, плакат), направленной на патриотическое воспитание молодежи для размещения в соцсетях</t>
  </si>
  <si>
    <t>Задача 1.7. Развитие духовно-нравственных основ и самобытной культуры российского казачества и повышение его роли в воспитании подрастающего поколения в духе патриотизма</t>
  </si>
  <si>
    <t>Основное мероприятие 1.7.1. Сохранение и популяризация самобытной казачьей культуры (10)</t>
  </si>
  <si>
    <t xml:space="preserve">Мероприятие 1.7.1.1. Реализация мероприятий в рамках проекта «Мой край родной – Югра» </t>
  </si>
  <si>
    <t>Мероприятие 1.7.1.2. Проект "Мангазейский ход" (историческое моделирование и этническая музыка), посвященный эпохе освоения казаками Сибирской земли</t>
  </si>
  <si>
    <t xml:space="preserve">Основное мероприятие 1.7.2. Обеспечение участия российского казачества в воспитании подрастающего поколения в духе патриотизма (10)
</t>
  </si>
  <si>
    <t>Основное мероприятие 1.8.1.  Комплекс мер по недопущению использования этнического и религиозного факторов в ходе осуществления избирательного процесса (1)</t>
  </si>
  <si>
    <t>Мероприятие 1.8.1.2. Обеспечение полного, объективного, достоверного и своевременного
информирования населения об избирательном процессе</t>
  </si>
  <si>
    <t>Подпрограмма 2 «Участие в профилактике экстремизма, а также в минимизации и (или) ликвидации последствий проявлений экстремизма»</t>
  </si>
  <si>
    <t>Задача 2.1. Гармонизация межэтнических и межконфессиональных отношений, сведение к минимуму условий для проявлений экстремизма на территории муниципального образования, развитие системы мер профилактики и предупреждения межэтнических и межконфессиональных конфликтов</t>
  </si>
  <si>
    <t xml:space="preserve">Основное мероприятие 2.1.1. Обеспечение эффективного мониторинга состояния межнациональных, межконфессиональных отношений и раннего предупреждения конфликтных ситуаций и выявления фактов распространения идеологии экстремизма (1, 8)
</t>
  </si>
  <si>
    <t xml:space="preserve">Мероприятие 2.1.1.2. Осуществление мониторинга средств массовой информации  и информационно-телекоммуникационных сетей, включая сеть "Интернет" состояния межнациональных (межэтнических) и межконфессиональных отношений и раннего предупреждения конфликтных ситуаций </t>
  </si>
  <si>
    <t xml:space="preserve">Мероприятие 2.1.1.3. Проведение социологических исследований по вопросам противодействия экстремизму,  оценка эффективности деятельности органов местного самоуправления  по профилактике экстремизма </t>
  </si>
  <si>
    <t xml:space="preserve">Мероприятие 2.1.1.4. Проведение анкетирования социальной обстановки в муниципальных образовательных организациях в целях выявления фактов распространения экстремистской идеологии 
</t>
  </si>
  <si>
    <t xml:space="preserve">Основное мероприятие 2.1.2. Реализация мер по профилактике распространения экстремистской идеологии, создание экспертной панели для возможности оперативно выявлять и своевременно реагировать на зарождающиеся конфликты в сфере межнациональных и этноконфессиональных отношений (1, 3, 6).
</t>
  </si>
  <si>
    <t xml:space="preserve">Мероприятие 2.1.2.1.Проведение мероприятий в рамках заключенных соглашений о сотрудничестве между муниципальными учреждениями молодёжной политики и религиозными организациями и конфессиями (проведение встреч, бесед, лекций с молодежью, посещающей муниципальные учреждения молодёжной политики на темы религиозной культуры)
</t>
  </si>
  <si>
    <t xml:space="preserve">Мероприятие 2.1.2.2. Проведение мероприятий в рамках заключённых   соглашений о сотрудничестве между муниципальными учреждениями молодёжной политики и ветеранскими организациями, участниками локальных войн и конфликтов (проведение встреч, бесед, направленных на профилактику экстремизма в молодёжной среде)
</t>
  </si>
  <si>
    <t xml:space="preserve">Основное мероприятие 2.1.3. Мониторинг экстремистских настроений в молодёжной среде   (1, 6).
</t>
  </si>
  <si>
    <t xml:space="preserve">Мероприятие.2.1.3.1. Проведение мониторинга молодежных целевых групп в целях выявления фактов распространения экстремистской идеологии </t>
  </si>
  <si>
    <t xml:space="preserve">Основное мероприятие 2.1.4. Проведение в муниципальных образовательных организациях занятий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 (1, 6)
</t>
  </si>
  <si>
    <t>Мероприятие 2.1.4.1. Проведение в муниципальных образовательных организациях, мероприятий,  направленных на формирование у обучающихся духовных ценностей, ценностей человеческой жизни, семьи, гражданского общества, многонационального российского народа, патриотизма, уважения к Отечеству</t>
  </si>
  <si>
    <t xml:space="preserve">Основное мероприятие 2.1.5. 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 (1, 6)
</t>
  </si>
  <si>
    <t xml:space="preserve">Мероприятие 2.1.5.1. Размещение информации о мероприятиях, направленных на сохранение традиционных для России нравственных ориентиров, межнационального и конфессионального согласия, а также приобщение молодежи к ценностям российской культуры, на сайтах образовательных организаций, портале «Образование Сургута» </t>
  </si>
  <si>
    <t xml:space="preserve">Мероприятие 2.1.5.2. Распространение среди участников образовательных отношений информационных материалов о предупреждении и пресечении экстремистской деятельности, ориентированных на повышение бдительности российских граждан, формирование у них чувства заинтересованности в противодействии экстремизму </t>
  </si>
  <si>
    <t>Мероприятие 2.1.5.3. Мероприятия Единого урока по безопасности в сети «Интернет»</t>
  </si>
  <si>
    <t>Мероприятие 2.1.5.4. Реализация мероприятий, направленных на информирование населения о контентной фильтрации мобильных устройств (антивирусная программа с функцией  "Родительский контроль")</t>
  </si>
  <si>
    <t xml:space="preserve">Основное мероприятие 2.1.6. 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 (7)
</t>
  </si>
  <si>
    <t>Мероприятие 2.1.6.1. Повышение профессионального уровня педагогических работников муниципальных образовательных организаций: организация и проведение обучающих семинаров для учителей и специалистов психолого-педагогического сопровождения детей мигрантов</t>
  </si>
  <si>
    <t>Основное мероприятие 2.1.7. Эффективное использование специализированных информационных систем в целях обеспечения правоприменительной практики в сфере противодействия экстремизму (1)</t>
  </si>
  <si>
    <t xml:space="preserve">Мероприятие 2.1.7.1. Обеспечение функционирования системы автоматизированного мониторинга и анализа социальных медиа </t>
  </si>
  <si>
    <t>Мероприятие 2.1.7.2. Контентная фильтрация ресурсов сети интернет</t>
  </si>
  <si>
    <t>Мероприятие 2.1.8.1. Подготовка и размещение на официальном портале Администрации города, а также распространение в СМИ материалов о деятельности органов местного самоуправления муниципального образования городской округ город Сургут в сфере профилактики экстремизма</t>
  </si>
  <si>
    <t>Основное мероприятие 2.1.8. Оказание содействия  средствам массовой информации в широком и объективном освещении деятельности органов местного самоуправления по противодействию экстремизму и терроризму в целях формирования в обществе нетерпимого отношения к распространению экстремизма (1, 8)</t>
  </si>
  <si>
    <t>Мероприятие 2.1.8.2. Проведение встречи с участием представителей Администрации города, СМИ, силовых структур, научного сообщества, педагогов и учащихся учреждений высшего и среднего профессионального образования Сургута по вопросам взаимодействия в сфере противодействия экстремизму и осуществлению грантовой поддержки</t>
  </si>
  <si>
    <t>Мероприятие 2.1.8.3. Размещение в средствах массовой информации и интернет-сообществе информации о мероприятиях, проводимых в муниципальных образовательных организациях, направленных на противодействие распространению идеологии экстремизма</t>
  </si>
  <si>
    <t>управление бюджетного учёта и отчётности   (муниципальное казенное учреждение «Центр организационного обеспечения деятельности муниципальных организаций»)</t>
  </si>
  <si>
    <t>управление по вопросам общественной безопасности</t>
  </si>
  <si>
    <t>управление по вопросам общественной безопасности, управление физической культуры и спорта</t>
  </si>
  <si>
    <t xml:space="preserve">управление по вопросам общественной безопасности,       
комитет культуры </t>
  </si>
  <si>
    <t xml:space="preserve">Объем финансирования администратора «Управление по вопросам общественной безопасности Администрации города»
</t>
  </si>
  <si>
    <t xml:space="preserve">Объем финансирования соадминистратора «Комитет культуры Администрации города»
</t>
  </si>
  <si>
    <t>Объем финансирования соадминистратора «Департамент массовых коммуникаций и аналитики Администрации города»</t>
  </si>
  <si>
    <t>департамент массовых коммуникаций и аналитики</t>
  </si>
  <si>
    <t xml:space="preserve">управление по вопросам общественной безопасности, 
департамент массовых коммуникаций и аналитики  </t>
  </si>
  <si>
    <t xml:space="preserve">управление по вопросам общественной безопасности,  
департамент массовых коммуникаций и аналитики </t>
  </si>
  <si>
    <t xml:space="preserve">управление по вопросам общественной безопасности,  департамент массовых коммуникаций и аналитики  </t>
  </si>
  <si>
    <t>Задача 1.4.  Содействие поддержке русского языка как государственного языка Российской Федерации и средства межнационального общения и языков народов России, проживающих в муниципальном образовании.</t>
  </si>
  <si>
    <t>Муниципальное казенное учреждение "Наш город"</t>
  </si>
  <si>
    <t>Муниципальное казенное учреждение "Наш город""</t>
  </si>
  <si>
    <t xml:space="preserve">Муниципальное казенное учреждение "Управление информационных технологий и связи города"
</t>
  </si>
  <si>
    <t>Муниципальное казенное учреждение "Управление информационных технологий и связи города"</t>
  </si>
  <si>
    <t xml:space="preserve">Мероприятие 1.5.1.4. Проведение просветительских мероприятий для мигрантов с доведением информации о правилах поведения, о дате и месте проведения мероприятий, в которых мигранты могут принять участие, обучение навыкам межкультурного взаимодействия с местным населением
</t>
  </si>
  <si>
    <t>Мероприятие 1.5.1.5. Проведение совместных рабочих встреч работодателей, представителей национальных диаспор, муниципальных и правоохранительных органов власти с целью выработки механизмов взаимодействия, в том числе по реализации законодательства в сфере миграционной политики</t>
  </si>
  <si>
    <t>Мероприятие 1.5.1.6. Привлечение работодателей к организации либо участию в муниципальных массовых этнокультурных мероприятиях.</t>
  </si>
  <si>
    <t xml:space="preserve">Мероприятие 1.2.2.6. Цикл мероприятий, направленных на профилактику экстремизма  </t>
  </si>
  <si>
    <t xml:space="preserve">Мероприятие 1.2.2.7. Цикл мероприятий, направленных на развитие толерантного отношения
</t>
  </si>
  <si>
    <t>Мероприятие 1.2.2.8. Открытый межнациональный фестиваль Всероссийский физкультурно-спортивный комплекс «ГТО»</t>
  </si>
  <si>
    <t>Мероприятие 1.2.1.5. Проведение соревнований по плаванию среди учащихся муниципальных образовательных учреждений "Мы - надежда России", посвященные Дню народного единства</t>
  </si>
  <si>
    <t>Мероприятие 1.2.2.9. Проведение конкурса творческих работ учащихся «Я, Сургут, Югра, Россия»</t>
  </si>
  <si>
    <t xml:space="preserve">                                           Приложение                                                                                              
                                           к постановлению 
                                           Администрации города                                                         
                                           от __________________  №  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</si>
</sst>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0.0"/>
    <numFmt numFmtId="169" formatCode="#,##0.00,"/>
  </numFmts>
  <fonts count="17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8"/>
      <name val="Calibri"/>
      <family val="2"/>
    </font>
    <font>
      <sz val="11"/>
      <color indexed="8"/>
      <name val="Calibri"/>
      <family val="2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1"/>
      <color indexed="8"/>
      <name val="Calibri"/>
      <family val="2"/>
    </font>
    <font>
      <sz val="13"/>
      <name val="Calibri"/>
      <family val="2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26"/>
      <name val="Times New Roman"/>
      <family val="1"/>
      <charset val="204"/>
    </font>
    <font>
      <b/>
      <sz val="26"/>
      <name val="Times New Roman"/>
      <family val="1"/>
      <charset val="204"/>
    </font>
    <font>
      <sz val="36"/>
      <name val="Times New Roman"/>
      <family val="1"/>
      <charset val="204"/>
    </font>
    <font>
      <b/>
      <sz val="36"/>
      <name val="Times New Roman"/>
      <family val="1"/>
      <charset val="204"/>
    </font>
    <font>
      <sz val="26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5" fontId="8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1" fillId="0" borderId="0"/>
    <xf numFmtId="0" fontId="10" fillId="0" borderId="0"/>
    <xf numFmtId="166" fontId="3" fillId="0" borderId="0" applyFont="0" applyFill="0" applyBorder="0" applyAlignment="0" applyProtection="0"/>
  </cellStyleXfs>
  <cellXfs count="121">
    <xf numFmtId="0" fontId="0" fillId="0" borderId="0" xfId="0"/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/>
    </xf>
    <xf numFmtId="168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4" fillId="2" borderId="1" xfId="3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NumberFormat="1" applyFont="1" applyFill="1" applyAlignment="1">
      <alignment horizontal="center" vertical="center"/>
    </xf>
    <xf numFmtId="0" fontId="12" fillId="0" borderId="0" xfId="0" applyNumberFormat="1" applyFont="1" applyFill="1" applyAlignment="1">
      <alignment vertical="center"/>
    </xf>
    <xf numFmtId="3" fontId="12" fillId="0" borderId="1" xfId="0" applyNumberFormat="1" applyFont="1" applyFill="1" applyBorder="1" applyAlignment="1">
      <alignment horizontal="center" vertical="top" wrapText="1"/>
    </xf>
    <xf numFmtId="0" fontId="12" fillId="0" borderId="1" xfId="0" applyNumberFormat="1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3" fillId="0" borderId="3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166" fontId="12" fillId="0" borderId="1" xfId="5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vertical="center"/>
    </xf>
    <xf numFmtId="0" fontId="12" fillId="0" borderId="1" xfId="0" applyNumberFormat="1" applyFont="1" applyFill="1" applyBorder="1" applyAlignment="1">
      <alignment vertical="top" wrapText="1"/>
    </xf>
    <xf numFmtId="164" fontId="12" fillId="0" borderId="0" xfId="0" applyNumberFormat="1" applyFont="1" applyFill="1" applyAlignment="1">
      <alignment vertical="center"/>
    </xf>
    <xf numFmtId="0" fontId="12" fillId="0" borderId="1" xfId="0" applyNumberFormat="1" applyFont="1" applyFill="1" applyBorder="1" applyAlignment="1">
      <alignment horizontal="center" vertical="top" wrapText="1"/>
    </xf>
    <xf numFmtId="0" fontId="12" fillId="0" borderId="13" xfId="0" applyFont="1" applyFill="1" applyBorder="1" applyAlignment="1">
      <alignment vertical="center"/>
    </xf>
    <xf numFmtId="0" fontId="12" fillId="0" borderId="15" xfId="0" applyFont="1" applyFill="1" applyBorder="1" applyAlignment="1">
      <alignment vertical="center"/>
    </xf>
    <xf numFmtId="164" fontId="13" fillId="0" borderId="0" xfId="0" applyNumberFormat="1" applyFont="1" applyFill="1" applyAlignment="1">
      <alignment vertical="center"/>
    </xf>
    <xf numFmtId="0" fontId="12" fillId="0" borderId="1" xfId="0" applyFont="1" applyFill="1" applyBorder="1" applyAlignment="1">
      <alignment vertical="center"/>
    </xf>
    <xf numFmtId="0" fontId="12" fillId="0" borderId="3" xfId="0" applyFont="1" applyFill="1" applyBorder="1" applyAlignment="1">
      <alignment vertical="center"/>
    </xf>
    <xf numFmtId="0" fontId="12" fillId="0" borderId="2" xfId="0" applyFont="1" applyFill="1" applyBorder="1" applyAlignment="1">
      <alignment vertical="center"/>
    </xf>
    <xf numFmtId="0" fontId="12" fillId="0" borderId="1" xfId="5" applyNumberFormat="1" applyFont="1" applyFill="1" applyBorder="1" applyAlignment="1">
      <alignment horizontal="left" vertical="top" wrapText="1"/>
    </xf>
    <xf numFmtId="0" fontId="12" fillId="0" borderId="9" xfId="0" applyNumberFormat="1" applyFont="1" applyFill="1" applyBorder="1" applyAlignment="1">
      <alignment vertical="top" wrapText="1"/>
    </xf>
    <xf numFmtId="0" fontId="13" fillId="0" borderId="14" xfId="0" applyFont="1" applyFill="1" applyBorder="1" applyAlignment="1">
      <alignment horizontal="left" vertical="top"/>
    </xf>
    <xf numFmtId="0" fontId="12" fillId="0" borderId="15" xfId="0" applyNumberFormat="1" applyFont="1" applyFill="1" applyBorder="1" applyAlignment="1">
      <alignment horizontal="left" vertical="top"/>
    </xf>
    <xf numFmtId="0" fontId="12" fillId="0" borderId="12" xfId="0" applyNumberFormat="1" applyFont="1" applyFill="1" applyBorder="1" applyAlignment="1">
      <alignment vertical="top" wrapText="1"/>
    </xf>
    <xf numFmtId="0" fontId="12" fillId="0" borderId="15" xfId="0" applyNumberFormat="1" applyFont="1" applyFill="1" applyBorder="1" applyAlignment="1">
      <alignment vertical="top" wrapText="1"/>
    </xf>
    <xf numFmtId="0" fontId="12" fillId="4" borderId="1" xfId="0" applyNumberFormat="1" applyFont="1" applyFill="1" applyBorder="1" applyAlignment="1">
      <alignment horizontal="left" vertical="top" wrapText="1"/>
    </xf>
    <xf numFmtId="0" fontId="12" fillId="4" borderId="0" xfId="0" applyFont="1" applyFill="1" applyAlignment="1">
      <alignment vertical="center"/>
    </xf>
    <xf numFmtId="0" fontId="14" fillId="0" borderId="0" xfId="0" applyNumberFormat="1" applyFont="1" applyFill="1" applyBorder="1" applyAlignment="1">
      <alignment horizontal="right" vertical="top"/>
    </xf>
    <xf numFmtId="3" fontId="13" fillId="0" borderId="0" xfId="0" applyNumberFormat="1" applyFont="1" applyFill="1" applyAlignment="1">
      <alignment horizontal="left" vertical="top"/>
    </xf>
    <xf numFmtId="3" fontId="15" fillId="0" borderId="0" xfId="0" applyNumberFormat="1" applyFont="1" applyFill="1" applyAlignment="1">
      <alignment horizontal="left" vertical="top"/>
    </xf>
    <xf numFmtId="3" fontId="12" fillId="0" borderId="0" xfId="0" applyNumberFormat="1" applyFont="1" applyFill="1" applyAlignment="1">
      <alignment horizontal="left" vertical="top"/>
    </xf>
    <xf numFmtId="166" fontId="12" fillId="0" borderId="3" xfId="5" applyFont="1" applyFill="1" applyBorder="1" applyAlignment="1">
      <alignment horizontal="left" vertical="top" wrapText="1"/>
    </xf>
    <xf numFmtId="166" fontId="12" fillId="4" borderId="3" xfId="5" applyFont="1" applyFill="1" applyBorder="1" applyAlignment="1">
      <alignment horizontal="left" vertical="top" wrapText="1"/>
    </xf>
    <xf numFmtId="166" fontId="12" fillId="4" borderId="1" xfId="5" applyFont="1" applyFill="1" applyBorder="1" applyAlignment="1">
      <alignment horizontal="left" vertical="top" wrapText="1"/>
    </xf>
    <xf numFmtId="166" fontId="12" fillId="0" borderId="2" xfId="5" applyFont="1" applyFill="1" applyBorder="1" applyAlignment="1">
      <alignment horizontal="left" vertical="top" wrapText="1"/>
    </xf>
    <xf numFmtId="166" fontId="12" fillId="4" borderId="2" xfId="5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left" vertical="top" wrapText="1"/>
    </xf>
    <xf numFmtId="166" fontId="12" fillId="0" borderId="1" xfId="5" applyFont="1" applyFill="1" applyBorder="1" applyAlignment="1">
      <alignment horizontal="left" vertical="top"/>
    </xf>
    <xf numFmtId="166" fontId="12" fillId="4" borderId="1" xfId="5" applyFont="1" applyFill="1" applyBorder="1" applyAlignment="1">
      <alignment horizontal="left" vertical="top"/>
    </xf>
    <xf numFmtId="166" fontId="12" fillId="0" borderId="3" xfId="5" applyFont="1" applyFill="1" applyBorder="1" applyAlignment="1">
      <alignment horizontal="left" vertical="top"/>
    </xf>
    <xf numFmtId="166" fontId="12" fillId="4" borderId="3" xfId="5" applyFont="1" applyFill="1" applyBorder="1" applyAlignment="1">
      <alignment horizontal="left" vertical="top"/>
    </xf>
    <xf numFmtId="4" fontId="13" fillId="0" borderId="0" xfId="0" applyNumberFormat="1" applyFont="1" applyFill="1" applyAlignment="1">
      <alignment horizontal="left" vertical="top"/>
    </xf>
    <xf numFmtId="3" fontId="13" fillId="3" borderId="0" xfId="0" applyNumberFormat="1" applyFont="1" applyFill="1" applyAlignment="1">
      <alignment horizontal="left" vertical="top"/>
    </xf>
    <xf numFmtId="166" fontId="12" fillId="0" borderId="1" xfId="5" applyFont="1" applyFill="1" applyBorder="1" applyAlignment="1">
      <alignment horizontal="center" vertical="top" wrapText="1"/>
    </xf>
    <xf numFmtId="0" fontId="12" fillId="0" borderId="2" xfId="0" applyNumberFormat="1" applyFont="1" applyFill="1" applyBorder="1" applyAlignment="1">
      <alignment horizontal="left" vertical="top" wrapText="1"/>
    </xf>
    <xf numFmtId="0" fontId="12" fillId="0" borderId="4" xfId="0" applyNumberFormat="1" applyFont="1" applyFill="1" applyBorder="1" applyAlignment="1">
      <alignment horizontal="left" vertical="top" wrapText="1"/>
    </xf>
    <xf numFmtId="0" fontId="12" fillId="0" borderId="3" xfId="0" applyNumberFormat="1" applyFont="1" applyFill="1" applyBorder="1" applyAlignment="1">
      <alignment horizontal="left" vertical="top" wrapText="1"/>
    </xf>
    <xf numFmtId="0" fontId="12" fillId="0" borderId="3" xfId="0" applyNumberFormat="1" applyFont="1" applyFill="1" applyBorder="1" applyAlignment="1">
      <alignment vertical="top" wrapText="1"/>
    </xf>
    <xf numFmtId="0" fontId="12" fillId="0" borderId="15" xfId="0" applyNumberFormat="1" applyFont="1" applyFill="1" applyBorder="1" applyAlignment="1">
      <alignment horizontal="left" vertical="top" wrapText="1"/>
    </xf>
    <xf numFmtId="0" fontId="13" fillId="4" borderId="0" xfId="0" applyFont="1" applyFill="1" applyAlignment="1">
      <alignment vertical="center"/>
    </xf>
    <xf numFmtId="0" fontId="12" fillId="0" borderId="15" xfId="0" applyNumberFormat="1" applyFont="1" applyFill="1" applyBorder="1" applyAlignment="1">
      <alignment horizontal="left" vertical="top" wrapText="1"/>
    </xf>
    <xf numFmtId="3" fontId="13" fillId="4" borderId="0" xfId="0" applyNumberFormat="1" applyFont="1" applyFill="1" applyAlignment="1">
      <alignment horizontal="left" vertical="top"/>
    </xf>
    <xf numFmtId="3" fontId="12" fillId="4" borderId="0" xfId="0" applyNumberFormat="1" applyFont="1" applyFill="1" applyAlignment="1">
      <alignment horizontal="left" vertical="top"/>
    </xf>
    <xf numFmtId="3" fontId="12" fillId="4" borderId="1" xfId="0" applyNumberFormat="1" applyFont="1" applyFill="1" applyBorder="1" applyAlignment="1">
      <alignment horizontal="center" vertical="top" wrapText="1"/>
    </xf>
    <xf numFmtId="0" fontId="12" fillId="4" borderId="15" xfId="0" applyNumberFormat="1" applyFont="1" applyFill="1" applyBorder="1" applyAlignment="1">
      <alignment horizontal="left" vertical="top" wrapText="1"/>
    </xf>
    <xf numFmtId="4" fontId="13" fillId="4" borderId="0" xfId="0" applyNumberFormat="1" applyFont="1" applyFill="1" applyAlignment="1">
      <alignment horizontal="left" vertical="top"/>
    </xf>
    <xf numFmtId="169" fontId="16" fillId="5" borderId="1" xfId="3" applyNumberFormat="1" applyFont="1" applyFill="1" applyBorder="1" applyAlignment="1">
      <alignment horizontal="center" vertical="top" wrapText="1"/>
    </xf>
    <xf numFmtId="166" fontId="12" fillId="0" borderId="3" xfId="0" applyNumberFormat="1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2" xfId="0" applyNumberFormat="1" applyFont="1" applyFill="1" applyBorder="1" applyAlignment="1">
      <alignment horizontal="left" vertical="top" wrapText="1"/>
    </xf>
    <xf numFmtId="3" fontId="14" fillId="0" borderId="0" xfId="0" applyNumberFormat="1" applyFont="1" applyFill="1" applyAlignment="1">
      <alignment horizontal="left" vertical="top" wrapText="1"/>
    </xf>
    <xf numFmtId="0" fontId="12" fillId="0" borderId="8" xfId="0" applyNumberFormat="1" applyFont="1" applyFill="1" applyBorder="1" applyAlignment="1">
      <alignment horizontal="left" vertical="top" wrapText="1"/>
    </xf>
    <xf numFmtId="0" fontId="12" fillId="0" borderId="7" xfId="0" applyNumberFormat="1" applyFont="1" applyFill="1" applyBorder="1" applyAlignment="1">
      <alignment horizontal="left" vertical="top" wrapText="1"/>
    </xf>
    <xf numFmtId="0" fontId="12" fillId="0" borderId="6" xfId="0" applyNumberFormat="1" applyFont="1" applyFill="1" applyBorder="1" applyAlignment="1">
      <alignment horizontal="left" vertical="top" wrapText="1"/>
    </xf>
    <xf numFmtId="0" fontId="14" fillId="0" borderId="0" xfId="0" applyNumberFormat="1" applyFont="1" applyFill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left" vertical="top" wrapText="1"/>
    </xf>
    <xf numFmtId="0" fontId="12" fillId="0" borderId="4" xfId="0" applyNumberFormat="1" applyFont="1" applyFill="1" applyBorder="1" applyAlignment="1">
      <alignment horizontal="left" vertical="top" wrapText="1"/>
    </xf>
    <xf numFmtId="0" fontId="12" fillId="0" borderId="3" xfId="0" applyNumberFormat="1" applyFont="1" applyFill="1" applyBorder="1" applyAlignment="1">
      <alignment horizontal="left" vertical="top" wrapText="1"/>
    </xf>
    <xf numFmtId="14" fontId="12" fillId="0" borderId="2" xfId="0" applyNumberFormat="1" applyFont="1" applyFill="1" applyBorder="1" applyAlignment="1">
      <alignment horizontal="left" vertical="top" wrapText="1"/>
    </xf>
    <xf numFmtId="14" fontId="12" fillId="0" borderId="4" xfId="0" applyNumberFormat="1" applyFont="1" applyFill="1" applyBorder="1" applyAlignment="1">
      <alignment horizontal="left" vertical="top" wrapText="1"/>
    </xf>
    <xf numFmtId="14" fontId="12" fillId="0" borderId="3" xfId="0" applyNumberFormat="1" applyFont="1" applyFill="1" applyBorder="1" applyAlignment="1">
      <alignment horizontal="left" vertical="top" wrapText="1"/>
    </xf>
    <xf numFmtId="0" fontId="12" fillId="0" borderId="2" xfId="0" applyNumberFormat="1" applyFont="1" applyFill="1" applyBorder="1" applyAlignment="1">
      <alignment vertical="top" wrapText="1"/>
    </xf>
    <xf numFmtId="0" fontId="12" fillId="0" borderId="4" xfId="0" applyNumberFormat="1" applyFont="1" applyFill="1" applyBorder="1" applyAlignment="1">
      <alignment vertical="top" wrapText="1"/>
    </xf>
    <xf numFmtId="0" fontId="12" fillId="0" borderId="3" xfId="0" applyNumberFormat="1" applyFont="1" applyFill="1" applyBorder="1" applyAlignment="1">
      <alignment vertical="top" wrapText="1"/>
    </xf>
    <xf numFmtId="3" fontId="12" fillId="0" borderId="2" xfId="0" applyNumberFormat="1" applyFont="1" applyFill="1" applyBorder="1" applyAlignment="1">
      <alignment horizontal="center" vertical="top" wrapText="1"/>
    </xf>
    <xf numFmtId="3" fontId="12" fillId="0" borderId="3" xfId="0" applyNumberFormat="1" applyFont="1" applyFill="1" applyBorder="1" applyAlignment="1">
      <alignment horizontal="center" vertical="top" wrapText="1"/>
    </xf>
    <xf numFmtId="0" fontId="12" fillId="0" borderId="10" xfId="0" applyNumberFormat="1" applyFont="1" applyFill="1" applyBorder="1" applyAlignment="1">
      <alignment horizontal="left" vertical="top" wrapText="1"/>
    </xf>
    <xf numFmtId="0" fontId="12" fillId="0" borderId="13" xfId="0" applyNumberFormat="1" applyFont="1" applyFill="1" applyBorder="1" applyAlignment="1">
      <alignment horizontal="left" vertical="top" wrapText="1"/>
    </xf>
    <xf numFmtId="0" fontId="12" fillId="0" borderId="9" xfId="0" applyNumberFormat="1" applyFont="1" applyFill="1" applyBorder="1" applyAlignment="1">
      <alignment horizontal="left" vertical="top" wrapText="1"/>
    </xf>
    <xf numFmtId="0" fontId="12" fillId="0" borderId="12" xfId="0" applyNumberFormat="1" applyFont="1" applyFill="1" applyBorder="1" applyAlignment="1">
      <alignment horizontal="left" vertical="top" wrapText="1"/>
    </xf>
    <xf numFmtId="0" fontId="12" fillId="0" borderId="15" xfId="0" applyNumberFormat="1" applyFont="1" applyFill="1" applyBorder="1" applyAlignment="1">
      <alignment horizontal="left" vertical="top" wrapText="1"/>
    </xf>
    <xf numFmtId="0" fontId="12" fillId="0" borderId="5" xfId="0" applyNumberFormat="1" applyFont="1" applyFill="1" applyBorder="1" applyAlignment="1">
      <alignment horizontal="left" vertical="top" wrapText="1"/>
    </xf>
    <xf numFmtId="0" fontId="12" fillId="0" borderId="2" xfId="0" applyNumberFormat="1" applyFont="1" applyFill="1" applyBorder="1" applyAlignment="1">
      <alignment horizontal="center" vertical="top" wrapText="1"/>
    </xf>
    <xf numFmtId="0" fontId="12" fillId="0" borderId="3" xfId="0" applyNumberFormat="1" applyFont="1" applyFill="1" applyBorder="1" applyAlignment="1">
      <alignment horizontal="center" vertical="top" wrapText="1"/>
    </xf>
    <xf numFmtId="3" fontId="12" fillId="0" borderId="7" xfId="0" applyNumberFormat="1" applyFont="1" applyFill="1" applyBorder="1" applyAlignment="1">
      <alignment horizontal="center" vertical="top" wrapText="1"/>
    </xf>
    <xf numFmtId="3" fontId="12" fillId="0" borderId="6" xfId="0" applyNumberFormat="1" applyFont="1" applyFill="1" applyBorder="1" applyAlignment="1">
      <alignment horizontal="center" vertical="top" wrapText="1"/>
    </xf>
    <xf numFmtId="0" fontId="12" fillId="4" borderId="2" xfId="0" applyNumberFormat="1" applyFont="1" applyFill="1" applyBorder="1" applyAlignment="1">
      <alignment vertical="top" wrapText="1"/>
    </xf>
    <xf numFmtId="0" fontId="12" fillId="4" borderId="4" xfId="0" applyNumberFormat="1" applyFont="1" applyFill="1" applyBorder="1" applyAlignment="1">
      <alignment vertical="top" wrapText="1"/>
    </xf>
    <xf numFmtId="0" fontId="12" fillId="4" borderId="3" xfId="0" applyNumberFormat="1" applyFont="1" applyFill="1" applyBorder="1" applyAlignment="1">
      <alignment vertical="top" wrapText="1"/>
    </xf>
    <xf numFmtId="0" fontId="12" fillId="0" borderId="11" xfId="0" applyNumberFormat="1" applyFont="1" applyFill="1" applyBorder="1" applyAlignment="1">
      <alignment horizontal="left" vertical="top" wrapText="1"/>
    </xf>
    <xf numFmtId="0" fontId="12" fillId="0" borderId="0" xfId="0" applyNumberFormat="1" applyFont="1" applyFill="1" applyBorder="1" applyAlignment="1">
      <alignment horizontal="left" vertical="top" wrapText="1"/>
    </xf>
    <xf numFmtId="0" fontId="12" fillId="0" borderId="14" xfId="0" applyNumberFormat="1" applyFont="1" applyFill="1" applyBorder="1" applyAlignment="1">
      <alignment horizontal="left" vertical="top" wrapText="1"/>
    </xf>
    <xf numFmtId="0" fontId="12" fillId="4" borderId="2" xfId="0" applyNumberFormat="1" applyFont="1" applyFill="1" applyBorder="1" applyAlignment="1">
      <alignment horizontal="left" vertical="top" wrapText="1"/>
    </xf>
    <xf numFmtId="0" fontId="12" fillId="4" borderId="4" xfId="0" applyNumberFormat="1" applyFont="1" applyFill="1" applyBorder="1" applyAlignment="1">
      <alignment horizontal="left" vertical="top" wrapText="1"/>
    </xf>
    <xf numFmtId="0" fontId="12" fillId="4" borderId="3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</cellXfs>
  <cellStyles count="6">
    <cellStyle name="Денежный 2" xfId="1"/>
    <cellStyle name="Денежный 2 2" xfId="2"/>
    <cellStyle name="Обычный" xfId="0" builtinId="0"/>
    <cellStyle name="Обычный 2" xfId="3"/>
    <cellStyle name="Обычный 3" xfId="4"/>
    <cellStyle name="Финансовый" xfId="5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S375"/>
  <sheetViews>
    <sheetView tabSelected="1" view="pageBreakPreview" zoomScale="39" zoomScaleNormal="25" zoomScaleSheetLayoutView="39" zoomScalePageLayoutView="25" workbookViewId="0">
      <selection activeCell="A109" sqref="A109:A111"/>
    </sheetView>
  </sheetViews>
  <sheetFormatPr defaultColWidth="9.140625" defaultRowHeight="33" x14ac:dyDescent="0.25"/>
  <cols>
    <col min="1" max="1" width="115.7109375" style="23" customWidth="1"/>
    <col min="2" max="2" width="47.85546875" style="23" customWidth="1"/>
    <col min="3" max="3" width="56.85546875" style="48" bestFit="1" customWidth="1"/>
    <col min="4" max="4" width="39.7109375" style="48" customWidth="1"/>
    <col min="5" max="5" width="37.85546875" style="48" customWidth="1"/>
    <col min="6" max="6" width="40.42578125" style="48" customWidth="1"/>
    <col min="7" max="8" width="39.7109375" style="48" bestFit="1" customWidth="1"/>
    <col min="9" max="9" width="39.7109375" style="71" bestFit="1" customWidth="1"/>
    <col min="10" max="10" width="50.28515625" style="71" bestFit="1" customWidth="1"/>
    <col min="11" max="12" width="39.7109375" style="48" bestFit="1" customWidth="1"/>
    <col min="13" max="13" width="74.28515625" style="41" customWidth="1"/>
    <col min="14" max="14" width="36.85546875" style="18" customWidth="1"/>
    <col min="15" max="15" width="25.5703125" style="18" customWidth="1"/>
    <col min="16" max="16" width="28.5703125" style="18" customWidth="1"/>
    <col min="17" max="17" width="43.7109375" style="18" customWidth="1"/>
    <col min="18" max="18" width="30.7109375" style="18" customWidth="1"/>
    <col min="19" max="19" width="31.7109375" style="18" customWidth="1"/>
    <col min="20" max="20" width="26.140625" style="18" customWidth="1"/>
    <col min="21" max="21" width="28.85546875" style="18" customWidth="1"/>
    <col min="22" max="22" width="28.5703125" style="18" customWidth="1"/>
    <col min="23" max="16384" width="9.140625" style="18"/>
  </cols>
  <sheetData>
    <row r="1" spans="1:14" x14ac:dyDescent="0.25">
      <c r="M1" s="79"/>
    </row>
    <row r="2" spans="1:14" x14ac:dyDescent="0.25">
      <c r="M2" s="78"/>
    </row>
    <row r="3" spans="1:14" ht="33" customHeight="1" x14ac:dyDescent="0.25">
      <c r="A3" s="17"/>
      <c r="B3" s="17"/>
      <c r="J3" s="81" t="s">
        <v>500</v>
      </c>
      <c r="K3" s="81"/>
      <c r="L3" s="81"/>
      <c r="M3" s="81"/>
    </row>
    <row r="4" spans="1:14" ht="119.25" customHeight="1" x14ac:dyDescent="0.25">
      <c r="A4" s="17"/>
      <c r="B4" s="17"/>
      <c r="J4" s="81"/>
      <c r="K4" s="81"/>
      <c r="L4" s="81"/>
      <c r="M4" s="81"/>
    </row>
    <row r="5" spans="1:14" ht="126.75" customHeight="1" x14ac:dyDescent="0.25">
      <c r="A5" s="17"/>
      <c r="B5" s="17"/>
      <c r="J5" s="81"/>
      <c r="K5" s="81"/>
      <c r="L5" s="81"/>
      <c r="M5" s="81"/>
    </row>
    <row r="6" spans="1:14" ht="71.25" customHeight="1" x14ac:dyDescent="0.25">
      <c r="A6" s="17"/>
      <c r="B6" s="17"/>
      <c r="J6" s="71" t="s">
        <v>97</v>
      </c>
      <c r="L6" s="49"/>
      <c r="M6" s="47" t="s">
        <v>370</v>
      </c>
    </row>
    <row r="7" spans="1:14" ht="177.75" customHeight="1" x14ac:dyDescent="0.25">
      <c r="A7" s="85" t="s">
        <v>403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</row>
    <row r="8" spans="1:14" x14ac:dyDescent="0.25">
      <c r="A8" s="19"/>
      <c r="B8" s="20"/>
      <c r="C8" s="50"/>
      <c r="D8" s="50"/>
      <c r="E8" s="50"/>
      <c r="F8" s="50"/>
      <c r="G8" s="50"/>
      <c r="H8" s="50"/>
      <c r="I8" s="72"/>
      <c r="J8" s="72"/>
      <c r="K8" s="50"/>
      <c r="L8" s="50"/>
      <c r="M8" s="42"/>
    </row>
    <row r="9" spans="1:14" s="33" customFormat="1" x14ac:dyDescent="0.25">
      <c r="A9" s="103" t="s">
        <v>333</v>
      </c>
      <c r="B9" s="103" t="s">
        <v>194</v>
      </c>
      <c r="C9" s="95" t="s">
        <v>338</v>
      </c>
      <c r="D9" s="105" t="s">
        <v>404</v>
      </c>
      <c r="E9" s="105"/>
      <c r="F9" s="105"/>
      <c r="G9" s="105"/>
      <c r="H9" s="105"/>
      <c r="I9" s="105"/>
      <c r="J9" s="105"/>
      <c r="K9" s="105"/>
      <c r="L9" s="106"/>
      <c r="M9" s="103" t="s">
        <v>323</v>
      </c>
      <c r="N9" s="24"/>
    </row>
    <row r="10" spans="1:14" s="34" customFormat="1" ht="92.25" customHeight="1" x14ac:dyDescent="0.25">
      <c r="A10" s="104"/>
      <c r="B10" s="104"/>
      <c r="C10" s="96"/>
      <c r="D10" s="21" t="s">
        <v>324</v>
      </c>
      <c r="E10" s="21" t="s">
        <v>325</v>
      </c>
      <c r="F10" s="21" t="s">
        <v>326</v>
      </c>
      <c r="G10" s="21" t="s">
        <v>327</v>
      </c>
      <c r="H10" s="21" t="s">
        <v>328</v>
      </c>
      <c r="I10" s="73" t="s">
        <v>329</v>
      </c>
      <c r="J10" s="73" t="s">
        <v>330</v>
      </c>
      <c r="K10" s="21" t="s">
        <v>331</v>
      </c>
      <c r="L10" s="21" t="s">
        <v>332</v>
      </c>
      <c r="M10" s="104"/>
      <c r="N10" s="24"/>
    </row>
    <row r="11" spans="1:14" ht="53.25" customHeight="1" x14ac:dyDescent="0.25">
      <c r="A11" s="82" t="s">
        <v>405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4"/>
    </row>
    <row r="12" spans="1:14" ht="76.5" customHeight="1" x14ac:dyDescent="0.25">
      <c r="A12" s="82" t="s">
        <v>348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4"/>
    </row>
    <row r="13" spans="1:14" ht="67.5" customHeight="1" x14ac:dyDescent="0.25">
      <c r="A13" s="82" t="s">
        <v>406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4"/>
    </row>
    <row r="14" spans="1:14" x14ac:dyDescent="0.25">
      <c r="A14" s="92" t="s">
        <v>407</v>
      </c>
      <c r="B14" s="66" t="s">
        <v>337</v>
      </c>
      <c r="C14" s="51">
        <f>C17+C20</f>
        <v>53868000</v>
      </c>
      <c r="D14" s="51">
        <f>D17+D20</f>
        <v>5378000</v>
      </c>
      <c r="E14" s="51">
        <f>E17+E20</f>
        <v>5378000</v>
      </c>
      <c r="F14" s="51">
        <f t="shared" ref="F14" si="0">F17+F20</f>
        <v>5378000</v>
      </c>
      <c r="G14" s="51">
        <f t="shared" ref="G14:L14" si="1">G17+G20</f>
        <v>5378000</v>
      </c>
      <c r="H14" s="51">
        <f t="shared" si="1"/>
        <v>6278000</v>
      </c>
      <c r="I14" s="52">
        <f t="shared" si="1"/>
        <v>6278000</v>
      </c>
      <c r="J14" s="52">
        <f t="shared" si="1"/>
        <v>6200000</v>
      </c>
      <c r="K14" s="51">
        <f t="shared" si="1"/>
        <v>6800000</v>
      </c>
      <c r="L14" s="51">
        <f t="shared" si="1"/>
        <v>6800000</v>
      </c>
      <c r="M14" s="86" t="s">
        <v>478</v>
      </c>
    </row>
    <row r="15" spans="1:14" ht="165" x14ac:dyDescent="0.25">
      <c r="A15" s="93"/>
      <c r="B15" s="22" t="s">
        <v>335</v>
      </c>
      <c r="C15" s="28">
        <f>C21+C18</f>
        <v>0</v>
      </c>
      <c r="D15" s="28">
        <v>0</v>
      </c>
      <c r="E15" s="28">
        <f>E21+E18</f>
        <v>0</v>
      </c>
      <c r="F15" s="28">
        <f t="shared" ref="F15" si="2">F21+F18</f>
        <v>0</v>
      </c>
      <c r="G15" s="28">
        <f t="shared" ref="G15:L15" si="3">G21+G18</f>
        <v>0</v>
      </c>
      <c r="H15" s="28">
        <f t="shared" si="3"/>
        <v>0</v>
      </c>
      <c r="I15" s="53">
        <f t="shared" si="3"/>
        <v>0</v>
      </c>
      <c r="J15" s="53">
        <f t="shared" si="3"/>
        <v>0</v>
      </c>
      <c r="K15" s="28">
        <f t="shared" si="3"/>
        <v>0</v>
      </c>
      <c r="L15" s="28">
        <f t="shared" si="3"/>
        <v>0</v>
      </c>
      <c r="M15" s="87"/>
    </row>
    <row r="16" spans="1:14" ht="66" x14ac:dyDescent="0.25">
      <c r="A16" s="94"/>
      <c r="B16" s="22" t="s">
        <v>336</v>
      </c>
      <c r="C16" s="28">
        <f>C19+C22</f>
        <v>53868000</v>
      </c>
      <c r="D16" s="28">
        <f>D22+D19</f>
        <v>5378000</v>
      </c>
      <c r="E16" s="28">
        <f>E22+E19</f>
        <v>5378000</v>
      </c>
      <c r="F16" s="28">
        <f>F22+F19</f>
        <v>5378000</v>
      </c>
      <c r="G16" s="28">
        <f t="shared" ref="G16:L16" si="4">G22+G19</f>
        <v>5378000</v>
      </c>
      <c r="H16" s="28">
        <f t="shared" si="4"/>
        <v>6278000</v>
      </c>
      <c r="I16" s="53">
        <f t="shared" si="4"/>
        <v>6278000</v>
      </c>
      <c r="J16" s="53">
        <f t="shared" si="4"/>
        <v>6200000</v>
      </c>
      <c r="K16" s="28">
        <f t="shared" si="4"/>
        <v>6800000</v>
      </c>
      <c r="L16" s="28">
        <f t="shared" si="4"/>
        <v>6800000</v>
      </c>
      <c r="M16" s="88"/>
    </row>
    <row r="17" spans="1:227" s="36" customFormat="1" x14ac:dyDescent="0.25">
      <c r="A17" s="92" t="s">
        <v>408</v>
      </c>
      <c r="B17" s="22" t="s">
        <v>337</v>
      </c>
      <c r="C17" s="51">
        <f>C18+C19</f>
        <v>26200000</v>
      </c>
      <c r="D17" s="51">
        <v>2500000</v>
      </c>
      <c r="E17" s="51">
        <f t="shared" ref="E17:F17" si="5">E18+E19</f>
        <v>2500000</v>
      </c>
      <c r="F17" s="51">
        <f t="shared" si="5"/>
        <v>2500000</v>
      </c>
      <c r="G17" s="51">
        <f t="shared" ref="G17:L17" si="6">G18+G19</f>
        <v>2500000</v>
      </c>
      <c r="H17" s="51">
        <f t="shared" si="6"/>
        <v>3000000</v>
      </c>
      <c r="I17" s="52">
        <f t="shared" si="6"/>
        <v>3000000</v>
      </c>
      <c r="J17" s="52">
        <f t="shared" si="6"/>
        <v>3200000</v>
      </c>
      <c r="K17" s="51">
        <f t="shared" si="6"/>
        <v>3500000</v>
      </c>
      <c r="L17" s="51">
        <f t="shared" si="6"/>
        <v>3500000</v>
      </c>
      <c r="M17" s="86" t="s">
        <v>477</v>
      </c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</row>
    <row r="18" spans="1:227" s="38" customFormat="1" ht="165" x14ac:dyDescent="0.25">
      <c r="A18" s="93"/>
      <c r="B18" s="22" t="s">
        <v>335</v>
      </c>
      <c r="C18" s="28">
        <v>0</v>
      </c>
      <c r="D18" s="28">
        <v>0</v>
      </c>
      <c r="E18" s="28">
        <v>0</v>
      </c>
      <c r="F18" s="28">
        <v>0</v>
      </c>
      <c r="G18" s="28">
        <v>0</v>
      </c>
      <c r="H18" s="28">
        <v>0</v>
      </c>
      <c r="I18" s="53">
        <v>0</v>
      </c>
      <c r="J18" s="53">
        <v>0</v>
      </c>
      <c r="K18" s="28">
        <v>0</v>
      </c>
      <c r="L18" s="28">
        <v>0</v>
      </c>
      <c r="M18" s="87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</row>
    <row r="19" spans="1:227" s="36" customFormat="1" ht="66" x14ac:dyDescent="0.25">
      <c r="A19" s="94"/>
      <c r="B19" s="22" t="s">
        <v>336</v>
      </c>
      <c r="C19" s="28">
        <f>SUM(D19:L19)</f>
        <v>26200000</v>
      </c>
      <c r="D19" s="28">
        <v>2500000</v>
      </c>
      <c r="E19" s="28">
        <v>2500000</v>
      </c>
      <c r="F19" s="28">
        <v>2500000</v>
      </c>
      <c r="G19" s="28">
        <v>2500000</v>
      </c>
      <c r="H19" s="28">
        <v>3000000</v>
      </c>
      <c r="I19" s="53">
        <v>3000000</v>
      </c>
      <c r="J19" s="53">
        <v>3200000</v>
      </c>
      <c r="K19" s="28">
        <v>3500000</v>
      </c>
      <c r="L19" s="28">
        <v>3500000</v>
      </c>
      <c r="M19" s="8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</row>
    <row r="20" spans="1:227" s="36" customFormat="1" x14ac:dyDescent="0.25">
      <c r="A20" s="92" t="s">
        <v>371</v>
      </c>
      <c r="B20" s="22" t="s">
        <v>337</v>
      </c>
      <c r="C20" s="51">
        <f>C22+C21</f>
        <v>27668000</v>
      </c>
      <c r="D20" s="51">
        <f>D21+D22</f>
        <v>2878000</v>
      </c>
      <c r="E20" s="51">
        <f t="shared" ref="E20:F20" si="7">E22+E21</f>
        <v>2878000</v>
      </c>
      <c r="F20" s="51">
        <f t="shared" si="7"/>
        <v>2878000</v>
      </c>
      <c r="G20" s="51">
        <f t="shared" ref="G20:L20" si="8">G22+G21</f>
        <v>2878000</v>
      </c>
      <c r="H20" s="51">
        <f t="shared" si="8"/>
        <v>3278000</v>
      </c>
      <c r="I20" s="52">
        <f t="shared" si="8"/>
        <v>3278000</v>
      </c>
      <c r="J20" s="52">
        <f t="shared" si="8"/>
        <v>3000000</v>
      </c>
      <c r="K20" s="51">
        <f t="shared" si="8"/>
        <v>3300000</v>
      </c>
      <c r="L20" s="51">
        <f t="shared" si="8"/>
        <v>3300000</v>
      </c>
      <c r="M20" s="86" t="s">
        <v>379</v>
      </c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</row>
    <row r="21" spans="1:227" s="36" customFormat="1" ht="132" x14ac:dyDescent="0.25">
      <c r="A21" s="93"/>
      <c r="B21" s="39" t="s">
        <v>335</v>
      </c>
      <c r="C21" s="51">
        <v>0</v>
      </c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2">
        <v>0</v>
      </c>
      <c r="J21" s="52">
        <v>0</v>
      </c>
      <c r="K21" s="51">
        <v>0</v>
      </c>
      <c r="L21" s="51">
        <v>0</v>
      </c>
      <c r="M21" s="87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</row>
    <row r="22" spans="1:227" s="36" customFormat="1" ht="66" x14ac:dyDescent="0.25">
      <c r="A22" s="94"/>
      <c r="B22" s="39" t="s">
        <v>336</v>
      </c>
      <c r="C22" s="28">
        <f>SUM(D22:L22)</f>
        <v>27668000</v>
      </c>
      <c r="D22" s="28">
        <v>2878000</v>
      </c>
      <c r="E22" s="28">
        <v>2878000</v>
      </c>
      <c r="F22" s="28">
        <v>2878000</v>
      </c>
      <c r="G22" s="28">
        <v>2878000</v>
      </c>
      <c r="H22" s="28">
        <v>3278000</v>
      </c>
      <c r="I22" s="53">
        <v>3278000</v>
      </c>
      <c r="J22" s="53">
        <v>3000000</v>
      </c>
      <c r="K22" s="28">
        <v>3300000</v>
      </c>
      <c r="L22" s="28">
        <v>3300000</v>
      </c>
      <c r="M22" s="88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  <c r="GN22" s="23"/>
      <c r="GO22" s="23"/>
      <c r="GP22" s="23"/>
      <c r="GQ22" s="23"/>
      <c r="GR22" s="23"/>
      <c r="GS22" s="23"/>
      <c r="GT22" s="23"/>
      <c r="GU22" s="23"/>
      <c r="GV22" s="23"/>
      <c r="GW22" s="23"/>
      <c r="GX22" s="23"/>
      <c r="GY22" s="23"/>
      <c r="GZ22" s="23"/>
      <c r="HA22" s="23"/>
      <c r="HB22" s="23"/>
      <c r="HC22" s="23"/>
      <c r="HD22" s="23"/>
      <c r="HE22" s="23"/>
      <c r="HF22" s="23"/>
      <c r="HG22" s="23"/>
      <c r="HH22" s="23"/>
      <c r="HI22" s="23"/>
      <c r="HJ22" s="23"/>
      <c r="HK22" s="23"/>
      <c r="HL22" s="23"/>
      <c r="HM22" s="23"/>
      <c r="HN22" s="23"/>
      <c r="HO22" s="23"/>
      <c r="HP22" s="23"/>
      <c r="HQ22" s="23"/>
      <c r="HR22" s="23"/>
      <c r="HS22" s="23"/>
    </row>
    <row r="23" spans="1:227" s="36" customFormat="1" x14ac:dyDescent="0.25">
      <c r="A23" s="86" t="s">
        <v>409</v>
      </c>
      <c r="B23" s="22" t="s">
        <v>337</v>
      </c>
      <c r="C23" s="28">
        <f>C26</f>
        <v>929998.8</v>
      </c>
      <c r="D23" s="28">
        <f t="shared" ref="D23:F23" si="9">D24+D25</f>
        <v>103333.2</v>
      </c>
      <c r="E23" s="28">
        <f t="shared" si="9"/>
        <v>103333.2</v>
      </c>
      <c r="F23" s="28">
        <f t="shared" si="9"/>
        <v>103333.2</v>
      </c>
      <c r="G23" s="28">
        <f t="shared" ref="G23:L23" si="10">G24+G25</f>
        <v>103333.2</v>
      </c>
      <c r="H23" s="28">
        <f t="shared" si="10"/>
        <v>103333.2</v>
      </c>
      <c r="I23" s="53">
        <f t="shared" si="10"/>
        <v>103333.2</v>
      </c>
      <c r="J23" s="53">
        <f t="shared" si="10"/>
        <v>103333.2</v>
      </c>
      <c r="K23" s="28">
        <f t="shared" si="10"/>
        <v>103333.2</v>
      </c>
      <c r="L23" s="28">
        <f t="shared" si="10"/>
        <v>103333.2</v>
      </c>
      <c r="M23" s="86" t="s">
        <v>477</v>
      </c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  <c r="GN23" s="23"/>
      <c r="GO23" s="23"/>
      <c r="GP23" s="23"/>
      <c r="GQ23" s="23"/>
      <c r="GR23" s="23"/>
      <c r="GS23" s="23"/>
      <c r="GT23" s="23"/>
      <c r="GU23" s="23"/>
      <c r="GV23" s="23"/>
      <c r="GW23" s="23"/>
      <c r="GX23" s="23"/>
      <c r="GY23" s="23"/>
      <c r="GZ23" s="23"/>
      <c r="HA23" s="23"/>
      <c r="HB23" s="23"/>
      <c r="HC23" s="23"/>
      <c r="HD23" s="23"/>
      <c r="HE23" s="23"/>
      <c r="HF23" s="23"/>
      <c r="HG23" s="23"/>
      <c r="HH23" s="23"/>
      <c r="HI23" s="23"/>
      <c r="HJ23" s="23"/>
      <c r="HK23" s="23"/>
      <c r="HL23" s="23"/>
      <c r="HM23" s="23"/>
      <c r="HN23" s="23"/>
      <c r="HO23" s="23"/>
      <c r="HP23" s="23"/>
      <c r="HQ23" s="23"/>
      <c r="HR23" s="23"/>
      <c r="HS23" s="23"/>
    </row>
    <row r="24" spans="1:227" s="36" customFormat="1" ht="132" x14ac:dyDescent="0.25">
      <c r="A24" s="87"/>
      <c r="B24" s="22" t="s">
        <v>335</v>
      </c>
      <c r="C24" s="28">
        <f>SUM(D24:L24)</f>
        <v>0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53">
        <v>0</v>
      </c>
      <c r="J24" s="53">
        <v>0</v>
      </c>
      <c r="K24" s="28">
        <v>0</v>
      </c>
      <c r="L24" s="28">
        <v>0</v>
      </c>
      <c r="M24" s="87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  <c r="EC24" s="18"/>
      <c r="ED24" s="18"/>
      <c r="EE24" s="18"/>
      <c r="EF24" s="18"/>
      <c r="EG24" s="18"/>
      <c r="EH24" s="18"/>
      <c r="EI24" s="18"/>
      <c r="EJ24" s="18"/>
      <c r="EK24" s="18"/>
      <c r="EL24" s="18"/>
      <c r="EM24" s="18"/>
      <c r="EN24" s="18"/>
      <c r="EO24" s="18"/>
      <c r="EP24" s="18"/>
      <c r="EQ24" s="18"/>
      <c r="ER24" s="18"/>
      <c r="ES24" s="18"/>
      <c r="ET24" s="18"/>
      <c r="EU24" s="18"/>
      <c r="EV24" s="18"/>
      <c r="EW24" s="18"/>
      <c r="EX24" s="18"/>
      <c r="EY24" s="18"/>
      <c r="EZ24" s="18"/>
      <c r="FA24" s="18"/>
      <c r="FB24" s="18"/>
      <c r="FC24" s="18"/>
      <c r="FD24" s="18"/>
      <c r="FE24" s="18"/>
      <c r="FF24" s="18"/>
      <c r="FG24" s="18"/>
      <c r="FH24" s="18"/>
      <c r="FI24" s="18"/>
      <c r="FJ24" s="18"/>
      <c r="FK24" s="18"/>
      <c r="FL24" s="18"/>
      <c r="FM24" s="18"/>
      <c r="FN24" s="18"/>
      <c r="FO24" s="18"/>
      <c r="FP24" s="18"/>
      <c r="FQ24" s="18"/>
      <c r="FR24" s="18"/>
      <c r="FS24" s="18"/>
      <c r="FT24" s="18"/>
      <c r="FU24" s="18"/>
      <c r="FV24" s="18"/>
      <c r="FW24" s="18"/>
      <c r="FX24" s="18"/>
      <c r="FY24" s="18"/>
      <c r="FZ24" s="18"/>
      <c r="GA24" s="18"/>
      <c r="GB24" s="18"/>
      <c r="GC24" s="18"/>
      <c r="GD24" s="18"/>
      <c r="GE24" s="18"/>
      <c r="GF24" s="18"/>
      <c r="GG24" s="18"/>
      <c r="GH24" s="18"/>
      <c r="GI24" s="18"/>
      <c r="GJ24" s="18"/>
      <c r="GK24" s="18"/>
      <c r="GL24" s="18"/>
      <c r="GM24" s="18"/>
      <c r="GN24" s="18"/>
      <c r="GO24" s="18"/>
      <c r="GP24" s="18"/>
      <c r="GQ24" s="18"/>
      <c r="GR24" s="18"/>
      <c r="GS24" s="18"/>
      <c r="GT24" s="18"/>
      <c r="GU24" s="18"/>
      <c r="GV24" s="18"/>
      <c r="GW24" s="18"/>
      <c r="GX24" s="18"/>
      <c r="GY24" s="18"/>
      <c r="GZ24" s="18"/>
      <c r="HA24" s="18"/>
      <c r="HB24" s="18"/>
      <c r="HC24" s="18"/>
      <c r="HD24" s="18"/>
      <c r="HE24" s="18"/>
      <c r="HF24" s="18"/>
      <c r="HG24" s="18"/>
      <c r="HH24" s="18"/>
      <c r="HI24" s="18"/>
      <c r="HJ24" s="18"/>
      <c r="HK24" s="18"/>
      <c r="HL24" s="18"/>
      <c r="HM24" s="18"/>
      <c r="HN24" s="18"/>
      <c r="HO24" s="18"/>
      <c r="HP24" s="18"/>
      <c r="HQ24" s="18"/>
      <c r="HR24" s="18"/>
      <c r="HS24" s="18"/>
    </row>
    <row r="25" spans="1:227" s="36" customFormat="1" ht="108" customHeight="1" x14ac:dyDescent="0.25">
      <c r="A25" s="88"/>
      <c r="B25" s="22" t="s">
        <v>336</v>
      </c>
      <c r="C25" s="28">
        <f>SUM(D25:L25)</f>
        <v>929998.8</v>
      </c>
      <c r="D25" s="28">
        <f>D28</f>
        <v>103333.2</v>
      </c>
      <c r="E25" s="28">
        <f t="shared" ref="E25:F25" si="11">E28</f>
        <v>103333.2</v>
      </c>
      <c r="F25" s="28">
        <f t="shared" si="11"/>
        <v>103333.2</v>
      </c>
      <c r="G25" s="28">
        <f t="shared" ref="G25:L25" si="12">G28</f>
        <v>103333.2</v>
      </c>
      <c r="H25" s="28">
        <f t="shared" si="12"/>
        <v>103333.2</v>
      </c>
      <c r="I25" s="53">
        <f t="shared" si="12"/>
        <v>103333.2</v>
      </c>
      <c r="J25" s="53">
        <f t="shared" si="12"/>
        <v>103333.2</v>
      </c>
      <c r="K25" s="28">
        <f t="shared" si="12"/>
        <v>103333.2</v>
      </c>
      <c r="L25" s="28">
        <f t="shared" si="12"/>
        <v>103333.2</v>
      </c>
      <c r="M25" s="8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</row>
    <row r="26" spans="1:227" s="24" customFormat="1" x14ac:dyDescent="0.25">
      <c r="A26" s="86" t="s">
        <v>357</v>
      </c>
      <c r="B26" s="22" t="s">
        <v>337</v>
      </c>
      <c r="C26" s="28">
        <f>SUM(D26:L26)</f>
        <v>929998.8</v>
      </c>
      <c r="D26" s="51">
        <f t="shared" ref="D26:F26" si="13">D27+D28</f>
        <v>103333.2</v>
      </c>
      <c r="E26" s="51">
        <f t="shared" si="13"/>
        <v>103333.2</v>
      </c>
      <c r="F26" s="51">
        <f t="shared" si="13"/>
        <v>103333.2</v>
      </c>
      <c r="G26" s="51">
        <f t="shared" ref="G26:L26" si="14">G27+G28</f>
        <v>103333.2</v>
      </c>
      <c r="H26" s="51">
        <f t="shared" si="14"/>
        <v>103333.2</v>
      </c>
      <c r="I26" s="52">
        <f t="shared" si="14"/>
        <v>103333.2</v>
      </c>
      <c r="J26" s="52">
        <f t="shared" si="14"/>
        <v>103333.2</v>
      </c>
      <c r="K26" s="51">
        <f t="shared" si="14"/>
        <v>103333.2</v>
      </c>
      <c r="L26" s="51">
        <f t="shared" si="14"/>
        <v>103333.2</v>
      </c>
      <c r="M26" s="86" t="s">
        <v>477</v>
      </c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/>
      <c r="EE26" s="18"/>
      <c r="EF26" s="18"/>
      <c r="EG26" s="18"/>
      <c r="EH26" s="18"/>
      <c r="EI26" s="18"/>
      <c r="EJ26" s="18"/>
      <c r="EK26" s="18"/>
      <c r="EL26" s="18"/>
      <c r="EM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8"/>
      <c r="EZ26" s="18"/>
      <c r="FA26" s="18"/>
      <c r="FB26" s="18"/>
      <c r="FC26" s="18"/>
      <c r="FD26" s="18"/>
      <c r="FE26" s="18"/>
      <c r="FF26" s="18"/>
      <c r="FG26" s="18"/>
      <c r="FH26" s="18"/>
      <c r="FI26" s="18"/>
      <c r="FJ26" s="18"/>
      <c r="FK26" s="18"/>
      <c r="FL26" s="18"/>
      <c r="FM26" s="18"/>
      <c r="FN26" s="18"/>
      <c r="FO26" s="18"/>
      <c r="FP26" s="18"/>
      <c r="FQ26" s="18"/>
      <c r="FR26" s="18"/>
      <c r="FS26" s="18"/>
      <c r="FT26" s="18"/>
      <c r="FU26" s="18"/>
      <c r="FV26" s="18"/>
      <c r="FW26" s="18"/>
      <c r="FX26" s="18"/>
      <c r="FY26" s="18"/>
      <c r="FZ26" s="18"/>
      <c r="GA26" s="18"/>
      <c r="GB26" s="18"/>
      <c r="GC26" s="18"/>
      <c r="GD26" s="18"/>
      <c r="GE26" s="18"/>
      <c r="GF26" s="18"/>
      <c r="GG26" s="18"/>
      <c r="GH26" s="18"/>
      <c r="GI26" s="18"/>
      <c r="GJ26" s="18"/>
      <c r="GK26" s="18"/>
      <c r="GL26" s="18"/>
      <c r="GM26" s="18"/>
      <c r="GN26" s="18"/>
      <c r="GO26" s="18"/>
      <c r="GP26" s="18"/>
      <c r="GQ26" s="18"/>
      <c r="GR26" s="18"/>
      <c r="GS26" s="18"/>
      <c r="GT26" s="18"/>
      <c r="GU26" s="18"/>
      <c r="GV26" s="18"/>
      <c r="GW26" s="18"/>
      <c r="GX26" s="18"/>
      <c r="GY26" s="18"/>
      <c r="GZ26" s="18"/>
      <c r="HA26" s="18"/>
      <c r="HB26" s="18"/>
      <c r="HC26" s="18"/>
      <c r="HD26" s="18"/>
      <c r="HE26" s="18"/>
      <c r="HF26" s="18"/>
      <c r="HG26" s="18"/>
      <c r="HH26" s="18"/>
      <c r="HI26" s="18"/>
      <c r="HJ26" s="18"/>
      <c r="HK26" s="18"/>
      <c r="HL26" s="18"/>
      <c r="HM26" s="18"/>
      <c r="HN26" s="18"/>
      <c r="HO26" s="18"/>
      <c r="HP26" s="18"/>
      <c r="HQ26" s="18"/>
      <c r="HR26" s="18"/>
      <c r="HS26" s="18"/>
    </row>
    <row r="27" spans="1:227" s="24" customFormat="1" ht="132" x14ac:dyDescent="0.25">
      <c r="A27" s="87"/>
      <c r="B27" s="22" t="s">
        <v>335</v>
      </c>
      <c r="C27" s="28">
        <f>SUM(D27:L27)</f>
        <v>0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53">
        <v>0</v>
      </c>
      <c r="J27" s="53">
        <v>0</v>
      </c>
      <c r="K27" s="28">
        <v>0</v>
      </c>
      <c r="L27" s="28">
        <v>0</v>
      </c>
      <c r="M27" s="87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8"/>
      <c r="EZ27" s="18"/>
      <c r="FA27" s="18"/>
      <c r="FB27" s="18"/>
      <c r="FC27" s="18"/>
      <c r="FD27" s="18"/>
      <c r="FE27" s="18"/>
      <c r="FF27" s="18"/>
      <c r="FG27" s="18"/>
      <c r="FH27" s="18"/>
      <c r="FI27" s="18"/>
      <c r="FJ27" s="18"/>
      <c r="FK27" s="18"/>
      <c r="FL27" s="18"/>
      <c r="FM27" s="18"/>
      <c r="FN27" s="18"/>
      <c r="FO27" s="18"/>
      <c r="FP27" s="18"/>
      <c r="FQ27" s="18"/>
      <c r="FR27" s="18"/>
      <c r="FS27" s="18"/>
      <c r="FT27" s="18"/>
      <c r="FU27" s="18"/>
      <c r="FV27" s="18"/>
      <c r="FW27" s="18"/>
      <c r="FX27" s="18"/>
      <c r="FY27" s="18"/>
      <c r="FZ27" s="18"/>
      <c r="GA27" s="18"/>
      <c r="GB27" s="18"/>
      <c r="GC27" s="18"/>
      <c r="GD27" s="18"/>
      <c r="GE27" s="18"/>
      <c r="GF27" s="18"/>
      <c r="GG27" s="18"/>
      <c r="GH27" s="18"/>
      <c r="GI27" s="18"/>
      <c r="GJ27" s="18"/>
      <c r="GK27" s="18"/>
      <c r="GL27" s="18"/>
      <c r="GM27" s="18"/>
      <c r="GN27" s="18"/>
      <c r="GO27" s="18"/>
      <c r="GP27" s="18"/>
      <c r="GQ27" s="18"/>
      <c r="GR27" s="18"/>
      <c r="GS27" s="18"/>
      <c r="GT27" s="18"/>
      <c r="GU27" s="18"/>
      <c r="GV27" s="18"/>
      <c r="GW27" s="18"/>
      <c r="GX27" s="18"/>
      <c r="GY27" s="18"/>
      <c r="GZ27" s="18"/>
      <c r="HA27" s="18"/>
      <c r="HB27" s="18"/>
      <c r="HC27" s="18"/>
      <c r="HD27" s="18"/>
      <c r="HE27" s="18"/>
      <c r="HF27" s="18"/>
      <c r="HG27" s="18"/>
      <c r="HH27" s="18"/>
      <c r="HI27" s="18"/>
      <c r="HJ27" s="18"/>
      <c r="HK27" s="18"/>
      <c r="HL27" s="18"/>
      <c r="HM27" s="18"/>
      <c r="HN27" s="18"/>
      <c r="HO27" s="18"/>
      <c r="HP27" s="18"/>
      <c r="HQ27" s="18"/>
      <c r="HR27" s="18"/>
      <c r="HS27" s="18"/>
    </row>
    <row r="28" spans="1:227" s="24" customFormat="1" ht="66" x14ac:dyDescent="0.25">
      <c r="A28" s="88"/>
      <c r="B28" s="22" t="s">
        <v>336</v>
      </c>
      <c r="C28" s="28">
        <f>SUM(D28:L28)</f>
        <v>929998.8</v>
      </c>
      <c r="D28" s="51">
        <v>103333.2</v>
      </c>
      <c r="E28" s="51">
        <v>103333.2</v>
      </c>
      <c r="F28" s="51">
        <v>103333.2</v>
      </c>
      <c r="G28" s="51">
        <v>103333.2</v>
      </c>
      <c r="H28" s="51">
        <v>103333.2</v>
      </c>
      <c r="I28" s="52">
        <v>103333.2</v>
      </c>
      <c r="J28" s="52">
        <v>103333.2</v>
      </c>
      <c r="K28" s="51">
        <v>103333.2</v>
      </c>
      <c r="L28" s="51">
        <v>103333.2</v>
      </c>
      <c r="M28" s="8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  <c r="DY28" s="18"/>
      <c r="DZ28" s="18"/>
      <c r="EA28" s="18"/>
      <c r="EB28" s="18"/>
      <c r="EC28" s="18"/>
      <c r="ED28" s="18"/>
      <c r="EE28" s="18"/>
      <c r="EF28" s="18"/>
      <c r="EG28" s="18"/>
      <c r="EH28" s="18"/>
      <c r="EI28" s="18"/>
      <c r="EJ28" s="18"/>
      <c r="EK28" s="18"/>
      <c r="EL28" s="18"/>
      <c r="EM28" s="18"/>
      <c r="EN28" s="18"/>
      <c r="EO28" s="18"/>
      <c r="EP28" s="18"/>
      <c r="EQ28" s="18"/>
      <c r="ER28" s="18"/>
      <c r="ES28" s="18"/>
      <c r="ET28" s="18"/>
      <c r="EU28" s="18"/>
      <c r="EV28" s="18"/>
      <c r="EW28" s="18"/>
      <c r="EX28" s="18"/>
      <c r="EY28" s="18"/>
      <c r="EZ28" s="18"/>
      <c r="FA28" s="18"/>
      <c r="FB28" s="18"/>
      <c r="FC28" s="18"/>
      <c r="FD28" s="18"/>
      <c r="FE28" s="18"/>
      <c r="FF28" s="18"/>
      <c r="FG28" s="18"/>
      <c r="FH28" s="18"/>
      <c r="FI28" s="18"/>
      <c r="FJ28" s="18"/>
      <c r="FK28" s="18"/>
      <c r="FL28" s="18"/>
      <c r="FM28" s="18"/>
      <c r="FN28" s="18"/>
      <c r="FO28" s="18"/>
      <c r="FP28" s="18"/>
      <c r="FQ28" s="18"/>
      <c r="FR28" s="18"/>
      <c r="FS28" s="18"/>
      <c r="FT28" s="18"/>
      <c r="FU28" s="18"/>
      <c r="FV28" s="18"/>
      <c r="FW28" s="18"/>
      <c r="FX28" s="18"/>
      <c r="FY28" s="18"/>
      <c r="FZ28" s="18"/>
      <c r="GA28" s="18"/>
      <c r="GB28" s="18"/>
      <c r="GC28" s="18"/>
      <c r="GD28" s="18"/>
      <c r="GE28" s="18"/>
      <c r="GF28" s="18"/>
      <c r="GG28" s="18"/>
      <c r="GH28" s="18"/>
      <c r="GI28" s="18"/>
      <c r="GJ28" s="18"/>
      <c r="GK28" s="18"/>
      <c r="GL28" s="18"/>
      <c r="GM28" s="18"/>
      <c r="GN28" s="18"/>
      <c r="GO28" s="18"/>
      <c r="GP28" s="18"/>
      <c r="GQ28" s="18"/>
      <c r="GR28" s="18"/>
      <c r="GS28" s="18"/>
      <c r="GT28" s="18"/>
      <c r="GU28" s="18"/>
      <c r="GV28" s="18"/>
      <c r="GW28" s="18"/>
      <c r="GX28" s="18"/>
      <c r="GY28" s="18"/>
      <c r="GZ28" s="18"/>
      <c r="HA28" s="18"/>
      <c r="HB28" s="18"/>
      <c r="HC28" s="18"/>
      <c r="HD28" s="18"/>
      <c r="HE28" s="18"/>
      <c r="HF28" s="18"/>
      <c r="HG28" s="18"/>
      <c r="HH28" s="18"/>
      <c r="HI28" s="18"/>
      <c r="HJ28" s="18"/>
      <c r="HK28" s="18"/>
      <c r="HL28" s="18"/>
      <c r="HM28" s="18"/>
      <c r="HN28" s="18"/>
      <c r="HO28" s="18"/>
      <c r="HP28" s="18"/>
      <c r="HQ28" s="18"/>
      <c r="HR28" s="18"/>
      <c r="HS28" s="18"/>
    </row>
    <row r="29" spans="1:227" x14ac:dyDescent="0.25">
      <c r="A29" s="92" t="s">
        <v>410</v>
      </c>
      <c r="B29" s="22" t="s">
        <v>337</v>
      </c>
      <c r="C29" s="51">
        <f>C32+C35+C38+C41+C44</f>
        <v>0</v>
      </c>
      <c r="D29" s="51">
        <v>0</v>
      </c>
      <c r="E29" s="51">
        <v>0</v>
      </c>
      <c r="F29" s="51">
        <v>0</v>
      </c>
      <c r="G29" s="51">
        <v>0</v>
      </c>
      <c r="H29" s="51">
        <v>0</v>
      </c>
      <c r="I29" s="52">
        <v>0</v>
      </c>
      <c r="J29" s="52">
        <v>0</v>
      </c>
      <c r="K29" s="51">
        <v>0</v>
      </c>
      <c r="L29" s="51">
        <v>0</v>
      </c>
      <c r="M29" s="86" t="s">
        <v>380</v>
      </c>
    </row>
    <row r="30" spans="1:227" s="25" customFormat="1" ht="132" x14ac:dyDescent="0.25">
      <c r="A30" s="93"/>
      <c r="B30" s="22" t="s">
        <v>335</v>
      </c>
      <c r="C30" s="28">
        <f>SUM(D30:L30)</f>
        <v>0</v>
      </c>
      <c r="D30" s="28">
        <f>SUM(E30:M30)</f>
        <v>0</v>
      </c>
      <c r="E30" s="28">
        <f>SUM(F30:M30)</f>
        <v>0</v>
      </c>
      <c r="F30" s="28">
        <f>SUM(G30:M30)</f>
        <v>0</v>
      </c>
      <c r="G30" s="28">
        <f t="shared" ref="G30:L30" si="15">SUM(H30:N30)</f>
        <v>0</v>
      </c>
      <c r="H30" s="28">
        <f t="shared" si="15"/>
        <v>0</v>
      </c>
      <c r="I30" s="53">
        <f t="shared" si="15"/>
        <v>0</v>
      </c>
      <c r="J30" s="53">
        <f t="shared" si="15"/>
        <v>0</v>
      </c>
      <c r="K30" s="28">
        <f t="shared" si="15"/>
        <v>0</v>
      </c>
      <c r="L30" s="28">
        <f t="shared" si="15"/>
        <v>0</v>
      </c>
      <c r="M30" s="87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8"/>
      <c r="DF30" s="18"/>
      <c r="DG30" s="18"/>
      <c r="DH30" s="18"/>
      <c r="DI30" s="18"/>
      <c r="DJ30" s="18"/>
      <c r="DK30" s="18"/>
      <c r="DL30" s="18"/>
      <c r="DM30" s="18"/>
      <c r="DN30" s="18"/>
      <c r="DO30" s="18"/>
      <c r="DP30" s="18"/>
      <c r="DQ30" s="18"/>
      <c r="DR30" s="18"/>
      <c r="DS30" s="18"/>
      <c r="DT30" s="18"/>
      <c r="DU30" s="18"/>
      <c r="DV30" s="18"/>
      <c r="DW30" s="18"/>
      <c r="DX30" s="18"/>
      <c r="DY30" s="18"/>
      <c r="DZ30" s="18"/>
      <c r="EA30" s="18"/>
      <c r="EB30" s="18"/>
      <c r="EC30" s="18"/>
      <c r="ED30" s="18"/>
      <c r="EE30" s="18"/>
      <c r="EF30" s="18"/>
      <c r="EG30" s="18"/>
      <c r="EH30" s="18"/>
      <c r="EI30" s="18"/>
      <c r="EJ30" s="18"/>
      <c r="EK30" s="18"/>
      <c r="EL30" s="18"/>
      <c r="EM30" s="18"/>
      <c r="EN30" s="18"/>
      <c r="EO30" s="18"/>
      <c r="EP30" s="18"/>
      <c r="EQ30" s="18"/>
      <c r="ER30" s="18"/>
      <c r="ES30" s="18"/>
      <c r="ET30" s="18"/>
      <c r="EU30" s="18"/>
      <c r="EV30" s="18"/>
      <c r="EW30" s="18"/>
      <c r="EX30" s="18"/>
      <c r="EY30" s="18"/>
      <c r="EZ30" s="18"/>
      <c r="FA30" s="18"/>
      <c r="FB30" s="18"/>
      <c r="FC30" s="18"/>
      <c r="FD30" s="18"/>
      <c r="FE30" s="18"/>
      <c r="FF30" s="18"/>
      <c r="FG30" s="18"/>
      <c r="FH30" s="18"/>
      <c r="FI30" s="18"/>
      <c r="FJ30" s="18"/>
      <c r="FK30" s="18"/>
      <c r="FL30" s="18"/>
      <c r="FM30" s="18"/>
      <c r="FN30" s="18"/>
      <c r="FO30" s="18"/>
      <c r="FP30" s="18"/>
      <c r="FQ30" s="18"/>
      <c r="FR30" s="18"/>
      <c r="FS30" s="18"/>
      <c r="FT30" s="18"/>
      <c r="FU30" s="18"/>
      <c r="FV30" s="18"/>
      <c r="FW30" s="18"/>
      <c r="FX30" s="18"/>
      <c r="FY30" s="18"/>
      <c r="FZ30" s="18"/>
      <c r="GA30" s="18"/>
      <c r="GB30" s="18"/>
      <c r="GC30" s="18"/>
      <c r="GD30" s="18"/>
      <c r="GE30" s="18"/>
      <c r="GF30" s="18"/>
      <c r="GG30" s="18"/>
      <c r="GH30" s="18"/>
      <c r="GI30" s="18"/>
      <c r="GJ30" s="18"/>
      <c r="GK30" s="18"/>
      <c r="GL30" s="18"/>
      <c r="GM30" s="18"/>
      <c r="GN30" s="18"/>
      <c r="GO30" s="18"/>
      <c r="GP30" s="18"/>
      <c r="GQ30" s="18"/>
      <c r="GR30" s="18"/>
      <c r="GS30" s="18"/>
      <c r="GT30" s="18"/>
      <c r="GU30" s="18"/>
      <c r="GV30" s="18"/>
      <c r="GW30" s="18"/>
      <c r="GX30" s="18"/>
      <c r="GY30" s="18"/>
      <c r="GZ30" s="18"/>
      <c r="HA30" s="18"/>
      <c r="HB30" s="18"/>
      <c r="HC30" s="18"/>
      <c r="HD30" s="18"/>
      <c r="HE30" s="18"/>
      <c r="HF30" s="18"/>
      <c r="HG30" s="18"/>
      <c r="HH30" s="18"/>
      <c r="HI30" s="18"/>
      <c r="HJ30" s="18"/>
      <c r="HK30" s="18"/>
      <c r="HL30" s="18"/>
      <c r="HM30" s="18"/>
      <c r="HN30" s="18"/>
      <c r="HO30" s="18"/>
      <c r="HP30" s="18"/>
      <c r="HQ30" s="18"/>
      <c r="HR30" s="18"/>
      <c r="HS30" s="18"/>
    </row>
    <row r="31" spans="1:227" s="26" customFormat="1" ht="105" customHeight="1" x14ac:dyDescent="0.25">
      <c r="A31" s="94"/>
      <c r="B31" s="22" t="s">
        <v>336</v>
      </c>
      <c r="C31" s="28">
        <f>SUM(D31:L31)</f>
        <v>0</v>
      </c>
      <c r="D31" s="28">
        <f t="shared" ref="D31:F31" si="16">D34+D37+D40+D43+D46</f>
        <v>0</v>
      </c>
      <c r="E31" s="28">
        <f t="shared" si="16"/>
        <v>0</v>
      </c>
      <c r="F31" s="28">
        <f t="shared" si="16"/>
        <v>0</v>
      </c>
      <c r="G31" s="28">
        <f t="shared" ref="G31:L31" si="17">G34+G37+G40+G43+G46</f>
        <v>0</v>
      </c>
      <c r="H31" s="28">
        <f t="shared" si="17"/>
        <v>0</v>
      </c>
      <c r="I31" s="53">
        <f t="shared" si="17"/>
        <v>0</v>
      </c>
      <c r="J31" s="53">
        <f t="shared" si="17"/>
        <v>0</v>
      </c>
      <c r="K31" s="28">
        <f t="shared" si="17"/>
        <v>0</v>
      </c>
      <c r="L31" s="28">
        <f t="shared" si="17"/>
        <v>0</v>
      </c>
      <c r="M31" s="8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/>
      <c r="DC31" s="18"/>
      <c r="DD31" s="18"/>
      <c r="DE31" s="18"/>
      <c r="DF31" s="18"/>
      <c r="DG31" s="18"/>
      <c r="DH31" s="18"/>
      <c r="DI31" s="18"/>
      <c r="DJ31" s="18"/>
      <c r="DK31" s="18"/>
      <c r="DL31" s="18"/>
      <c r="DM31" s="18"/>
      <c r="DN31" s="18"/>
      <c r="DO31" s="18"/>
      <c r="DP31" s="18"/>
      <c r="DQ31" s="18"/>
      <c r="DR31" s="18"/>
      <c r="DS31" s="18"/>
      <c r="DT31" s="18"/>
      <c r="DU31" s="18"/>
      <c r="DV31" s="18"/>
      <c r="DW31" s="18"/>
      <c r="DX31" s="18"/>
      <c r="DY31" s="18"/>
      <c r="DZ31" s="18"/>
      <c r="EA31" s="18"/>
      <c r="EB31" s="18"/>
      <c r="EC31" s="18"/>
      <c r="ED31" s="18"/>
      <c r="EE31" s="18"/>
      <c r="EF31" s="18"/>
      <c r="EG31" s="18"/>
      <c r="EH31" s="18"/>
      <c r="EI31" s="18"/>
      <c r="EJ31" s="18"/>
      <c r="EK31" s="18"/>
      <c r="EL31" s="18"/>
      <c r="EM31" s="18"/>
      <c r="EN31" s="18"/>
      <c r="EO31" s="18"/>
      <c r="EP31" s="18"/>
      <c r="EQ31" s="18"/>
      <c r="ER31" s="18"/>
      <c r="ES31" s="18"/>
      <c r="ET31" s="18"/>
      <c r="EU31" s="18"/>
      <c r="EV31" s="18"/>
      <c r="EW31" s="18"/>
      <c r="EX31" s="18"/>
      <c r="EY31" s="18"/>
      <c r="EZ31" s="18"/>
      <c r="FA31" s="18"/>
      <c r="FB31" s="18"/>
      <c r="FC31" s="18"/>
      <c r="FD31" s="18"/>
      <c r="FE31" s="18"/>
      <c r="FF31" s="18"/>
      <c r="FG31" s="18"/>
      <c r="FH31" s="18"/>
      <c r="FI31" s="18"/>
      <c r="FJ31" s="18"/>
      <c r="FK31" s="18"/>
      <c r="FL31" s="18"/>
      <c r="FM31" s="18"/>
      <c r="FN31" s="18"/>
      <c r="FO31" s="18"/>
      <c r="FP31" s="18"/>
      <c r="FQ31" s="18"/>
      <c r="FR31" s="18"/>
      <c r="FS31" s="18"/>
      <c r="FT31" s="18"/>
      <c r="FU31" s="18"/>
      <c r="FV31" s="18"/>
      <c r="FW31" s="18"/>
      <c r="FX31" s="18"/>
      <c r="FY31" s="18"/>
      <c r="FZ31" s="18"/>
      <c r="GA31" s="18"/>
      <c r="GB31" s="18"/>
      <c r="GC31" s="18"/>
      <c r="GD31" s="18"/>
      <c r="GE31" s="18"/>
      <c r="GF31" s="18"/>
      <c r="GG31" s="18"/>
      <c r="GH31" s="18"/>
      <c r="GI31" s="18"/>
      <c r="GJ31" s="18"/>
      <c r="GK31" s="18"/>
      <c r="GL31" s="18"/>
      <c r="GM31" s="18"/>
      <c r="GN31" s="18"/>
      <c r="GO31" s="18"/>
      <c r="GP31" s="18"/>
      <c r="GQ31" s="18"/>
      <c r="GR31" s="18"/>
      <c r="GS31" s="18"/>
      <c r="GT31" s="18"/>
      <c r="GU31" s="18"/>
      <c r="GV31" s="18"/>
      <c r="GW31" s="18"/>
      <c r="GX31" s="18"/>
      <c r="GY31" s="18"/>
      <c r="GZ31" s="18"/>
      <c r="HA31" s="18"/>
      <c r="HB31" s="18"/>
      <c r="HC31" s="18"/>
      <c r="HD31" s="18"/>
      <c r="HE31" s="18"/>
      <c r="HF31" s="18"/>
      <c r="HG31" s="18"/>
      <c r="HH31" s="18"/>
      <c r="HI31" s="18"/>
      <c r="HJ31" s="18"/>
      <c r="HK31" s="18"/>
      <c r="HL31" s="18"/>
      <c r="HM31" s="18"/>
      <c r="HN31" s="18"/>
      <c r="HO31" s="18"/>
      <c r="HP31" s="18"/>
      <c r="HQ31" s="18"/>
      <c r="HR31" s="18"/>
      <c r="HS31" s="18"/>
    </row>
    <row r="32" spans="1:227" s="27" customFormat="1" x14ac:dyDescent="0.25">
      <c r="A32" s="86" t="s">
        <v>350</v>
      </c>
      <c r="B32" s="22" t="s">
        <v>337</v>
      </c>
      <c r="C32" s="28">
        <f>C33+C34</f>
        <v>0</v>
      </c>
      <c r="D32" s="28">
        <f>SUM(E32:M32)</f>
        <v>0</v>
      </c>
      <c r="E32" s="28">
        <f>SUM(F32:M32)</f>
        <v>0</v>
      </c>
      <c r="F32" s="28">
        <f>SUM(G32:M32)</f>
        <v>0</v>
      </c>
      <c r="G32" s="28">
        <f t="shared" ref="G32:L32" si="18">SUM(H32:N32)</f>
        <v>0</v>
      </c>
      <c r="H32" s="28">
        <f t="shared" si="18"/>
        <v>0</v>
      </c>
      <c r="I32" s="53">
        <f t="shared" si="18"/>
        <v>0</v>
      </c>
      <c r="J32" s="53">
        <f t="shared" si="18"/>
        <v>0</v>
      </c>
      <c r="K32" s="28">
        <f t="shared" si="18"/>
        <v>0</v>
      </c>
      <c r="L32" s="28">
        <f t="shared" si="18"/>
        <v>0</v>
      </c>
      <c r="M32" s="86" t="s">
        <v>380</v>
      </c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18"/>
      <c r="DZ32" s="18"/>
      <c r="EA32" s="18"/>
      <c r="EB32" s="18"/>
      <c r="EC32" s="18"/>
      <c r="ED32" s="18"/>
      <c r="EE32" s="18"/>
      <c r="EF32" s="18"/>
      <c r="EG32" s="18"/>
      <c r="EH32" s="18"/>
      <c r="EI32" s="18"/>
      <c r="EJ32" s="18"/>
      <c r="EK32" s="18"/>
      <c r="EL32" s="18"/>
      <c r="EM32" s="18"/>
      <c r="EN32" s="18"/>
      <c r="EO32" s="18"/>
      <c r="EP32" s="18"/>
      <c r="EQ32" s="18"/>
      <c r="ER32" s="18"/>
      <c r="ES32" s="18"/>
      <c r="ET32" s="18"/>
      <c r="EU32" s="18"/>
      <c r="EV32" s="18"/>
      <c r="EW32" s="18"/>
      <c r="EX32" s="18"/>
      <c r="EY32" s="18"/>
      <c r="EZ32" s="18"/>
      <c r="FA32" s="18"/>
      <c r="FB32" s="18"/>
      <c r="FC32" s="18"/>
      <c r="FD32" s="18"/>
      <c r="FE32" s="18"/>
      <c r="FF32" s="18"/>
      <c r="FG32" s="18"/>
      <c r="FH32" s="18"/>
      <c r="FI32" s="18"/>
      <c r="FJ32" s="18"/>
      <c r="FK32" s="18"/>
      <c r="FL32" s="18"/>
      <c r="FM32" s="18"/>
      <c r="FN32" s="18"/>
      <c r="FO32" s="18"/>
      <c r="FP32" s="18"/>
      <c r="FQ32" s="18"/>
      <c r="FR32" s="18"/>
      <c r="FS32" s="18"/>
      <c r="FT32" s="18"/>
      <c r="FU32" s="18"/>
      <c r="FV32" s="18"/>
      <c r="FW32" s="18"/>
      <c r="FX32" s="18"/>
      <c r="FY32" s="18"/>
      <c r="FZ32" s="18"/>
      <c r="GA32" s="18"/>
      <c r="GB32" s="18"/>
      <c r="GC32" s="18"/>
      <c r="GD32" s="18"/>
      <c r="GE32" s="18"/>
      <c r="GF32" s="18"/>
      <c r="GG32" s="18"/>
      <c r="GH32" s="18"/>
      <c r="GI32" s="18"/>
      <c r="GJ32" s="18"/>
      <c r="GK32" s="18"/>
      <c r="GL32" s="18"/>
      <c r="GM32" s="18"/>
      <c r="GN32" s="18"/>
      <c r="GO32" s="18"/>
      <c r="GP32" s="18"/>
      <c r="GQ32" s="18"/>
      <c r="GR32" s="18"/>
      <c r="GS32" s="18"/>
      <c r="GT32" s="18"/>
      <c r="GU32" s="18"/>
      <c r="GV32" s="18"/>
      <c r="GW32" s="18"/>
      <c r="GX32" s="18"/>
      <c r="GY32" s="18"/>
      <c r="GZ32" s="18"/>
      <c r="HA32" s="18"/>
      <c r="HB32" s="18"/>
      <c r="HC32" s="18"/>
      <c r="HD32" s="18"/>
      <c r="HE32" s="18"/>
      <c r="HF32" s="18"/>
      <c r="HG32" s="18"/>
      <c r="HH32" s="18"/>
      <c r="HI32" s="18"/>
      <c r="HJ32" s="18"/>
      <c r="HK32" s="18"/>
      <c r="HL32" s="18"/>
      <c r="HM32" s="18"/>
      <c r="HN32" s="18"/>
      <c r="HO32" s="18"/>
      <c r="HP32" s="18"/>
      <c r="HQ32" s="18"/>
      <c r="HR32" s="18"/>
      <c r="HS32" s="18"/>
    </row>
    <row r="33" spans="1:227" s="27" customFormat="1" ht="132" x14ac:dyDescent="0.25">
      <c r="A33" s="87"/>
      <c r="B33" s="22" t="s">
        <v>335</v>
      </c>
      <c r="C33" s="28">
        <f>SUM(D33:L33)</f>
        <v>0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53">
        <v>0</v>
      </c>
      <c r="J33" s="53">
        <v>0</v>
      </c>
      <c r="K33" s="28">
        <v>0</v>
      </c>
      <c r="L33" s="28">
        <v>0</v>
      </c>
      <c r="M33" s="87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  <c r="CV33" s="18"/>
      <c r="CW33" s="18"/>
      <c r="CX33" s="18"/>
      <c r="CY33" s="18"/>
      <c r="CZ33" s="18"/>
      <c r="DA33" s="18"/>
      <c r="DB33" s="18"/>
      <c r="DC33" s="18"/>
      <c r="DD33" s="18"/>
      <c r="DE33" s="18"/>
      <c r="DF33" s="18"/>
      <c r="DG33" s="18"/>
      <c r="DH33" s="18"/>
      <c r="DI33" s="18"/>
      <c r="DJ33" s="18"/>
      <c r="DK33" s="18"/>
      <c r="DL33" s="18"/>
      <c r="DM33" s="18"/>
      <c r="DN33" s="18"/>
      <c r="DO33" s="18"/>
      <c r="DP33" s="18"/>
      <c r="DQ33" s="18"/>
      <c r="DR33" s="18"/>
      <c r="DS33" s="18"/>
      <c r="DT33" s="18"/>
      <c r="DU33" s="18"/>
      <c r="DV33" s="18"/>
      <c r="DW33" s="18"/>
      <c r="DX33" s="18"/>
      <c r="DY33" s="18"/>
      <c r="DZ33" s="18"/>
      <c r="EA33" s="18"/>
      <c r="EB33" s="18"/>
      <c r="EC33" s="18"/>
      <c r="ED33" s="18"/>
      <c r="EE33" s="18"/>
      <c r="EF33" s="18"/>
      <c r="EG33" s="18"/>
      <c r="EH33" s="18"/>
      <c r="EI33" s="18"/>
      <c r="EJ33" s="18"/>
      <c r="EK33" s="18"/>
      <c r="EL33" s="18"/>
      <c r="EM33" s="18"/>
      <c r="EN33" s="18"/>
      <c r="EO33" s="18"/>
      <c r="EP33" s="18"/>
      <c r="EQ33" s="18"/>
      <c r="ER33" s="18"/>
      <c r="ES33" s="18"/>
      <c r="ET33" s="18"/>
      <c r="EU33" s="18"/>
      <c r="EV33" s="18"/>
      <c r="EW33" s="18"/>
      <c r="EX33" s="18"/>
      <c r="EY33" s="18"/>
      <c r="EZ33" s="18"/>
      <c r="FA33" s="18"/>
      <c r="FB33" s="18"/>
      <c r="FC33" s="18"/>
      <c r="FD33" s="18"/>
      <c r="FE33" s="18"/>
      <c r="FF33" s="18"/>
      <c r="FG33" s="18"/>
      <c r="FH33" s="18"/>
      <c r="FI33" s="18"/>
      <c r="FJ33" s="18"/>
      <c r="FK33" s="18"/>
      <c r="FL33" s="18"/>
      <c r="FM33" s="18"/>
      <c r="FN33" s="18"/>
      <c r="FO33" s="18"/>
      <c r="FP33" s="18"/>
      <c r="FQ33" s="18"/>
      <c r="FR33" s="18"/>
      <c r="FS33" s="18"/>
      <c r="FT33" s="18"/>
      <c r="FU33" s="18"/>
      <c r="FV33" s="18"/>
      <c r="FW33" s="18"/>
      <c r="FX33" s="18"/>
      <c r="FY33" s="18"/>
      <c r="FZ33" s="18"/>
      <c r="GA33" s="18"/>
      <c r="GB33" s="18"/>
      <c r="GC33" s="18"/>
      <c r="GD33" s="18"/>
      <c r="GE33" s="18"/>
      <c r="GF33" s="18"/>
      <c r="GG33" s="18"/>
      <c r="GH33" s="18"/>
      <c r="GI33" s="18"/>
      <c r="GJ33" s="18"/>
      <c r="GK33" s="18"/>
      <c r="GL33" s="18"/>
      <c r="GM33" s="18"/>
      <c r="GN33" s="18"/>
      <c r="GO33" s="18"/>
      <c r="GP33" s="18"/>
      <c r="GQ33" s="18"/>
      <c r="GR33" s="18"/>
      <c r="GS33" s="18"/>
      <c r="GT33" s="18"/>
      <c r="GU33" s="18"/>
      <c r="GV33" s="18"/>
      <c r="GW33" s="18"/>
      <c r="GX33" s="18"/>
      <c r="GY33" s="18"/>
      <c r="GZ33" s="18"/>
      <c r="HA33" s="18"/>
      <c r="HB33" s="18"/>
      <c r="HC33" s="18"/>
      <c r="HD33" s="18"/>
      <c r="HE33" s="18"/>
      <c r="HF33" s="18"/>
      <c r="HG33" s="18"/>
      <c r="HH33" s="18"/>
      <c r="HI33" s="18"/>
      <c r="HJ33" s="18"/>
      <c r="HK33" s="18"/>
      <c r="HL33" s="18"/>
      <c r="HM33" s="18"/>
      <c r="HN33" s="18"/>
      <c r="HO33" s="18"/>
      <c r="HP33" s="18"/>
      <c r="HQ33" s="18"/>
      <c r="HR33" s="18"/>
      <c r="HS33" s="18"/>
    </row>
    <row r="34" spans="1:227" s="27" customFormat="1" ht="189.75" customHeight="1" x14ac:dyDescent="0.25">
      <c r="A34" s="88"/>
      <c r="B34" s="22" t="s">
        <v>336</v>
      </c>
      <c r="C34" s="28">
        <f>SUM(D34:L34)</f>
        <v>0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53">
        <v>0</v>
      </c>
      <c r="J34" s="53">
        <v>0</v>
      </c>
      <c r="K34" s="28">
        <v>0</v>
      </c>
      <c r="L34" s="28">
        <v>0</v>
      </c>
      <c r="M34" s="8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  <c r="CV34" s="18"/>
      <c r="CW34" s="18"/>
      <c r="CX34" s="18"/>
      <c r="CY34" s="18"/>
      <c r="CZ34" s="18"/>
      <c r="DA34" s="18"/>
      <c r="DB34" s="18"/>
      <c r="DC34" s="18"/>
      <c r="DD34" s="18"/>
      <c r="DE34" s="18"/>
      <c r="DF34" s="18"/>
      <c r="DG34" s="18"/>
      <c r="DH34" s="18"/>
      <c r="DI34" s="18"/>
      <c r="DJ34" s="18"/>
      <c r="DK34" s="18"/>
      <c r="DL34" s="18"/>
      <c r="DM34" s="18"/>
      <c r="DN34" s="18"/>
      <c r="DO34" s="18"/>
      <c r="DP34" s="18"/>
      <c r="DQ34" s="18"/>
      <c r="DR34" s="18"/>
      <c r="DS34" s="18"/>
      <c r="DT34" s="18"/>
      <c r="DU34" s="18"/>
      <c r="DV34" s="18"/>
      <c r="DW34" s="18"/>
      <c r="DX34" s="18"/>
      <c r="DY34" s="18"/>
      <c r="DZ34" s="18"/>
      <c r="EA34" s="18"/>
      <c r="EB34" s="18"/>
      <c r="EC34" s="18"/>
      <c r="ED34" s="18"/>
      <c r="EE34" s="18"/>
      <c r="EF34" s="18"/>
      <c r="EG34" s="18"/>
      <c r="EH34" s="18"/>
      <c r="EI34" s="18"/>
      <c r="EJ34" s="18"/>
      <c r="EK34" s="18"/>
      <c r="EL34" s="18"/>
      <c r="EM34" s="18"/>
      <c r="EN34" s="18"/>
      <c r="EO34" s="18"/>
      <c r="EP34" s="18"/>
      <c r="EQ34" s="18"/>
      <c r="ER34" s="18"/>
      <c r="ES34" s="18"/>
      <c r="ET34" s="18"/>
      <c r="EU34" s="18"/>
      <c r="EV34" s="18"/>
      <c r="EW34" s="18"/>
      <c r="EX34" s="18"/>
      <c r="EY34" s="18"/>
      <c r="EZ34" s="18"/>
      <c r="FA34" s="18"/>
      <c r="FB34" s="18"/>
      <c r="FC34" s="18"/>
      <c r="FD34" s="18"/>
      <c r="FE34" s="18"/>
      <c r="FF34" s="18"/>
      <c r="FG34" s="18"/>
      <c r="FH34" s="18"/>
      <c r="FI34" s="18"/>
      <c r="FJ34" s="18"/>
      <c r="FK34" s="18"/>
      <c r="FL34" s="18"/>
      <c r="FM34" s="18"/>
      <c r="FN34" s="18"/>
      <c r="FO34" s="18"/>
      <c r="FP34" s="18"/>
      <c r="FQ34" s="18"/>
      <c r="FR34" s="18"/>
      <c r="FS34" s="18"/>
      <c r="FT34" s="18"/>
      <c r="FU34" s="18"/>
      <c r="FV34" s="18"/>
      <c r="FW34" s="18"/>
      <c r="FX34" s="18"/>
      <c r="FY34" s="18"/>
      <c r="FZ34" s="18"/>
      <c r="GA34" s="18"/>
      <c r="GB34" s="18"/>
      <c r="GC34" s="18"/>
      <c r="GD34" s="18"/>
      <c r="GE34" s="18"/>
      <c r="GF34" s="18"/>
      <c r="GG34" s="18"/>
      <c r="GH34" s="18"/>
      <c r="GI34" s="18"/>
      <c r="GJ34" s="18"/>
      <c r="GK34" s="18"/>
      <c r="GL34" s="18"/>
      <c r="GM34" s="18"/>
      <c r="GN34" s="18"/>
      <c r="GO34" s="18"/>
      <c r="GP34" s="18"/>
      <c r="GQ34" s="18"/>
      <c r="GR34" s="18"/>
      <c r="GS34" s="18"/>
      <c r="GT34" s="18"/>
      <c r="GU34" s="18"/>
      <c r="GV34" s="18"/>
      <c r="GW34" s="18"/>
      <c r="GX34" s="18"/>
      <c r="GY34" s="18"/>
      <c r="GZ34" s="18"/>
      <c r="HA34" s="18"/>
      <c r="HB34" s="18"/>
      <c r="HC34" s="18"/>
      <c r="HD34" s="18"/>
      <c r="HE34" s="18"/>
      <c r="HF34" s="18"/>
      <c r="HG34" s="18"/>
      <c r="HH34" s="18"/>
      <c r="HI34" s="18"/>
      <c r="HJ34" s="18"/>
      <c r="HK34" s="18"/>
      <c r="HL34" s="18"/>
      <c r="HM34" s="18"/>
      <c r="HN34" s="18"/>
      <c r="HO34" s="18"/>
      <c r="HP34" s="18"/>
      <c r="HQ34" s="18"/>
      <c r="HR34" s="18"/>
      <c r="HS34" s="18"/>
    </row>
    <row r="35" spans="1:227" s="27" customFormat="1" x14ac:dyDescent="0.25">
      <c r="A35" s="86" t="s">
        <v>341</v>
      </c>
      <c r="B35" s="22" t="s">
        <v>337</v>
      </c>
      <c r="C35" s="28">
        <f t="shared" ref="C35" si="19">C36+C37</f>
        <v>0</v>
      </c>
      <c r="D35" s="28">
        <f t="shared" ref="D35:D40" si="20">SUM(E35:M35)</f>
        <v>0</v>
      </c>
      <c r="E35" s="28">
        <f t="shared" ref="E35:E40" si="21">SUM(F35:M35)</f>
        <v>0</v>
      </c>
      <c r="F35" s="28">
        <f t="shared" ref="F35:F40" si="22">SUM(G35:M35)</f>
        <v>0</v>
      </c>
      <c r="G35" s="28">
        <f t="shared" ref="G35:G40" si="23">SUM(H35:N35)</f>
        <v>0</v>
      </c>
      <c r="H35" s="28">
        <f t="shared" ref="H35:H40" si="24">SUM(I35:O35)</f>
        <v>0</v>
      </c>
      <c r="I35" s="53">
        <f t="shared" ref="I35:I40" si="25">SUM(J35:P35)</f>
        <v>0</v>
      </c>
      <c r="J35" s="53">
        <f t="shared" ref="J35:J40" si="26">SUM(K35:Q35)</f>
        <v>0</v>
      </c>
      <c r="K35" s="28">
        <f t="shared" ref="K35:K40" si="27">SUM(L35:R35)</f>
        <v>0</v>
      </c>
      <c r="L35" s="28">
        <f t="shared" ref="L35:L40" si="28">SUM(M35:S35)</f>
        <v>0</v>
      </c>
      <c r="M35" s="86" t="s">
        <v>380</v>
      </c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  <c r="CU35" s="18"/>
      <c r="CV35" s="18"/>
      <c r="CW35" s="18"/>
      <c r="CX35" s="18"/>
      <c r="CY35" s="18"/>
      <c r="CZ35" s="18"/>
      <c r="DA35" s="18"/>
      <c r="DB35" s="18"/>
      <c r="DC35" s="18"/>
      <c r="DD35" s="18"/>
      <c r="DE35" s="18"/>
      <c r="DF35" s="18"/>
      <c r="DG35" s="18"/>
      <c r="DH35" s="18"/>
      <c r="DI35" s="18"/>
      <c r="DJ35" s="18"/>
      <c r="DK35" s="18"/>
      <c r="DL35" s="18"/>
      <c r="DM35" s="18"/>
      <c r="DN35" s="18"/>
      <c r="DO35" s="18"/>
      <c r="DP35" s="18"/>
      <c r="DQ35" s="18"/>
      <c r="DR35" s="18"/>
      <c r="DS35" s="18"/>
      <c r="DT35" s="18"/>
      <c r="DU35" s="18"/>
      <c r="DV35" s="18"/>
      <c r="DW35" s="18"/>
      <c r="DX35" s="18"/>
      <c r="DY35" s="18"/>
      <c r="DZ35" s="18"/>
      <c r="EA35" s="18"/>
      <c r="EB35" s="18"/>
      <c r="EC35" s="18"/>
      <c r="ED35" s="18"/>
      <c r="EE35" s="18"/>
      <c r="EF35" s="18"/>
      <c r="EG35" s="18"/>
      <c r="EH35" s="18"/>
      <c r="EI35" s="18"/>
      <c r="EJ35" s="18"/>
      <c r="EK35" s="18"/>
      <c r="EL35" s="18"/>
      <c r="EM35" s="18"/>
      <c r="EN35" s="18"/>
      <c r="EO35" s="18"/>
      <c r="EP35" s="18"/>
      <c r="EQ35" s="18"/>
      <c r="ER35" s="18"/>
      <c r="ES35" s="18"/>
      <c r="ET35" s="18"/>
      <c r="EU35" s="18"/>
      <c r="EV35" s="18"/>
      <c r="EW35" s="18"/>
      <c r="EX35" s="18"/>
      <c r="EY35" s="18"/>
      <c r="EZ35" s="18"/>
      <c r="FA35" s="18"/>
      <c r="FB35" s="18"/>
      <c r="FC35" s="18"/>
      <c r="FD35" s="18"/>
      <c r="FE35" s="18"/>
      <c r="FF35" s="18"/>
      <c r="FG35" s="18"/>
      <c r="FH35" s="18"/>
      <c r="FI35" s="18"/>
      <c r="FJ35" s="18"/>
      <c r="FK35" s="18"/>
      <c r="FL35" s="18"/>
      <c r="FM35" s="18"/>
      <c r="FN35" s="18"/>
      <c r="FO35" s="18"/>
      <c r="FP35" s="18"/>
      <c r="FQ35" s="18"/>
      <c r="FR35" s="18"/>
      <c r="FS35" s="18"/>
      <c r="FT35" s="18"/>
      <c r="FU35" s="18"/>
      <c r="FV35" s="18"/>
      <c r="FW35" s="18"/>
      <c r="FX35" s="18"/>
      <c r="FY35" s="18"/>
      <c r="FZ35" s="18"/>
      <c r="GA35" s="18"/>
      <c r="GB35" s="18"/>
      <c r="GC35" s="18"/>
      <c r="GD35" s="18"/>
      <c r="GE35" s="18"/>
      <c r="GF35" s="18"/>
      <c r="GG35" s="18"/>
      <c r="GH35" s="18"/>
      <c r="GI35" s="18"/>
      <c r="GJ35" s="18"/>
      <c r="GK35" s="18"/>
      <c r="GL35" s="18"/>
      <c r="GM35" s="18"/>
      <c r="GN35" s="18"/>
      <c r="GO35" s="18"/>
      <c r="GP35" s="18"/>
      <c r="GQ35" s="18"/>
      <c r="GR35" s="18"/>
      <c r="GS35" s="18"/>
      <c r="GT35" s="18"/>
      <c r="GU35" s="18"/>
      <c r="GV35" s="18"/>
      <c r="GW35" s="18"/>
      <c r="GX35" s="18"/>
      <c r="GY35" s="18"/>
      <c r="GZ35" s="18"/>
      <c r="HA35" s="18"/>
      <c r="HB35" s="18"/>
      <c r="HC35" s="18"/>
      <c r="HD35" s="18"/>
      <c r="HE35" s="18"/>
      <c r="HF35" s="18"/>
      <c r="HG35" s="18"/>
      <c r="HH35" s="18"/>
      <c r="HI35" s="18"/>
      <c r="HJ35" s="18"/>
      <c r="HK35" s="18"/>
      <c r="HL35" s="18"/>
      <c r="HM35" s="18"/>
      <c r="HN35" s="18"/>
      <c r="HO35" s="18"/>
      <c r="HP35" s="18"/>
      <c r="HQ35" s="18"/>
      <c r="HR35" s="18"/>
      <c r="HS35" s="18"/>
    </row>
    <row r="36" spans="1:227" s="27" customFormat="1" ht="132" x14ac:dyDescent="0.25">
      <c r="A36" s="87"/>
      <c r="B36" s="22" t="s">
        <v>335</v>
      </c>
      <c r="C36" s="28">
        <f>SUM(D36:L36)</f>
        <v>0</v>
      </c>
      <c r="D36" s="28">
        <f t="shared" si="20"/>
        <v>0</v>
      </c>
      <c r="E36" s="28">
        <f t="shared" si="21"/>
        <v>0</v>
      </c>
      <c r="F36" s="28">
        <f t="shared" si="22"/>
        <v>0</v>
      </c>
      <c r="G36" s="28">
        <f t="shared" si="23"/>
        <v>0</v>
      </c>
      <c r="H36" s="28">
        <f t="shared" si="24"/>
        <v>0</v>
      </c>
      <c r="I36" s="53">
        <f t="shared" si="25"/>
        <v>0</v>
      </c>
      <c r="J36" s="53">
        <f t="shared" si="26"/>
        <v>0</v>
      </c>
      <c r="K36" s="28">
        <f t="shared" si="27"/>
        <v>0</v>
      </c>
      <c r="L36" s="28">
        <f t="shared" si="28"/>
        <v>0</v>
      </c>
      <c r="M36" s="87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  <c r="CU36" s="18"/>
      <c r="CV36" s="18"/>
      <c r="CW36" s="18"/>
      <c r="CX36" s="18"/>
      <c r="CY36" s="18"/>
      <c r="CZ36" s="18"/>
      <c r="DA36" s="18"/>
      <c r="DB36" s="18"/>
      <c r="DC36" s="18"/>
      <c r="DD36" s="18"/>
      <c r="DE36" s="18"/>
      <c r="DF36" s="18"/>
      <c r="DG36" s="18"/>
      <c r="DH36" s="18"/>
      <c r="DI36" s="18"/>
      <c r="DJ36" s="18"/>
      <c r="DK36" s="18"/>
      <c r="DL36" s="18"/>
      <c r="DM36" s="18"/>
      <c r="DN36" s="18"/>
      <c r="DO36" s="18"/>
      <c r="DP36" s="18"/>
      <c r="DQ36" s="18"/>
      <c r="DR36" s="18"/>
      <c r="DS36" s="18"/>
      <c r="DT36" s="18"/>
      <c r="DU36" s="18"/>
      <c r="DV36" s="18"/>
      <c r="DW36" s="18"/>
      <c r="DX36" s="18"/>
      <c r="DY36" s="18"/>
      <c r="DZ36" s="18"/>
      <c r="EA36" s="18"/>
      <c r="EB36" s="18"/>
      <c r="EC36" s="18"/>
      <c r="ED36" s="18"/>
      <c r="EE36" s="18"/>
      <c r="EF36" s="18"/>
      <c r="EG36" s="18"/>
      <c r="EH36" s="18"/>
      <c r="EI36" s="18"/>
      <c r="EJ36" s="18"/>
      <c r="EK36" s="18"/>
      <c r="EL36" s="18"/>
      <c r="EM36" s="18"/>
      <c r="EN36" s="18"/>
      <c r="EO36" s="18"/>
      <c r="EP36" s="18"/>
      <c r="EQ36" s="18"/>
      <c r="ER36" s="18"/>
      <c r="ES36" s="18"/>
      <c r="ET36" s="18"/>
      <c r="EU36" s="18"/>
      <c r="EV36" s="18"/>
      <c r="EW36" s="18"/>
      <c r="EX36" s="18"/>
      <c r="EY36" s="18"/>
      <c r="EZ36" s="18"/>
      <c r="FA36" s="18"/>
      <c r="FB36" s="18"/>
      <c r="FC36" s="18"/>
      <c r="FD36" s="18"/>
      <c r="FE36" s="18"/>
      <c r="FF36" s="18"/>
      <c r="FG36" s="18"/>
      <c r="FH36" s="18"/>
      <c r="FI36" s="18"/>
      <c r="FJ36" s="18"/>
      <c r="FK36" s="18"/>
      <c r="FL36" s="18"/>
      <c r="FM36" s="18"/>
      <c r="FN36" s="18"/>
      <c r="FO36" s="18"/>
      <c r="FP36" s="18"/>
      <c r="FQ36" s="18"/>
      <c r="FR36" s="18"/>
      <c r="FS36" s="18"/>
      <c r="FT36" s="18"/>
      <c r="FU36" s="18"/>
      <c r="FV36" s="18"/>
      <c r="FW36" s="18"/>
      <c r="FX36" s="18"/>
      <c r="FY36" s="18"/>
      <c r="FZ36" s="18"/>
      <c r="GA36" s="18"/>
      <c r="GB36" s="18"/>
      <c r="GC36" s="18"/>
      <c r="GD36" s="18"/>
      <c r="GE36" s="18"/>
      <c r="GF36" s="18"/>
      <c r="GG36" s="18"/>
      <c r="GH36" s="18"/>
      <c r="GI36" s="18"/>
      <c r="GJ36" s="18"/>
      <c r="GK36" s="18"/>
      <c r="GL36" s="18"/>
      <c r="GM36" s="18"/>
      <c r="GN36" s="18"/>
      <c r="GO36" s="18"/>
      <c r="GP36" s="18"/>
      <c r="GQ36" s="18"/>
      <c r="GR36" s="18"/>
      <c r="GS36" s="18"/>
      <c r="GT36" s="18"/>
      <c r="GU36" s="18"/>
      <c r="GV36" s="18"/>
      <c r="GW36" s="18"/>
      <c r="GX36" s="18"/>
      <c r="GY36" s="18"/>
      <c r="GZ36" s="18"/>
      <c r="HA36" s="18"/>
      <c r="HB36" s="18"/>
      <c r="HC36" s="18"/>
      <c r="HD36" s="18"/>
      <c r="HE36" s="18"/>
      <c r="HF36" s="18"/>
      <c r="HG36" s="18"/>
      <c r="HH36" s="18"/>
      <c r="HI36" s="18"/>
      <c r="HJ36" s="18"/>
      <c r="HK36" s="18"/>
      <c r="HL36" s="18"/>
      <c r="HM36" s="18"/>
      <c r="HN36" s="18"/>
      <c r="HO36" s="18"/>
      <c r="HP36" s="18"/>
      <c r="HQ36" s="18"/>
      <c r="HR36" s="18"/>
      <c r="HS36" s="18"/>
    </row>
    <row r="37" spans="1:227" s="27" customFormat="1" ht="66" x14ac:dyDescent="0.25">
      <c r="A37" s="88"/>
      <c r="B37" s="22" t="s">
        <v>336</v>
      </c>
      <c r="C37" s="28">
        <f>SUM(D37:L37)</f>
        <v>0</v>
      </c>
      <c r="D37" s="28">
        <f t="shared" si="20"/>
        <v>0</v>
      </c>
      <c r="E37" s="28">
        <f t="shared" si="21"/>
        <v>0</v>
      </c>
      <c r="F37" s="28">
        <f t="shared" si="22"/>
        <v>0</v>
      </c>
      <c r="G37" s="28">
        <f t="shared" si="23"/>
        <v>0</v>
      </c>
      <c r="H37" s="28">
        <f t="shared" si="24"/>
        <v>0</v>
      </c>
      <c r="I37" s="53">
        <f t="shared" si="25"/>
        <v>0</v>
      </c>
      <c r="J37" s="53">
        <f t="shared" si="26"/>
        <v>0</v>
      </c>
      <c r="K37" s="28">
        <f t="shared" si="27"/>
        <v>0</v>
      </c>
      <c r="L37" s="28">
        <f t="shared" si="28"/>
        <v>0</v>
      </c>
      <c r="M37" s="8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  <c r="CV37" s="18"/>
      <c r="CW37" s="18"/>
      <c r="CX37" s="18"/>
      <c r="CY37" s="18"/>
      <c r="CZ37" s="18"/>
      <c r="DA37" s="18"/>
      <c r="DB37" s="18"/>
      <c r="DC37" s="18"/>
      <c r="DD37" s="18"/>
      <c r="DE37" s="18"/>
      <c r="DF37" s="18"/>
      <c r="DG37" s="18"/>
      <c r="DH37" s="18"/>
      <c r="DI37" s="18"/>
      <c r="DJ37" s="18"/>
      <c r="DK37" s="18"/>
      <c r="DL37" s="18"/>
      <c r="DM37" s="18"/>
      <c r="DN37" s="18"/>
      <c r="DO37" s="18"/>
      <c r="DP37" s="18"/>
      <c r="DQ37" s="18"/>
      <c r="DR37" s="18"/>
      <c r="DS37" s="18"/>
      <c r="DT37" s="18"/>
      <c r="DU37" s="18"/>
      <c r="DV37" s="18"/>
      <c r="DW37" s="18"/>
      <c r="DX37" s="18"/>
      <c r="DY37" s="18"/>
      <c r="DZ37" s="18"/>
      <c r="EA37" s="18"/>
      <c r="EB37" s="18"/>
      <c r="EC37" s="18"/>
      <c r="ED37" s="18"/>
      <c r="EE37" s="18"/>
      <c r="EF37" s="18"/>
      <c r="EG37" s="18"/>
      <c r="EH37" s="18"/>
      <c r="EI37" s="18"/>
      <c r="EJ37" s="18"/>
      <c r="EK37" s="18"/>
      <c r="EL37" s="18"/>
      <c r="EM37" s="18"/>
      <c r="EN37" s="18"/>
      <c r="EO37" s="18"/>
      <c r="EP37" s="18"/>
      <c r="EQ37" s="18"/>
      <c r="ER37" s="18"/>
      <c r="ES37" s="18"/>
      <c r="ET37" s="18"/>
      <c r="EU37" s="18"/>
      <c r="EV37" s="18"/>
      <c r="EW37" s="18"/>
      <c r="EX37" s="18"/>
      <c r="EY37" s="18"/>
      <c r="EZ37" s="18"/>
      <c r="FA37" s="18"/>
      <c r="FB37" s="18"/>
      <c r="FC37" s="18"/>
      <c r="FD37" s="18"/>
      <c r="FE37" s="18"/>
      <c r="FF37" s="18"/>
      <c r="FG37" s="18"/>
      <c r="FH37" s="18"/>
      <c r="FI37" s="18"/>
      <c r="FJ37" s="18"/>
      <c r="FK37" s="18"/>
      <c r="FL37" s="18"/>
      <c r="FM37" s="18"/>
      <c r="FN37" s="18"/>
      <c r="FO37" s="18"/>
      <c r="FP37" s="18"/>
      <c r="FQ37" s="18"/>
      <c r="FR37" s="18"/>
      <c r="FS37" s="18"/>
      <c r="FT37" s="18"/>
      <c r="FU37" s="18"/>
      <c r="FV37" s="18"/>
      <c r="FW37" s="18"/>
      <c r="FX37" s="18"/>
      <c r="FY37" s="18"/>
      <c r="FZ37" s="18"/>
      <c r="GA37" s="18"/>
      <c r="GB37" s="18"/>
      <c r="GC37" s="18"/>
      <c r="GD37" s="18"/>
      <c r="GE37" s="18"/>
      <c r="GF37" s="18"/>
      <c r="GG37" s="18"/>
      <c r="GH37" s="18"/>
      <c r="GI37" s="18"/>
      <c r="GJ37" s="18"/>
      <c r="GK37" s="18"/>
      <c r="GL37" s="18"/>
      <c r="GM37" s="18"/>
      <c r="GN37" s="18"/>
      <c r="GO37" s="18"/>
      <c r="GP37" s="18"/>
      <c r="GQ37" s="18"/>
      <c r="GR37" s="18"/>
      <c r="GS37" s="18"/>
      <c r="GT37" s="18"/>
      <c r="GU37" s="18"/>
      <c r="GV37" s="18"/>
      <c r="GW37" s="18"/>
      <c r="GX37" s="18"/>
      <c r="GY37" s="18"/>
      <c r="GZ37" s="18"/>
      <c r="HA37" s="18"/>
      <c r="HB37" s="18"/>
      <c r="HC37" s="18"/>
      <c r="HD37" s="18"/>
      <c r="HE37" s="18"/>
      <c r="HF37" s="18"/>
      <c r="HG37" s="18"/>
      <c r="HH37" s="18"/>
      <c r="HI37" s="18"/>
      <c r="HJ37" s="18"/>
      <c r="HK37" s="18"/>
      <c r="HL37" s="18"/>
      <c r="HM37" s="18"/>
      <c r="HN37" s="18"/>
      <c r="HO37" s="18"/>
      <c r="HP37" s="18"/>
      <c r="HQ37" s="18"/>
      <c r="HR37" s="18"/>
      <c r="HS37" s="18"/>
    </row>
    <row r="38" spans="1:227" s="27" customFormat="1" x14ac:dyDescent="0.25">
      <c r="A38" s="86" t="s">
        <v>342</v>
      </c>
      <c r="B38" s="22" t="s">
        <v>337</v>
      </c>
      <c r="C38" s="28">
        <f>C39+C40</f>
        <v>0</v>
      </c>
      <c r="D38" s="28">
        <f t="shared" si="20"/>
        <v>0</v>
      </c>
      <c r="E38" s="28">
        <f t="shared" si="21"/>
        <v>0</v>
      </c>
      <c r="F38" s="28">
        <f t="shared" si="22"/>
        <v>0</v>
      </c>
      <c r="G38" s="28">
        <f t="shared" si="23"/>
        <v>0</v>
      </c>
      <c r="H38" s="28">
        <f t="shared" si="24"/>
        <v>0</v>
      </c>
      <c r="I38" s="53">
        <f t="shared" si="25"/>
        <v>0</v>
      </c>
      <c r="J38" s="53">
        <f t="shared" si="26"/>
        <v>0</v>
      </c>
      <c r="K38" s="28">
        <f t="shared" si="27"/>
        <v>0</v>
      </c>
      <c r="L38" s="28">
        <f t="shared" si="28"/>
        <v>0</v>
      </c>
      <c r="M38" s="86" t="s">
        <v>380</v>
      </c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18"/>
      <c r="DG38" s="18"/>
      <c r="DH38" s="18"/>
      <c r="DI38" s="18"/>
      <c r="DJ38" s="18"/>
      <c r="DK38" s="18"/>
      <c r="DL38" s="18"/>
      <c r="DM38" s="18"/>
      <c r="DN38" s="18"/>
      <c r="DO38" s="18"/>
      <c r="DP38" s="18"/>
      <c r="DQ38" s="18"/>
      <c r="DR38" s="18"/>
      <c r="DS38" s="18"/>
      <c r="DT38" s="18"/>
      <c r="DU38" s="18"/>
      <c r="DV38" s="18"/>
      <c r="DW38" s="18"/>
      <c r="DX38" s="18"/>
      <c r="DY38" s="18"/>
      <c r="DZ38" s="18"/>
      <c r="EA38" s="18"/>
      <c r="EB38" s="18"/>
      <c r="EC38" s="18"/>
      <c r="ED38" s="18"/>
      <c r="EE38" s="18"/>
      <c r="EF38" s="18"/>
      <c r="EG38" s="18"/>
      <c r="EH38" s="18"/>
      <c r="EI38" s="18"/>
      <c r="EJ38" s="18"/>
      <c r="EK38" s="18"/>
      <c r="EL38" s="18"/>
      <c r="EM38" s="18"/>
      <c r="EN38" s="18"/>
      <c r="EO38" s="18"/>
      <c r="EP38" s="18"/>
      <c r="EQ38" s="18"/>
      <c r="ER38" s="18"/>
      <c r="ES38" s="18"/>
      <c r="ET38" s="18"/>
      <c r="EU38" s="18"/>
      <c r="EV38" s="18"/>
      <c r="EW38" s="18"/>
      <c r="EX38" s="18"/>
      <c r="EY38" s="18"/>
      <c r="EZ38" s="18"/>
      <c r="FA38" s="18"/>
      <c r="FB38" s="18"/>
      <c r="FC38" s="18"/>
      <c r="FD38" s="18"/>
      <c r="FE38" s="18"/>
      <c r="FF38" s="18"/>
      <c r="FG38" s="18"/>
      <c r="FH38" s="18"/>
      <c r="FI38" s="18"/>
      <c r="FJ38" s="18"/>
      <c r="FK38" s="18"/>
      <c r="FL38" s="18"/>
      <c r="FM38" s="18"/>
      <c r="FN38" s="18"/>
      <c r="FO38" s="18"/>
      <c r="FP38" s="18"/>
      <c r="FQ38" s="18"/>
      <c r="FR38" s="18"/>
      <c r="FS38" s="18"/>
      <c r="FT38" s="18"/>
      <c r="FU38" s="18"/>
      <c r="FV38" s="18"/>
      <c r="FW38" s="18"/>
      <c r="FX38" s="18"/>
      <c r="FY38" s="18"/>
      <c r="FZ38" s="18"/>
      <c r="GA38" s="18"/>
      <c r="GB38" s="18"/>
      <c r="GC38" s="18"/>
      <c r="GD38" s="18"/>
      <c r="GE38" s="18"/>
      <c r="GF38" s="18"/>
      <c r="GG38" s="18"/>
      <c r="GH38" s="18"/>
      <c r="GI38" s="18"/>
      <c r="GJ38" s="18"/>
      <c r="GK38" s="18"/>
      <c r="GL38" s="18"/>
      <c r="GM38" s="18"/>
      <c r="GN38" s="18"/>
      <c r="GO38" s="18"/>
      <c r="GP38" s="18"/>
      <c r="GQ38" s="18"/>
      <c r="GR38" s="18"/>
      <c r="GS38" s="18"/>
      <c r="GT38" s="18"/>
      <c r="GU38" s="18"/>
      <c r="GV38" s="18"/>
      <c r="GW38" s="18"/>
      <c r="GX38" s="18"/>
      <c r="GY38" s="18"/>
      <c r="GZ38" s="18"/>
      <c r="HA38" s="18"/>
      <c r="HB38" s="18"/>
      <c r="HC38" s="18"/>
      <c r="HD38" s="18"/>
      <c r="HE38" s="18"/>
      <c r="HF38" s="18"/>
      <c r="HG38" s="18"/>
      <c r="HH38" s="18"/>
      <c r="HI38" s="18"/>
      <c r="HJ38" s="18"/>
      <c r="HK38" s="18"/>
      <c r="HL38" s="18"/>
      <c r="HM38" s="18"/>
      <c r="HN38" s="18"/>
      <c r="HO38" s="18"/>
      <c r="HP38" s="18"/>
      <c r="HQ38" s="18"/>
      <c r="HR38" s="18"/>
      <c r="HS38" s="18"/>
    </row>
    <row r="39" spans="1:227" s="27" customFormat="1" ht="132" x14ac:dyDescent="0.25">
      <c r="A39" s="87"/>
      <c r="B39" s="22" t="s">
        <v>335</v>
      </c>
      <c r="C39" s="28">
        <f>SUM(D39:L39)</f>
        <v>0</v>
      </c>
      <c r="D39" s="28">
        <f t="shared" si="20"/>
        <v>0</v>
      </c>
      <c r="E39" s="28">
        <f t="shared" si="21"/>
        <v>0</v>
      </c>
      <c r="F39" s="28">
        <f t="shared" si="22"/>
        <v>0</v>
      </c>
      <c r="G39" s="28">
        <f t="shared" si="23"/>
        <v>0</v>
      </c>
      <c r="H39" s="28">
        <f t="shared" si="24"/>
        <v>0</v>
      </c>
      <c r="I39" s="53">
        <f t="shared" si="25"/>
        <v>0</v>
      </c>
      <c r="J39" s="53">
        <f t="shared" si="26"/>
        <v>0</v>
      </c>
      <c r="K39" s="28">
        <f t="shared" si="27"/>
        <v>0</v>
      </c>
      <c r="L39" s="28">
        <f t="shared" si="28"/>
        <v>0</v>
      </c>
      <c r="M39" s="87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/>
      <c r="CV39" s="18"/>
      <c r="CW39" s="18"/>
      <c r="CX39" s="18"/>
      <c r="CY39" s="18"/>
      <c r="CZ39" s="18"/>
      <c r="DA39" s="18"/>
      <c r="DB39" s="18"/>
      <c r="DC39" s="18"/>
      <c r="DD39" s="18"/>
      <c r="DE39" s="18"/>
      <c r="DF39" s="18"/>
      <c r="DG39" s="18"/>
      <c r="DH39" s="18"/>
      <c r="DI39" s="18"/>
      <c r="DJ39" s="18"/>
      <c r="DK39" s="18"/>
      <c r="DL39" s="18"/>
      <c r="DM39" s="18"/>
      <c r="DN39" s="18"/>
      <c r="DO39" s="18"/>
      <c r="DP39" s="18"/>
      <c r="DQ39" s="18"/>
      <c r="DR39" s="18"/>
      <c r="DS39" s="18"/>
      <c r="DT39" s="18"/>
      <c r="DU39" s="18"/>
      <c r="DV39" s="18"/>
      <c r="DW39" s="18"/>
      <c r="DX39" s="18"/>
      <c r="DY39" s="18"/>
      <c r="DZ39" s="18"/>
      <c r="EA39" s="18"/>
      <c r="EB39" s="18"/>
      <c r="EC39" s="18"/>
      <c r="ED39" s="18"/>
      <c r="EE39" s="18"/>
      <c r="EF39" s="18"/>
      <c r="EG39" s="18"/>
      <c r="EH39" s="18"/>
      <c r="EI39" s="18"/>
      <c r="EJ39" s="18"/>
      <c r="EK39" s="18"/>
      <c r="EL39" s="18"/>
      <c r="EM39" s="18"/>
      <c r="EN39" s="18"/>
      <c r="EO39" s="18"/>
      <c r="EP39" s="18"/>
      <c r="EQ39" s="18"/>
      <c r="ER39" s="18"/>
      <c r="ES39" s="18"/>
      <c r="ET39" s="18"/>
      <c r="EU39" s="18"/>
      <c r="EV39" s="18"/>
      <c r="EW39" s="18"/>
      <c r="EX39" s="18"/>
      <c r="EY39" s="18"/>
      <c r="EZ39" s="18"/>
      <c r="FA39" s="18"/>
      <c r="FB39" s="18"/>
      <c r="FC39" s="18"/>
      <c r="FD39" s="18"/>
      <c r="FE39" s="18"/>
      <c r="FF39" s="18"/>
      <c r="FG39" s="18"/>
      <c r="FH39" s="18"/>
      <c r="FI39" s="18"/>
      <c r="FJ39" s="18"/>
      <c r="FK39" s="18"/>
      <c r="FL39" s="18"/>
      <c r="FM39" s="18"/>
      <c r="FN39" s="18"/>
      <c r="FO39" s="18"/>
      <c r="FP39" s="18"/>
      <c r="FQ39" s="18"/>
      <c r="FR39" s="18"/>
      <c r="FS39" s="18"/>
      <c r="FT39" s="18"/>
      <c r="FU39" s="18"/>
      <c r="FV39" s="18"/>
      <c r="FW39" s="18"/>
      <c r="FX39" s="18"/>
      <c r="FY39" s="18"/>
      <c r="FZ39" s="18"/>
      <c r="GA39" s="18"/>
      <c r="GB39" s="18"/>
      <c r="GC39" s="18"/>
      <c r="GD39" s="18"/>
      <c r="GE39" s="18"/>
      <c r="GF39" s="18"/>
      <c r="GG39" s="18"/>
      <c r="GH39" s="18"/>
      <c r="GI39" s="18"/>
      <c r="GJ39" s="18"/>
      <c r="GK39" s="18"/>
      <c r="GL39" s="18"/>
      <c r="GM39" s="18"/>
      <c r="GN39" s="18"/>
      <c r="GO39" s="18"/>
      <c r="GP39" s="18"/>
      <c r="GQ39" s="18"/>
      <c r="GR39" s="18"/>
      <c r="GS39" s="18"/>
      <c r="GT39" s="18"/>
      <c r="GU39" s="18"/>
      <c r="GV39" s="18"/>
      <c r="GW39" s="18"/>
      <c r="GX39" s="18"/>
      <c r="GY39" s="18"/>
      <c r="GZ39" s="18"/>
      <c r="HA39" s="18"/>
      <c r="HB39" s="18"/>
      <c r="HC39" s="18"/>
      <c r="HD39" s="18"/>
      <c r="HE39" s="18"/>
      <c r="HF39" s="18"/>
      <c r="HG39" s="18"/>
      <c r="HH39" s="18"/>
      <c r="HI39" s="18"/>
      <c r="HJ39" s="18"/>
      <c r="HK39" s="18"/>
      <c r="HL39" s="18"/>
      <c r="HM39" s="18"/>
      <c r="HN39" s="18"/>
      <c r="HO39" s="18"/>
      <c r="HP39" s="18"/>
      <c r="HQ39" s="18"/>
      <c r="HR39" s="18"/>
      <c r="HS39" s="18"/>
    </row>
    <row r="40" spans="1:227" s="27" customFormat="1" ht="66" x14ac:dyDescent="0.25">
      <c r="A40" s="88"/>
      <c r="B40" s="22" t="s">
        <v>336</v>
      </c>
      <c r="C40" s="28">
        <f>SUM(D40:L40)</f>
        <v>0</v>
      </c>
      <c r="D40" s="28">
        <f t="shared" si="20"/>
        <v>0</v>
      </c>
      <c r="E40" s="28">
        <f t="shared" si="21"/>
        <v>0</v>
      </c>
      <c r="F40" s="28">
        <f t="shared" si="22"/>
        <v>0</v>
      </c>
      <c r="G40" s="28">
        <f t="shared" si="23"/>
        <v>0</v>
      </c>
      <c r="H40" s="28">
        <f t="shared" si="24"/>
        <v>0</v>
      </c>
      <c r="I40" s="53">
        <f t="shared" si="25"/>
        <v>0</v>
      </c>
      <c r="J40" s="53">
        <f t="shared" si="26"/>
        <v>0</v>
      </c>
      <c r="K40" s="28">
        <f t="shared" si="27"/>
        <v>0</v>
      </c>
      <c r="L40" s="28">
        <f t="shared" si="28"/>
        <v>0</v>
      </c>
      <c r="M40" s="8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  <c r="CV40" s="18"/>
      <c r="CW40" s="18"/>
      <c r="CX40" s="18"/>
      <c r="CY40" s="18"/>
      <c r="CZ40" s="18"/>
      <c r="DA40" s="18"/>
      <c r="DB40" s="18"/>
      <c r="DC40" s="18"/>
      <c r="DD40" s="18"/>
      <c r="DE40" s="18"/>
      <c r="DF40" s="18"/>
      <c r="DG40" s="18"/>
      <c r="DH40" s="18"/>
      <c r="DI40" s="18"/>
      <c r="DJ40" s="18"/>
      <c r="DK40" s="18"/>
      <c r="DL40" s="18"/>
      <c r="DM40" s="18"/>
      <c r="DN40" s="18"/>
      <c r="DO40" s="18"/>
      <c r="DP40" s="18"/>
      <c r="DQ40" s="18"/>
      <c r="DR40" s="18"/>
      <c r="DS40" s="18"/>
      <c r="DT40" s="18"/>
      <c r="DU40" s="18"/>
      <c r="DV40" s="18"/>
      <c r="DW40" s="18"/>
      <c r="DX40" s="18"/>
      <c r="DY40" s="18"/>
      <c r="DZ40" s="18"/>
      <c r="EA40" s="18"/>
      <c r="EB40" s="18"/>
      <c r="EC40" s="18"/>
      <c r="ED40" s="18"/>
      <c r="EE40" s="18"/>
      <c r="EF40" s="18"/>
      <c r="EG40" s="18"/>
      <c r="EH40" s="18"/>
      <c r="EI40" s="18"/>
      <c r="EJ40" s="18"/>
      <c r="EK40" s="18"/>
      <c r="EL40" s="18"/>
      <c r="EM40" s="18"/>
      <c r="EN40" s="18"/>
      <c r="EO40" s="18"/>
      <c r="EP40" s="18"/>
      <c r="EQ40" s="18"/>
      <c r="ER40" s="18"/>
      <c r="ES40" s="18"/>
      <c r="ET40" s="18"/>
      <c r="EU40" s="18"/>
      <c r="EV40" s="18"/>
      <c r="EW40" s="18"/>
      <c r="EX40" s="18"/>
      <c r="EY40" s="18"/>
      <c r="EZ40" s="18"/>
      <c r="FA40" s="18"/>
      <c r="FB40" s="18"/>
      <c r="FC40" s="18"/>
      <c r="FD40" s="18"/>
      <c r="FE40" s="18"/>
      <c r="FF40" s="18"/>
      <c r="FG40" s="18"/>
      <c r="FH40" s="18"/>
      <c r="FI40" s="18"/>
      <c r="FJ40" s="18"/>
      <c r="FK40" s="18"/>
      <c r="FL40" s="18"/>
      <c r="FM40" s="18"/>
      <c r="FN40" s="18"/>
      <c r="FO40" s="18"/>
      <c r="FP40" s="18"/>
      <c r="FQ40" s="18"/>
      <c r="FR40" s="18"/>
      <c r="FS40" s="18"/>
      <c r="FT40" s="18"/>
      <c r="FU40" s="18"/>
      <c r="FV40" s="18"/>
      <c r="FW40" s="18"/>
      <c r="FX40" s="18"/>
      <c r="FY40" s="18"/>
      <c r="FZ40" s="18"/>
      <c r="GA40" s="18"/>
      <c r="GB40" s="18"/>
      <c r="GC40" s="18"/>
      <c r="GD40" s="18"/>
      <c r="GE40" s="18"/>
      <c r="GF40" s="18"/>
      <c r="GG40" s="18"/>
      <c r="GH40" s="18"/>
      <c r="GI40" s="18"/>
      <c r="GJ40" s="18"/>
      <c r="GK40" s="18"/>
      <c r="GL40" s="18"/>
      <c r="GM40" s="18"/>
      <c r="GN40" s="18"/>
      <c r="GO40" s="18"/>
      <c r="GP40" s="18"/>
      <c r="GQ40" s="18"/>
      <c r="GR40" s="18"/>
      <c r="GS40" s="18"/>
      <c r="GT40" s="18"/>
      <c r="GU40" s="18"/>
      <c r="GV40" s="18"/>
      <c r="GW40" s="18"/>
      <c r="GX40" s="18"/>
      <c r="GY40" s="18"/>
      <c r="GZ40" s="18"/>
      <c r="HA40" s="18"/>
      <c r="HB40" s="18"/>
      <c r="HC40" s="18"/>
      <c r="HD40" s="18"/>
      <c r="HE40" s="18"/>
      <c r="HF40" s="18"/>
      <c r="HG40" s="18"/>
      <c r="HH40" s="18"/>
      <c r="HI40" s="18"/>
      <c r="HJ40" s="18"/>
      <c r="HK40" s="18"/>
      <c r="HL40" s="18"/>
      <c r="HM40" s="18"/>
      <c r="HN40" s="18"/>
      <c r="HO40" s="18"/>
      <c r="HP40" s="18"/>
      <c r="HQ40" s="18"/>
      <c r="HR40" s="18"/>
      <c r="HS40" s="18"/>
    </row>
    <row r="41" spans="1:227" s="27" customFormat="1" ht="136.5" customHeight="1" x14ac:dyDescent="0.25">
      <c r="A41" s="86" t="s">
        <v>411</v>
      </c>
      <c r="B41" s="22" t="s">
        <v>337</v>
      </c>
      <c r="C41" s="28">
        <f>C42+C43</f>
        <v>0</v>
      </c>
      <c r="D41" s="28">
        <f t="shared" ref="D41:F41" si="29">D42+D43</f>
        <v>0</v>
      </c>
      <c r="E41" s="28">
        <f t="shared" si="29"/>
        <v>0</v>
      </c>
      <c r="F41" s="28">
        <f t="shared" si="29"/>
        <v>0</v>
      </c>
      <c r="G41" s="28">
        <f t="shared" ref="G41:L41" si="30">G42+G43</f>
        <v>0</v>
      </c>
      <c r="H41" s="28">
        <f t="shared" si="30"/>
        <v>0</v>
      </c>
      <c r="I41" s="53">
        <f t="shared" si="30"/>
        <v>0</v>
      </c>
      <c r="J41" s="53">
        <f t="shared" si="30"/>
        <v>0</v>
      </c>
      <c r="K41" s="28">
        <f t="shared" si="30"/>
        <v>0</v>
      </c>
      <c r="L41" s="28">
        <f t="shared" si="30"/>
        <v>0</v>
      </c>
      <c r="M41" s="86" t="s">
        <v>477</v>
      </c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18"/>
      <c r="CZ41" s="18"/>
      <c r="DA41" s="18"/>
      <c r="DB41" s="18"/>
      <c r="DC41" s="18"/>
      <c r="DD41" s="18"/>
      <c r="DE41" s="18"/>
      <c r="DF41" s="18"/>
      <c r="DG41" s="18"/>
      <c r="DH41" s="18"/>
      <c r="DI41" s="18"/>
      <c r="DJ41" s="18"/>
      <c r="DK41" s="18"/>
      <c r="DL41" s="18"/>
      <c r="DM41" s="18"/>
      <c r="DN41" s="18"/>
      <c r="DO41" s="18"/>
      <c r="DP41" s="18"/>
      <c r="DQ41" s="18"/>
      <c r="DR41" s="18"/>
      <c r="DS41" s="18"/>
      <c r="DT41" s="18"/>
      <c r="DU41" s="18"/>
      <c r="DV41" s="18"/>
      <c r="DW41" s="18"/>
      <c r="DX41" s="18"/>
      <c r="DY41" s="18"/>
      <c r="DZ41" s="18"/>
      <c r="EA41" s="18"/>
      <c r="EB41" s="18"/>
      <c r="EC41" s="18"/>
      <c r="ED41" s="18"/>
      <c r="EE41" s="18"/>
      <c r="EF41" s="18"/>
      <c r="EG41" s="18"/>
      <c r="EH41" s="18"/>
      <c r="EI41" s="18"/>
      <c r="EJ41" s="18"/>
      <c r="EK41" s="18"/>
      <c r="EL41" s="18"/>
      <c r="EM41" s="18"/>
      <c r="EN41" s="18"/>
      <c r="EO41" s="18"/>
      <c r="EP41" s="18"/>
      <c r="EQ41" s="18"/>
      <c r="ER41" s="18"/>
      <c r="ES41" s="18"/>
      <c r="ET41" s="18"/>
      <c r="EU41" s="18"/>
      <c r="EV41" s="18"/>
      <c r="EW41" s="18"/>
      <c r="EX41" s="18"/>
      <c r="EY41" s="18"/>
      <c r="EZ41" s="18"/>
      <c r="FA41" s="18"/>
      <c r="FB41" s="18"/>
      <c r="FC41" s="18"/>
      <c r="FD41" s="18"/>
      <c r="FE41" s="18"/>
      <c r="FF41" s="18"/>
      <c r="FG41" s="18"/>
      <c r="FH41" s="18"/>
      <c r="FI41" s="18"/>
      <c r="FJ41" s="18"/>
      <c r="FK41" s="18"/>
      <c r="FL41" s="18"/>
      <c r="FM41" s="18"/>
      <c r="FN41" s="18"/>
      <c r="FO41" s="18"/>
      <c r="FP41" s="18"/>
      <c r="FQ41" s="18"/>
      <c r="FR41" s="18"/>
      <c r="FS41" s="18"/>
      <c r="FT41" s="18"/>
      <c r="FU41" s="18"/>
      <c r="FV41" s="18"/>
      <c r="FW41" s="18"/>
      <c r="FX41" s="18"/>
      <c r="FY41" s="18"/>
      <c r="FZ41" s="18"/>
      <c r="GA41" s="18"/>
      <c r="GB41" s="18"/>
      <c r="GC41" s="18"/>
      <c r="GD41" s="18"/>
      <c r="GE41" s="18"/>
      <c r="GF41" s="18"/>
      <c r="GG41" s="18"/>
      <c r="GH41" s="18"/>
      <c r="GI41" s="18"/>
      <c r="GJ41" s="18"/>
      <c r="GK41" s="18"/>
      <c r="GL41" s="18"/>
      <c r="GM41" s="18"/>
      <c r="GN41" s="18"/>
      <c r="GO41" s="18"/>
      <c r="GP41" s="18"/>
      <c r="GQ41" s="18"/>
      <c r="GR41" s="18"/>
      <c r="GS41" s="18"/>
      <c r="GT41" s="18"/>
      <c r="GU41" s="18"/>
      <c r="GV41" s="18"/>
      <c r="GW41" s="18"/>
      <c r="GX41" s="18"/>
      <c r="GY41" s="18"/>
      <c r="GZ41" s="18"/>
      <c r="HA41" s="18"/>
      <c r="HB41" s="18"/>
      <c r="HC41" s="18"/>
      <c r="HD41" s="18"/>
      <c r="HE41" s="18"/>
      <c r="HF41" s="18"/>
      <c r="HG41" s="18"/>
      <c r="HH41" s="18"/>
      <c r="HI41" s="18"/>
      <c r="HJ41" s="18"/>
      <c r="HK41" s="18"/>
      <c r="HL41" s="18"/>
      <c r="HM41" s="18"/>
      <c r="HN41" s="18"/>
      <c r="HO41" s="18"/>
      <c r="HP41" s="18"/>
      <c r="HQ41" s="18"/>
      <c r="HR41" s="18"/>
      <c r="HS41" s="18"/>
    </row>
    <row r="42" spans="1:227" s="27" customFormat="1" ht="174.75" customHeight="1" x14ac:dyDescent="0.25">
      <c r="A42" s="87"/>
      <c r="B42" s="22" t="s">
        <v>335</v>
      </c>
      <c r="C42" s="28">
        <f>SUM(D42:L42)</f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53">
        <v>0</v>
      </c>
      <c r="J42" s="53">
        <v>0</v>
      </c>
      <c r="K42" s="28">
        <v>0</v>
      </c>
      <c r="L42" s="28">
        <v>0</v>
      </c>
      <c r="M42" s="87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18"/>
      <c r="CZ42" s="18"/>
      <c r="DA42" s="18"/>
      <c r="DB42" s="18"/>
      <c r="DC42" s="18"/>
      <c r="DD42" s="18"/>
      <c r="DE42" s="18"/>
      <c r="DF42" s="18"/>
      <c r="DG42" s="18"/>
      <c r="DH42" s="18"/>
      <c r="DI42" s="18"/>
      <c r="DJ42" s="18"/>
      <c r="DK42" s="18"/>
      <c r="DL42" s="18"/>
      <c r="DM42" s="18"/>
      <c r="DN42" s="18"/>
      <c r="DO42" s="18"/>
      <c r="DP42" s="18"/>
      <c r="DQ42" s="18"/>
      <c r="DR42" s="18"/>
      <c r="DS42" s="18"/>
      <c r="DT42" s="18"/>
      <c r="DU42" s="18"/>
      <c r="DV42" s="18"/>
      <c r="DW42" s="18"/>
      <c r="DX42" s="18"/>
      <c r="DY42" s="18"/>
      <c r="DZ42" s="18"/>
      <c r="EA42" s="18"/>
      <c r="EB42" s="18"/>
      <c r="EC42" s="18"/>
      <c r="ED42" s="18"/>
      <c r="EE42" s="18"/>
      <c r="EF42" s="18"/>
      <c r="EG42" s="18"/>
      <c r="EH42" s="18"/>
      <c r="EI42" s="18"/>
      <c r="EJ42" s="18"/>
      <c r="EK42" s="18"/>
      <c r="EL42" s="18"/>
      <c r="EM42" s="18"/>
      <c r="EN42" s="18"/>
      <c r="EO42" s="18"/>
      <c r="EP42" s="18"/>
      <c r="EQ42" s="18"/>
      <c r="ER42" s="18"/>
      <c r="ES42" s="18"/>
      <c r="ET42" s="18"/>
      <c r="EU42" s="18"/>
      <c r="EV42" s="18"/>
      <c r="EW42" s="18"/>
      <c r="EX42" s="18"/>
      <c r="EY42" s="18"/>
      <c r="EZ42" s="18"/>
      <c r="FA42" s="18"/>
      <c r="FB42" s="18"/>
      <c r="FC42" s="18"/>
      <c r="FD42" s="18"/>
      <c r="FE42" s="18"/>
      <c r="FF42" s="18"/>
      <c r="FG42" s="18"/>
      <c r="FH42" s="18"/>
      <c r="FI42" s="18"/>
      <c r="FJ42" s="18"/>
      <c r="FK42" s="18"/>
      <c r="FL42" s="18"/>
      <c r="FM42" s="18"/>
      <c r="FN42" s="18"/>
      <c r="FO42" s="18"/>
      <c r="FP42" s="18"/>
      <c r="FQ42" s="18"/>
      <c r="FR42" s="18"/>
      <c r="FS42" s="18"/>
      <c r="FT42" s="18"/>
      <c r="FU42" s="18"/>
      <c r="FV42" s="18"/>
      <c r="FW42" s="18"/>
      <c r="FX42" s="18"/>
      <c r="FY42" s="18"/>
      <c r="FZ42" s="18"/>
      <c r="GA42" s="18"/>
      <c r="GB42" s="18"/>
      <c r="GC42" s="18"/>
      <c r="GD42" s="18"/>
      <c r="GE42" s="18"/>
      <c r="GF42" s="18"/>
      <c r="GG42" s="18"/>
      <c r="GH42" s="18"/>
      <c r="GI42" s="18"/>
      <c r="GJ42" s="18"/>
      <c r="GK42" s="18"/>
      <c r="GL42" s="18"/>
      <c r="GM42" s="18"/>
      <c r="GN42" s="18"/>
      <c r="GO42" s="18"/>
      <c r="GP42" s="18"/>
      <c r="GQ42" s="18"/>
      <c r="GR42" s="18"/>
      <c r="GS42" s="18"/>
      <c r="GT42" s="18"/>
      <c r="GU42" s="18"/>
      <c r="GV42" s="18"/>
      <c r="GW42" s="18"/>
      <c r="GX42" s="18"/>
      <c r="GY42" s="18"/>
      <c r="GZ42" s="18"/>
      <c r="HA42" s="18"/>
      <c r="HB42" s="18"/>
      <c r="HC42" s="18"/>
      <c r="HD42" s="18"/>
      <c r="HE42" s="18"/>
      <c r="HF42" s="18"/>
      <c r="HG42" s="18"/>
      <c r="HH42" s="18"/>
      <c r="HI42" s="18"/>
      <c r="HJ42" s="18"/>
      <c r="HK42" s="18"/>
      <c r="HL42" s="18"/>
      <c r="HM42" s="18"/>
      <c r="HN42" s="18"/>
      <c r="HO42" s="18"/>
      <c r="HP42" s="18"/>
      <c r="HQ42" s="18"/>
      <c r="HR42" s="18"/>
      <c r="HS42" s="18"/>
    </row>
    <row r="43" spans="1:227" s="27" customFormat="1" ht="206.25" customHeight="1" x14ac:dyDescent="0.25">
      <c r="A43" s="88"/>
      <c r="B43" s="22" t="s">
        <v>336</v>
      </c>
      <c r="C43" s="28">
        <f>SUM(D43:L43)</f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53">
        <v>0</v>
      </c>
      <c r="J43" s="53">
        <v>0</v>
      </c>
      <c r="K43" s="28">
        <v>0</v>
      </c>
      <c r="L43" s="28">
        <v>0</v>
      </c>
      <c r="M43" s="8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  <c r="CV43" s="18"/>
      <c r="CW43" s="18"/>
      <c r="CX43" s="18"/>
      <c r="CY43" s="18"/>
      <c r="CZ43" s="18"/>
      <c r="DA43" s="18"/>
      <c r="DB43" s="18"/>
      <c r="DC43" s="18"/>
      <c r="DD43" s="18"/>
      <c r="DE43" s="18"/>
      <c r="DF43" s="18"/>
      <c r="DG43" s="18"/>
      <c r="DH43" s="18"/>
      <c r="DI43" s="18"/>
      <c r="DJ43" s="18"/>
      <c r="DK43" s="18"/>
      <c r="DL43" s="18"/>
      <c r="DM43" s="18"/>
      <c r="DN43" s="18"/>
      <c r="DO43" s="18"/>
      <c r="DP43" s="18"/>
      <c r="DQ43" s="18"/>
      <c r="DR43" s="18"/>
      <c r="DS43" s="18"/>
      <c r="DT43" s="18"/>
      <c r="DU43" s="18"/>
      <c r="DV43" s="18"/>
      <c r="DW43" s="18"/>
      <c r="DX43" s="18"/>
      <c r="DY43" s="18"/>
      <c r="DZ43" s="18"/>
      <c r="EA43" s="18"/>
      <c r="EB43" s="18"/>
      <c r="EC43" s="18"/>
      <c r="ED43" s="18"/>
      <c r="EE43" s="18"/>
      <c r="EF43" s="18"/>
      <c r="EG43" s="18"/>
      <c r="EH43" s="18"/>
      <c r="EI43" s="18"/>
      <c r="EJ43" s="18"/>
      <c r="EK43" s="18"/>
      <c r="EL43" s="18"/>
      <c r="EM43" s="18"/>
      <c r="EN43" s="18"/>
      <c r="EO43" s="18"/>
      <c r="EP43" s="18"/>
      <c r="EQ43" s="18"/>
      <c r="ER43" s="18"/>
      <c r="ES43" s="18"/>
      <c r="ET43" s="18"/>
      <c r="EU43" s="18"/>
      <c r="EV43" s="18"/>
      <c r="EW43" s="18"/>
      <c r="EX43" s="18"/>
      <c r="EY43" s="18"/>
      <c r="EZ43" s="18"/>
      <c r="FA43" s="18"/>
      <c r="FB43" s="18"/>
      <c r="FC43" s="18"/>
      <c r="FD43" s="18"/>
      <c r="FE43" s="18"/>
      <c r="FF43" s="18"/>
      <c r="FG43" s="18"/>
      <c r="FH43" s="18"/>
      <c r="FI43" s="18"/>
      <c r="FJ43" s="18"/>
      <c r="FK43" s="18"/>
      <c r="FL43" s="18"/>
      <c r="FM43" s="18"/>
      <c r="FN43" s="18"/>
      <c r="FO43" s="18"/>
      <c r="FP43" s="18"/>
      <c r="FQ43" s="18"/>
      <c r="FR43" s="18"/>
      <c r="FS43" s="18"/>
      <c r="FT43" s="18"/>
      <c r="FU43" s="18"/>
      <c r="FV43" s="18"/>
      <c r="FW43" s="18"/>
      <c r="FX43" s="18"/>
      <c r="FY43" s="18"/>
      <c r="FZ43" s="18"/>
      <c r="GA43" s="18"/>
      <c r="GB43" s="18"/>
      <c r="GC43" s="18"/>
      <c r="GD43" s="18"/>
      <c r="GE43" s="18"/>
      <c r="GF43" s="18"/>
      <c r="GG43" s="18"/>
      <c r="GH43" s="18"/>
      <c r="GI43" s="18"/>
      <c r="GJ43" s="18"/>
      <c r="GK43" s="18"/>
      <c r="GL43" s="18"/>
      <c r="GM43" s="18"/>
      <c r="GN43" s="18"/>
      <c r="GO43" s="18"/>
      <c r="GP43" s="18"/>
      <c r="GQ43" s="18"/>
      <c r="GR43" s="18"/>
      <c r="GS43" s="18"/>
      <c r="GT43" s="18"/>
      <c r="GU43" s="18"/>
      <c r="GV43" s="18"/>
      <c r="GW43" s="18"/>
      <c r="GX43" s="18"/>
      <c r="GY43" s="18"/>
      <c r="GZ43" s="18"/>
      <c r="HA43" s="18"/>
      <c r="HB43" s="18"/>
      <c r="HC43" s="18"/>
      <c r="HD43" s="18"/>
      <c r="HE43" s="18"/>
      <c r="HF43" s="18"/>
      <c r="HG43" s="18"/>
      <c r="HH43" s="18"/>
      <c r="HI43" s="18"/>
      <c r="HJ43" s="18"/>
      <c r="HK43" s="18"/>
      <c r="HL43" s="18"/>
      <c r="HM43" s="18"/>
      <c r="HN43" s="18"/>
      <c r="HO43" s="18"/>
      <c r="HP43" s="18"/>
      <c r="HQ43" s="18"/>
      <c r="HR43" s="18"/>
      <c r="HS43" s="18"/>
    </row>
    <row r="44" spans="1:227" s="27" customFormat="1" x14ac:dyDescent="0.25">
      <c r="A44" s="86" t="s">
        <v>349</v>
      </c>
      <c r="B44" s="22" t="s">
        <v>337</v>
      </c>
      <c r="C44" s="28">
        <f>C45+C46</f>
        <v>0</v>
      </c>
      <c r="D44" s="28">
        <f>SUM(E44:M44)</f>
        <v>0</v>
      </c>
      <c r="E44" s="28">
        <f>SUM(F44:M44)</f>
        <v>0</v>
      </c>
      <c r="F44" s="28">
        <f>SUM(G44:M44)</f>
        <v>0</v>
      </c>
      <c r="G44" s="28">
        <f t="shared" ref="G44:L44" si="31">SUM(H44:N44)</f>
        <v>0</v>
      </c>
      <c r="H44" s="28">
        <f t="shared" si="31"/>
        <v>0</v>
      </c>
      <c r="I44" s="53">
        <f t="shared" si="31"/>
        <v>0</v>
      </c>
      <c r="J44" s="53">
        <f t="shared" si="31"/>
        <v>0</v>
      </c>
      <c r="K44" s="28">
        <f t="shared" si="31"/>
        <v>0</v>
      </c>
      <c r="L44" s="28">
        <f t="shared" si="31"/>
        <v>0</v>
      </c>
      <c r="M44" s="86" t="s">
        <v>380</v>
      </c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  <c r="CV44" s="18"/>
      <c r="CW44" s="18"/>
      <c r="CX44" s="18"/>
      <c r="CY44" s="18"/>
      <c r="CZ44" s="18"/>
      <c r="DA44" s="18"/>
      <c r="DB44" s="18"/>
      <c r="DC44" s="18"/>
      <c r="DD44" s="18"/>
      <c r="DE44" s="18"/>
      <c r="DF44" s="18"/>
      <c r="DG44" s="18"/>
      <c r="DH44" s="18"/>
      <c r="DI44" s="18"/>
      <c r="DJ44" s="18"/>
      <c r="DK44" s="18"/>
      <c r="DL44" s="18"/>
      <c r="DM44" s="18"/>
      <c r="DN44" s="18"/>
      <c r="DO44" s="18"/>
      <c r="DP44" s="18"/>
      <c r="DQ44" s="18"/>
      <c r="DR44" s="18"/>
      <c r="DS44" s="18"/>
      <c r="DT44" s="18"/>
      <c r="DU44" s="18"/>
      <c r="DV44" s="18"/>
      <c r="DW44" s="18"/>
      <c r="DX44" s="18"/>
      <c r="DY44" s="18"/>
      <c r="DZ44" s="18"/>
      <c r="EA44" s="18"/>
      <c r="EB44" s="18"/>
      <c r="EC44" s="18"/>
      <c r="ED44" s="18"/>
      <c r="EE44" s="18"/>
      <c r="EF44" s="18"/>
      <c r="EG44" s="18"/>
      <c r="EH44" s="18"/>
      <c r="EI44" s="18"/>
      <c r="EJ44" s="18"/>
      <c r="EK44" s="18"/>
      <c r="EL44" s="18"/>
      <c r="EM44" s="18"/>
      <c r="EN44" s="18"/>
      <c r="EO44" s="18"/>
      <c r="EP44" s="18"/>
      <c r="EQ44" s="18"/>
      <c r="ER44" s="18"/>
      <c r="ES44" s="18"/>
      <c r="ET44" s="18"/>
      <c r="EU44" s="18"/>
      <c r="EV44" s="18"/>
      <c r="EW44" s="18"/>
      <c r="EX44" s="18"/>
      <c r="EY44" s="18"/>
      <c r="EZ44" s="18"/>
      <c r="FA44" s="18"/>
      <c r="FB44" s="18"/>
      <c r="FC44" s="18"/>
      <c r="FD44" s="18"/>
      <c r="FE44" s="18"/>
      <c r="FF44" s="18"/>
      <c r="FG44" s="18"/>
      <c r="FH44" s="18"/>
      <c r="FI44" s="18"/>
      <c r="FJ44" s="18"/>
      <c r="FK44" s="18"/>
      <c r="FL44" s="18"/>
      <c r="FM44" s="18"/>
      <c r="FN44" s="18"/>
      <c r="FO44" s="18"/>
      <c r="FP44" s="18"/>
      <c r="FQ44" s="18"/>
      <c r="FR44" s="18"/>
      <c r="FS44" s="18"/>
      <c r="FT44" s="18"/>
      <c r="FU44" s="18"/>
      <c r="FV44" s="18"/>
      <c r="FW44" s="18"/>
      <c r="FX44" s="18"/>
      <c r="FY44" s="18"/>
      <c r="FZ44" s="18"/>
      <c r="GA44" s="18"/>
      <c r="GB44" s="18"/>
      <c r="GC44" s="18"/>
      <c r="GD44" s="18"/>
      <c r="GE44" s="18"/>
      <c r="GF44" s="18"/>
      <c r="GG44" s="18"/>
      <c r="GH44" s="18"/>
      <c r="GI44" s="18"/>
      <c r="GJ44" s="18"/>
      <c r="GK44" s="18"/>
      <c r="GL44" s="18"/>
      <c r="GM44" s="18"/>
      <c r="GN44" s="18"/>
      <c r="GO44" s="18"/>
      <c r="GP44" s="18"/>
      <c r="GQ44" s="18"/>
      <c r="GR44" s="18"/>
      <c r="GS44" s="18"/>
      <c r="GT44" s="18"/>
      <c r="GU44" s="18"/>
      <c r="GV44" s="18"/>
      <c r="GW44" s="18"/>
      <c r="GX44" s="18"/>
      <c r="GY44" s="18"/>
      <c r="GZ44" s="18"/>
      <c r="HA44" s="18"/>
      <c r="HB44" s="18"/>
      <c r="HC44" s="18"/>
      <c r="HD44" s="18"/>
      <c r="HE44" s="18"/>
      <c r="HF44" s="18"/>
      <c r="HG44" s="18"/>
      <c r="HH44" s="18"/>
      <c r="HI44" s="18"/>
      <c r="HJ44" s="18"/>
      <c r="HK44" s="18"/>
      <c r="HL44" s="18"/>
      <c r="HM44" s="18"/>
      <c r="HN44" s="18"/>
      <c r="HO44" s="18"/>
      <c r="HP44" s="18"/>
      <c r="HQ44" s="18"/>
      <c r="HR44" s="18"/>
      <c r="HS44" s="18"/>
    </row>
    <row r="45" spans="1:227" s="27" customFormat="1" ht="132" x14ac:dyDescent="0.25">
      <c r="A45" s="87"/>
      <c r="B45" s="22" t="s">
        <v>335</v>
      </c>
      <c r="C45" s="28">
        <f>SUM(D45:L45)</f>
        <v>0</v>
      </c>
      <c r="D45" s="28">
        <f>SUM(E45:M45)</f>
        <v>0</v>
      </c>
      <c r="E45" s="28">
        <f>SUM(F45:M45)</f>
        <v>0</v>
      </c>
      <c r="F45" s="28">
        <f>SUM(G45:M45)</f>
        <v>0</v>
      </c>
      <c r="G45" s="28">
        <f t="shared" ref="G45:L45" si="32">SUM(H45:N45)</f>
        <v>0</v>
      </c>
      <c r="H45" s="28">
        <f t="shared" si="32"/>
        <v>0</v>
      </c>
      <c r="I45" s="53">
        <f t="shared" si="32"/>
        <v>0</v>
      </c>
      <c r="J45" s="53">
        <f t="shared" si="32"/>
        <v>0</v>
      </c>
      <c r="K45" s="28">
        <f t="shared" si="32"/>
        <v>0</v>
      </c>
      <c r="L45" s="28">
        <f t="shared" si="32"/>
        <v>0</v>
      </c>
      <c r="M45" s="87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  <c r="CV45" s="18"/>
      <c r="CW45" s="18"/>
      <c r="CX45" s="18"/>
      <c r="CY45" s="18"/>
      <c r="CZ45" s="18"/>
      <c r="DA45" s="18"/>
      <c r="DB45" s="18"/>
      <c r="DC45" s="18"/>
      <c r="DD45" s="18"/>
      <c r="DE45" s="18"/>
      <c r="DF45" s="18"/>
      <c r="DG45" s="18"/>
      <c r="DH45" s="18"/>
      <c r="DI45" s="18"/>
      <c r="DJ45" s="18"/>
      <c r="DK45" s="18"/>
      <c r="DL45" s="18"/>
      <c r="DM45" s="18"/>
      <c r="DN45" s="18"/>
      <c r="DO45" s="18"/>
      <c r="DP45" s="18"/>
      <c r="DQ45" s="18"/>
      <c r="DR45" s="18"/>
      <c r="DS45" s="18"/>
      <c r="DT45" s="18"/>
      <c r="DU45" s="18"/>
      <c r="DV45" s="18"/>
      <c r="DW45" s="18"/>
      <c r="DX45" s="18"/>
      <c r="DY45" s="18"/>
      <c r="DZ45" s="18"/>
      <c r="EA45" s="18"/>
      <c r="EB45" s="18"/>
      <c r="EC45" s="18"/>
      <c r="ED45" s="18"/>
      <c r="EE45" s="18"/>
      <c r="EF45" s="18"/>
      <c r="EG45" s="18"/>
      <c r="EH45" s="18"/>
      <c r="EI45" s="18"/>
      <c r="EJ45" s="18"/>
      <c r="EK45" s="18"/>
      <c r="EL45" s="18"/>
      <c r="EM45" s="18"/>
      <c r="EN45" s="18"/>
      <c r="EO45" s="18"/>
      <c r="EP45" s="18"/>
      <c r="EQ45" s="18"/>
      <c r="ER45" s="18"/>
      <c r="ES45" s="18"/>
      <c r="ET45" s="18"/>
      <c r="EU45" s="18"/>
      <c r="EV45" s="18"/>
      <c r="EW45" s="18"/>
      <c r="EX45" s="18"/>
      <c r="EY45" s="18"/>
      <c r="EZ45" s="18"/>
      <c r="FA45" s="18"/>
      <c r="FB45" s="18"/>
      <c r="FC45" s="18"/>
      <c r="FD45" s="18"/>
      <c r="FE45" s="18"/>
      <c r="FF45" s="18"/>
      <c r="FG45" s="18"/>
      <c r="FH45" s="18"/>
      <c r="FI45" s="18"/>
      <c r="FJ45" s="18"/>
      <c r="FK45" s="18"/>
      <c r="FL45" s="18"/>
      <c r="FM45" s="18"/>
      <c r="FN45" s="18"/>
      <c r="FO45" s="18"/>
      <c r="FP45" s="18"/>
      <c r="FQ45" s="18"/>
      <c r="FR45" s="18"/>
      <c r="FS45" s="18"/>
      <c r="FT45" s="18"/>
      <c r="FU45" s="18"/>
      <c r="FV45" s="18"/>
      <c r="FW45" s="18"/>
      <c r="FX45" s="18"/>
      <c r="FY45" s="18"/>
      <c r="FZ45" s="18"/>
      <c r="GA45" s="18"/>
      <c r="GB45" s="18"/>
      <c r="GC45" s="18"/>
      <c r="GD45" s="18"/>
      <c r="GE45" s="18"/>
      <c r="GF45" s="18"/>
      <c r="GG45" s="18"/>
      <c r="GH45" s="18"/>
      <c r="GI45" s="18"/>
      <c r="GJ45" s="18"/>
      <c r="GK45" s="18"/>
      <c r="GL45" s="18"/>
      <c r="GM45" s="18"/>
      <c r="GN45" s="18"/>
      <c r="GO45" s="18"/>
      <c r="GP45" s="18"/>
      <c r="GQ45" s="18"/>
      <c r="GR45" s="18"/>
      <c r="GS45" s="18"/>
      <c r="GT45" s="18"/>
      <c r="GU45" s="18"/>
      <c r="GV45" s="18"/>
      <c r="GW45" s="18"/>
      <c r="GX45" s="18"/>
      <c r="GY45" s="18"/>
      <c r="GZ45" s="18"/>
      <c r="HA45" s="18"/>
      <c r="HB45" s="18"/>
      <c r="HC45" s="18"/>
      <c r="HD45" s="18"/>
      <c r="HE45" s="18"/>
      <c r="HF45" s="18"/>
      <c r="HG45" s="18"/>
      <c r="HH45" s="18"/>
      <c r="HI45" s="18"/>
      <c r="HJ45" s="18"/>
      <c r="HK45" s="18"/>
      <c r="HL45" s="18"/>
      <c r="HM45" s="18"/>
      <c r="HN45" s="18"/>
      <c r="HO45" s="18"/>
      <c r="HP45" s="18"/>
      <c r="HQ45" s="18"/>
      <c r="HR45" s="18"/>
      <c r="HS45" s="18"/>
    </row>
    <row r="46" spans="1:227" s="27" customFormat="1" ht="66" x14ac:dyDescent="0.25">
      <c r="A46" s="88"/>
      <c r="B46" s="22" t="s">
        <v>336</v>
      </c>
      <c r="C46" s="28">
        <f>SUM(D46:L46)</f>
        <v>0</v>
      </c>
      <c r="D46" s="28">
        <f>SUM(E46:M46)</f>
        <v>0</v>
      </c>
      <c r="E46" s="28">
        <f>SUM(F46:M46)</f>
        <v>0</v>
      </c>
      <c r="F46" s="28">
        <f>SUM(G46:M46)</f>
        <v>0</v>
      </c>
      <c r="G46" s="28">
        <f t="shared" ref="G46:L46" si="33">SUM(H46:N46)</f>
        <v>0</v>
      </c>
      <c r="H46" s="28">
        <f t="shared" si="33"/>
        <v>0</v>
      </c>
      <c r="I46" s="53">
        <f t="shared" si="33"/>
        <v>0</v>
      </c>
      <c r="J46" s="53">
        <f t="shared" si="33"/>
        <v>0</v>
      </c>
      <c r="K46" s="28">
        <f t="shared" si="33"/>
        <v>0</v>
      </c>
      <c r="L46" s="28">
        <f t="shared" si="33"/>
        <v>0</v>
      </c>
      <c r="M46" s="8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  <c r="CV46" s="18"/>
      <c r="CW46" s="18"/>
      <c r="CX46" s="18"/>
      <c r="CY46" s="18"/>
      <c r="CZ46" s="18"/>
      <c r="DA46" s="18"/>
      <c r="DB46" s="18"/>
      <c r="DC46" s="18"/>
      <c r="DD46" s="18"/>
      <c r="DE46" s="18"/>
      <c r="DF46" s="18"/>
      <c r="DG46" s="18"/>
      <c r="DH46" s="18"/>
      <c r="DI46" s="18"/>
      <c r="DJ46" s="18"/>
      <c r="DK46" s="18"/>
      <c r="DL46" s="18"/>
      <c r="DM46" s="18"/>
      <c r="DN46" s="18"/>
      <c r="DO46" s="18"/>
      <c r="DP46" s="18"/>
      <c r="DQ46" s="18"/>
      <c r="DR46" s="18"/>
      <c r="DS46" s="18"/>
      <c r="DT46" s="18"/>
      <c r="DU46" s="18"/>
      <c r="DV46" s="18"/>
      <c r="DW46" s="18"/>
      <c r="DX46" s="18"/>
      <c r="DY46" s="18"/>
      <c r="DZ46" s="18"/>
      <c r="EA46" s="18"/>
      <c r="EB46" s="18"/>
      <c r="EC46" s="18"/>
      <c r="ED46" s="18"/>
      <c r="EE46" s="18"/>
      <c r="EF46" s="18"/>
      <c r="EG46" s="18"/>
      <c r="EH46" s="18"/>
      <c r="EI46" s="18"/>
      <c r="EJ46" s="18"/>
      <c r="EK46" s="18"/>
      <c r="EL46" s="18"/>
      <c r="EM46" s="18"/>
      <c r="EN46" s="18"/>
      <c r="EO46" s="18"/>
      <c r="EP46" s="18"/>
      <c r="EQ46" s="18"/>
      <c r="ER46" s="18"/>
      <c r="ES46" s="18"/>
      <c r="ET46" s="18"/>
      <c r="EU46" s="18"/>
      <c r="EV46" s="18"/>
      <c r="EW46" s="18"/>
      <c r="EX46" s="18"/>
      <c r="EY46" s="18"/>
      <c r="EZ46" s="18"/>
      <c r="FA46" s="18"/>
      <c r="FB46" s="18"/>
      <c r="FC46" s="18"/>
      <c r="FD46" s="18"/>
      <c r="FE46" s="18"/>
      <c r="FF46" s="18"/>
      <c r="FG46" s="18"/>
      <c r="FH46" s="18"/>
      <c r="FI46" s="18"/>
      <c r="FJ46" s="18"/>
      <c r="FK46" s="18"/>
      <c r="FL46" s="18"/>
      <c r="FM46" s="18"/>
      <c r="FN46" s="18"/>
      <c r="FO46" s="18"/>
      <c r="FP46" s="18"/>
      <c r="FQ46" s="18"/>
      <c r="FR46" s="18"/>
      <c r="FS46" s="18"/>
      <c r="FT46" s="18"/>
      <c r="FU46" s="18"/>
      <c r="FV46" s="18"/>
      <c r="FW46" s="18"/>
      <c r="FX46" s="18"/>
      <c r="FY46" s="18"/>
      <c r="FZ46" s="18"/>
      <c r="GA46" s="18"/>
      <c r="GB46" s="18"/>
      <c r="GC46" s="18"/>
      <c r="GD46" s="18"/>
      <c r="GE46" s="18"/>
      <c r="GF46" s="18"/>
      <c r="GG46" s="18"/>
      <c r="GH46" s="18"/>
      <c r="GI46" s="18"/>
      <c r="GJ46" s="18"/>
      <c r="GK46" s="18"/>
      <c r="GL46" s="18"/>
      <c r="GM46" s="18"/>
      <c r="GN46" s="18"/>
      <c r="GO46" s="18"/>
      <c r="GP46" s="18"/>
      <c r="GQ46" s="18"/>
      <c r="GR46" s="18"/>
      <c r="GS46" s="18"/>
      <c r="GT46" s="18"/>
      <c r="GU46" s="18"/>
      <c r="GV46" s="18"/>
      <c r="GW46" s="18"/>
      <c r="GX46" s="18"/>
      <c r="GY46" s="18"/>
      <c r="GZ46" s="18"/>
      <c r="HA46" s="18"/>
      <c r="HB46" s="18"/>
      <c r="HC46" s="18"/>
      <c r="HD46" s="18"/>
      <c r="HE46" s="18"/>
      <c r="HF46" s="18"/>
      <c r="HG46" s="18"/>
      <c r="HH46" s="18"/>
      <c r="HI46" s="18"/>
      <c r="HJ46" s="18"/>
      <c r="HK46" s="18"/>
      <c r="HL46" s="18"/>
      <c r="HM46" s="18"/>
      <c r="HN46" s="18"/>
      <c r="HO46" s="18"/>
      <c r="HP46" s="18"/>
      <c r="HQ46" s="18"/>
      <c r="HR46" s="18"/>
      <c r="HS46" s="18"/>
    </row>
    <row r="47" spans="1:227" s="27" customFormat="1" x14ac:dyDescent="0.25">
      <c r="A47" s="97" t="s">
        <v>412</v>
      </c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9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C47" s="18"/>
      <c r="CD47" s="18"/>
      <c r="CE47" s="18"/>
      <c r="CF47" s="18"/>
      <c r="CG47" s="18"/>
      <c r="CH47" s="18"/>
      <c r="CI47" s="18"/>
      <c r="CJ47" s="18"/>
      <c r="CK47" s="18"/>
      <c r="CL47" s="18"/>
      <c r="CM47" s="18"/>
      <c r="CN47" s="18"/>
      <c r="CO47" s="18"/>
      <c r="CP47" s="18"/>
      <c r="CQ47" s="18"/>
      <c r="CR47" s="18"/>
      <c r="CS47" s="18"/>
      <c r="CT47" s="18"/>
      <c r="CU47" s="18"/>
      <c r="CV47" s="18"/>
      <c r="CW47" s="18"/>
      <c r="CX47" s="18"/>
      <c r="CY47" s="18"/>
      <c r="CZ47" s="18"/>
      <c r="DA47" s="18"/>
      <c r="DB47" s="18"/>
      <c r="DC47" s="18"/>
      <c r="DD47" s="18"/>
      <c r="DE47" s="18"/>
      <c r="DF47" s="18"/>
      <c r="DG47" s="18"/>
      <c r="DH47" s="18"/>
      <c r="DI47" s="18"/>
      <c r="DJ47" s="18"/>
      <c r="DK47" s="18"/>
      <c r="DL47" s="18"/>
      <c r="DM47" s="18"/>
      <c r="DN47" s="18"/>
      <c r="DO47" s="18"/>
      <c r="DP47" s="18"/>
      <c r="DQ47" s="18"/>
      <c r="DR47" s="18"/>
      <c r="DS47" s="18"/>
      <c r="DT47" s="18"/>
      <c r="DU47" s="18"/>
      <c r="DV47" s="18"/>
      <c r="DW47" s="18"/>
      <c r="DX47" s="18"/>
      <c r="DY47" s="18"/>
      <c r="DZ47" s="18"/>
      <c r="EA47" s="18"/>
      <c r="EB47" s="18"/>
      <c r="EC47" s="18"/>
      <c r="ED47" s="18"/>
      <c r="EE47" s="18"/>
      <c r="EF47" s="18"/>
      <c r="EG47" s="18"/>
      <c r="EH47" s="18"/>
      <c r="EI47" s="18"/>
      <c r="EJ47" s="18"/>
      <c r="EK47" s="18"/>
      <c r="EL47" s="18"/>
      <c r="EM47" s="18"/>
      <c r="EN47" s="18"/>
      <c r="EO47" s="18"/>
      <c r="EP47" s="18"/>
      <c r="EQ47" s="18"/>
      <c r="ER47" s="18"/>
      <c r="ES47" s="18"/>
      <c r="ET47" s="18"/>
      <c r="EU47" s="18"/>
      <c r="EV47" s="18"/>
      <c r="EW47" s="18"/>
      <c r="EX47" s="18"/>
      <c r="EY47" s="18"/>
      <c r="EZ47" s="18"/>
      <c r="FA47" s="18"/>
      <c r="FB47" s="18"/>
      <c r="FC47" s="18"/>
      <c r="FD47" s="18"/>
      <c r="FE47" s="18"/>
      <c r="FF47" s="18"/>
      <c r="FG47" s="18"/>
      <c r="FH47" s="18"/>
      <c r="FI47" s="18"/>
      <c r="FJ47" s="18"/>
      <c r="FK47" s="18"/>
      <c r="FL47" s="18"/>
      <c r="FM47" s="18"/>
      <c r="FN47" s="18"/>
      <c r="FO47" s="18"/>
      <c r="FP47" s="18"/>
      <c r="FQ47" s="18"/>
      <c r="FR47" s="18"/>
      <c r="FS47" s="18"/>
      <c r="FT47" s="18"/>
      <c r="FU47" s="18"/>
      <c r="FV47" s="18"/>
      <c r="FW47" s="18"/>
      <c r="FX47" s="18"/>
      <c r="FY47" s="18"/>
      <c r="FZ47" s="18"/>
      <c r="GA47" s="18"/>
      <c r="GB47" s="18"/>
      <c r="GC47" s="18"/>
      <c r="GD47" s="18"/>
      <c r="GE47" s="18"/>
      <c r="GF47" s="18"/>
      <c r="GG47" s="18"/>
      <c r="GH47" s="18"/>
      <c r="GI47" s="18"/>
      <c r="GJ47" s="18"/>
      <c r="GK47" s="18"/>
      <c r="GL47" s="18"/>
      <c r="GM47" s="18"/>
      <c r="GN47" s="18"/>
      <c r="GO47" s="18"/>
      <c r="GP47" s="18"/>
      <c r="GQ47" s="18"/>
      <c r="GR47" s="18"/>
      <c r="GS47" s="18"/>
      <c r="GT47" s="18"/>
      <c r="GU47" s="18"/>
      <c r="GV47" s="18"/>
      <c r="GW47" s="18"/>
      <c r="GX47" s="18"/>
      <c r="GY47" s="18"/>
      <c r="GZ47" s="18"/>
      <c r="HA47" s="18"/>
      <c r="HB47" s="18"/>
      <c r="HC47" s="18"/>
      <c r="HD47" s="18"/>
      <c r="HE47" s="18"/>
      <c r="HF47" s="18"/>
      <c r="HG47" s="18"/>
      <c r="HH47" s="18"/>
      <c r="HI47" s="18"/>
      <c r="HJ47" s="18"/>
      <c r="HK47" s="18"/>
      <c r="HL47" s="18"/>
      <c r="HM47" s="18"/>
      <c r="HN47" s="18"/>
      <c r="HO47" s="18"/>
      <c r="HP47" s="18"/>
      <c r="HQ47" s="18"/>
      <c r="HR47" s="18"/>
      <c r="HS47" s="18"/>
    </row>
    <row r="48" spans="1:227" s="27" customFormat="1" x14ac:dyDescent="0.25">
      <c r="A48" s="100"/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2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18"/>
      <c r="BY48" s="18"/>
      <c r="BZ48" s="18"/>
      <c r="CA48" s="18"/>
      <c r="CB48" s="18"/>
      <c r="CC48" s="18"/>
      <c r="CD48" s="18"/>
      <c r="CE48" s="18"/>
      <c r="CF48" s="18"/>
      <c r="CG48" s="18"/>
      <c r="CH48" s="18"/>
      <c r="CI48" s="18"/>
      <c r="CJ48" s="18"/>
      <c r="CK48" s="18"/>
      <c r="CL48" s="18"/>
      <c r="CM48" s="18"/>
      <c r="CN48" s="18"/>
      <c r="CO48" s="18"/>
      <c r="CP48" s="18"/>
      <c r="CQ48" s="18"/>
      <c r="CR48" s="18"/>
      <c r="CS48" s="18"/>
      <c r="CT48" s="18"/>
      <c r="CU48" s="18"/>
      <c r="CV48" s="18"/>
      <c r="CW48" s="18"/>
      <c r="CX48" s="18"/>
      <c r="CY48" s="18"/>
      <c r="CZ48" s="18"/>
      <c r="DA48" s="18"/>
      <c r="DB48" s="18"/>
      <c r="DC48" s="18"/>
      <c r="DD48" s="18"/>
      <c r="DE48" s="18"/>
      <c r="DF48" s="18"/>
      <c r="DG48" s="18"/>
      <c r="DH48" s="18"/>
      <c r="DI48" s="18"/>
      <c r="DJ48" s="18"/>
      <c r="DK48" s="18"/>
      <c r="DL48" s="18"/>
      <c r="DM48" s="18"/>
      <c r="DN48" s="18"/>
      <c r="DO48" s="18"/>
      <c r="DP48" s="18"/>
      <c r="DQ48" s="18"/>
      <c r="DR48" s="18"/>
      <c r="DS48" s="18"/>
      <c r="DT48" s="18"/>
      <c r="DU48" s="18"/>
      <c r="DV48" s="18"/>
      <c r="DW48" s="18"/>
      <c r="DX48" s="18"/>
      <c r="DY48" s="18"/>
      <c r="DZ48" s="18"/>
      <c r="EA48" s="18"/>
      <c r="EB48" s="18"/>
      <c r="EC48" s="18"/>
      <c r="ED48" s="18"/>
      <c r="EE48" s="18"/>
      <c r="EF48" s="18"/>
      <c r="EG48" s="18"/>
      <c r="EH48" s="18"/>
      <c r="EI48" s="18"/>
      <c r="EJ48" s="18"/>
      <c r="EK48" s="18"/>
      <c r="EL48" s="18"/>
      <c r="EM48" s="18"/>
      <c r="EN48" s="18"/>
      <c r="EO48" s="18"/>
      <c r="EP48" s="18"/>
      <c r="EQ48" s="18"/>
      <c r="ER48" s="18"/>
      <c r="ES48" s="18"/>
      <c r="ET48" s="18"/>
      <c r="EU48" s="18"/>
      <c r="EV48" s="18"/>
      <c r="EW48" s="18"/>
      <c r="EX48" s="18"/>
      <c r="EY48" s="18"/>
      <c r="EZ48" s="18"/>
      <c r="FA48" s="18"/>
      <c r="FB48" s="18"/>
      <c r="FC48" s="18"/>
      <c r="FD48" s="18"/>
      <c r="FE48" s="18"/>
      <c r="FF48" s="18"/>
      <c r="FG48" s="18"/>
      <c r="FH48" s="18"/>
      <c r="FI48" s="18"/>
      <c r="FJ48" s="18"/>
      <c r="FK48" s="18"/>
      <c r="FL48" s="18"/>
      <c r="FM48" s="18"/>
      <c r="FN48" s="18"/>
      <c r="FO48" s="18"/>
      <c r="FP48" s="18"/>
      <c r="FQ48" s="18"/>
      <c r="FR48" s="18"/>
      <c r="FS48" s="18"/>
      <c r="FT48" s="18"/>
      <c r="FU48" s="18"/>
      <c r="FV48" s="18"/>
      <c r="FW48" s="18"/>
      <c r="FX48" s="18"/>
      <c r="FY48" s="18"/>
      <c r="FZ48" s="18"/>
      <c r="GA48" s="18"/>
      <c r="GB48" s="18"/>
      <c r="GC48" s="18"/>
      <c r="GD48" s="18"/>
      <c r="GE48" s="18"/>
      <c r="GF48" s="18"/>
      <c r="GG48" s="18"/>
      <c r="GH48" s="18"/>
      <c r="GI48" s="18"/>
      <c r="GJ48" s="18"/>
      <c r="GK48" s="18"/>
      <c r="GL48" s="18"/>
      <c r="GM48" s="18"/>
      <c r="GN48" s="18"/>
      <c r="GO48" s="18"/>
      <c r="GP48" s="18"/>
      <c r="GQ48" s="18"/>
      <c r="GR48" s="18"/>
      <c r="GS48" s="18"/>
      <c r="GT48" s="18"/>
      <c r="GU48" s="18"/>
      <c r="GV48" s="18"/>
      <c r="GW48" s="18"/>
      <c r="GX48" s="18"/>
      <c r="GY48" s="18"/>
      <c r="GZ48" s="18"/>
      <c r="HA48" s="18"/>
      <c r="HB48" s="18"/>
      <c r="HC48" s="18"/>
      <c r="HD48" s="18"/>
      <c r="HE48" s="18"/>
      <c r="HF48" s="18"/>
      <c r="HG48" s="18"/>
      <c r="HH48" s="18"/>
      <c r="HI48" s="18"/>
      <c r="HJ48" s="18"/>
      <c r="HK48" s="18"/>
      <c r="HL48" s="18"/>
      <c r="HM48" s="18"/>
      <c r="HN48" s="18"/>
      <c r="HO48" s="18"/>
      <c r="HP48" s="18"/>
      <c r="HQ48" s="18"/>
      <c r="HR48" s="18"/>
      <c r="HS48" s="18"/>
    </row>
    <row r="49" spans="1:227" x14ac:dyDescent="0.25">
      <c r="A49" s="92" t="s">
        <v>413</v>
      </c>
      <c r="B49" s="22" t="s">
        <v>337</v>
      </c>
      <c r="C49" s="28">
        <f>C52+C55+C58+C61</f>
        <v>1500531</v>
      </c>
      <c r="D49" s="28">
        <f t="shared" ref="D49:L50" si="34">D52+D55+D58+D61+D64</f>
        <v>170000</v>
      </c>
      <c r="E49" s="28">
        <f t="shared" si="34"/>
        <v>170000</v>
      </c>
      <c r="F49" s="28">
        <f t="shared" si="34"/>
        <v>170000</v>
      </c>
      <c r="G49" s="28">
        <f t="shared" si="34"/>
        <v>170000</v>
      </c>
      <c r="H49" s="28">
        <f t="shared" si="34"/>
        <v>170000</v>
      </c>
      <c r="I49" s="28">
        <f t="shared" si="34"/>
        <v>170000</v>
      </c>
      <c r="J49" s="28">
        <f t="shared" si="34"/>
        <v>170000</v>
      </c>
      <c r="K49" s="28">
        <f t="shared" si="34"/>
        <v>170000</v>
      </c>
      <c r="L49" s="28">
        <f t="shared" si="34"/>
        <v>170000</v>
      </c>
      <c r="M49" s="86" t="s">
        <v>388</v>
      </c>
    </row>
    <row r="50" spans="1:227" s="25" customFormat="1" ht="132" x14ac:dyDescent="0.25">
      <c r="A50" s="93"/>
      <c r="B50" s="22" t="s">
        <v>335</v>
      </c>
      <c r="C50" s="28">
        <f t="shared" ref="C50:C51" si="35">C53+C56+C59+C62</f>
        <v>0</v>
      </c>
      <c r="D50" s="28">
        <f t="shared" si="34"/>
        <v>0</v>
      </c>
      <c r="E50" s="28">
        <v>0</v>
      </c>
      <c r="F50" s="28">
        <v>0</v>
      </c>
      <c r="G50" s="28">
        <v>0</v>
      </c>
      <c r="H50" s="28">
        <v>0</v>
      </c>
      <c r="I50" s="53">
        <v>0</v>
      </c>
      <c r="J50" s="53">
        <v>0</v>
      </c>
      <c r="K50" s="28">
        <v>0</v>
      </c>
      <c r="L50" s="28">
        <v>0</v>
      </c>
      <c r="M50" s="87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  <c r="CV50" s="18"/>
      <c r="CW50" s="18"/>
      <c r="CX50" s="18"/>
      <c r="CY50" s="18"/>
      <c r="CZ50" s="18"/>
      <c r="DA50" s="18"/>
      <c r="DB50" s="18"/>
      <c r="DC50" s="18"/>
      <c r="DD50" s="18"/>
      <c r="DE50" s="18"/>
      <c r="DF50" s="18"/>
      <c r="DG50" s="18"/>
      <c r="DH50" s="18"/>
      <c r="DI50" s="18"/>
      <c r="DJ50" s="18"/>
      <c r="DK50" s="18"/>
      <c r="DL50" s="18"/>
      <c r="DM50" s="18"/>
      <c r="DN50" s="18"/>
      <c r="DO50" s="18"/>
      <c r="DP50" s="18"/>
      <c r="DQ50" s="18"/>
      <c r="DR50" s="18"/>
      <c r="DS50" s="18"/>
      <c r="DT50" s="18"/>
      <c r="DU50" s="18"/>
      <c r="DV50" s="18"/>
      <c r="DW50" s="18"/>
      <c r="DX50" s="18"/>
      <c r="DY50" s="18"/>
      <c r="DZ50" s="18"/>
      <c r="EA50" s="18"/>
      <c r="EB50" s="18"/>
      <c r="EC50" s="18"/>
      <c r="ED50" s="18"/>
      <c r="EE50" s="18"/>
      <c r="EF50" s="18"/>
      <c r="EG50" s="18"/>
      <c r="EH50" s="18"/>
      <c r="EI50" s="18"/>
      <c r="EJ50" s="18"/>
      <c r="EK50" s="18"/>
      <c r="EL50" s="18"/>
      <c r="EM50" s="18"/>
      <c r="EN50" s="18"/>
      <c r="EO50" s="18"/>
      <c r="EP50" s="18"/>
      <c r="EQ50" s="18"/>
      <c r="ER50" s="18"/>
      <c r="ES50" s="18"/>
      <c r="ET50" s="18"/>
      <c r="EU50" s="18"/>
      <c r="EV50" s="18"/>
      <c r="EW50" s="18"/>
      <c r="EX50" s="18"/>
      <c r="EY50" s="18"/>
      <c r="EZ50" s="18"/>
      <c r="FA50" s="18"/>
      <c r="FB50" s="18"/>
      <c r="FC50" s="18"/>
      <c r="FD50" s="18"/>
      <c r="FE50" s="18"/>
      <c r="FF50" s="18"/>
      <c r="FG50" s="18"/>
      <c r="FH50" s="18"/>
      <c r="FI50" s="18"/>
      <c r="FJ50" s="18"/>
      <c r="FK50" s="18"/>
      <c r="FL50" s="18"/>
      <c r="FM50" s="18"/>
      <c r="FN50" s="18"/>
      <c r="FO50" s="18"/>
      <c r="FP50" s="18"/>
      <c r="FQ50" s="18"/>
      <c r="FR50" s="18"/>
      <c r="FS50" s="18"/>
      <c r="FT50" s="18"/>
      <c r="FU50" s="18"/>
      <c r="FV50" s="18"/>
      <c r="FW50" s="18"/>
      <c r="FX50" s="18"/>
      <c r="FY50" s="18"/>
      <c r="FZ50" s="18"/>
      <c r="GA50" s="18"/>
      <c r="GB50" s="18"/>
      <c r="GC50" s="18"/>
      <c r="GD50" s="18"/>
      <c r="GE50" s="18"/>
      <c r="GF50" s="18"/>
      <c r="GG50" s="18"/>
      <c r="GH50" s="18"/>
      <c r="GI50" s="18"/>
      <c r="GJ50" s="18"/>
      <c r="GK50" s="18"/>
      <c r="GL50" s="18"/>
      <c r="GM50" s="18"/>
      <c r="GN50" s="18"/>
      <c r="GO50" s="18"/>
      <c r="GP50" s="18"/>
      <c r="GQ50" s="18"/>
      <c r="GR50" s="18"/>
      <c r="GS50" s="18"/>
      <c r="GT50" s="18"/>
      <c r="GU50" s="18"/>
      <c r="GV50" s="18"/>
      <c r="GW50" s="18"/>
      <c r="GX50" s="18"/>
      <c r="GY50" s="18"/>
      <c r="GZ50" s="18"/>
      <c r="HA50" s="18"/>
      <c r="HB50" s="18"/>
      <c r="HC50" s="18"/>
      <c r="HD50" s="18"/>
      <c r="HE50" s="18"/>
      <c r="HF50" s="18"/>
      <c r="HG50" s="18"/>
      <c r="HH50" s="18"/>
      <c r="HI50" s="18"/>
      <c r="HJ50" s="18"/>
      <c r="HK50" s="18"/>
      <c r="HL50" s="18"/>
      <c r="HM50" s="18"/>
      <c r="HN50" s="18"/>
      <c r="HO50" s="18"/>
      <c r="HP50" s="18"/>
      <c r="HQ50" s="18"/>
      <c r="HR50" s="18"/>
      <c r="HS50" s="18"/>
    </row>
    <row r="51" spans="1:227" s="26" customFormat="1" ht="74.25" customHeight="1" x14ac:dyDescent="0.25">
      <c r="A51" s="94"/>
      <c r="B51" s="22" t="s">
        <v>336</v>
      </c>
      <c r="C51" s="28">
        <f t="shared" si="35"/>
        <v>1500531</v>
      </c>
      <c r="D51" s="28">
        <f>D54+D57+D60+D63+D66</f>
        <v>170000</v>
      </c>
      <c r="E51" s="28">
        <f t="shared" ref="E51:L51" si="36">E54+E57+E60+E63+E66</f>
        <v>170000</v>
      </c>
      <c r="F51" s="28">
        <f t="shared" si="36"/>
        <v>170000</v>
      </c>
      <c r="G51" s="28">
        <f t="shared" si="36"/>
        <v>170000</v>
      </c>
      <c r="H51" s="28">
        <f t="shared" si="36"/>
        <v>170000</v>
      </c>
      <c r="I51" s="28">
        <f t="shared" si="36"/>
        <v>170000</v>
      </c>
      <c r="J51" s="28">
        <f t="shared" si="36"/>
        <v>170000</v>
      </c>
      <c r="K51" s="28">
        <f t="shared" si="36"/>
        <v>170000</v>
      </c>
      <c r="L51" s="28">
        <f t="shared" si="36"/>
        <v>170000</v>
      </c>
      <c r="M51" s="8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  <c r="CC51" s="18"/>
      <c r="CD51" s="18"/>
      <c r="CE51" s="18"/>
      <c r="CF51" s="18"/>
      <c r="CG51" s="18"/>
      <c r="CH51" s="18"/>
      <c r="CI51" s="18"/>
      <c r="CJ51" s="18"/>
      <c r="CK51" s="18"/>
      <c r="CL51" s="18"/>
      <c r="CM51" s="18"/>
      <c r="CN51" s="18"/>
      <c r="CO51" s="18"/>
      <c r="CP51" s="18"/>
      <c r="CQ51" s="18"/>
      <c r="CR51" s="18"/>
      <c r="CS51" s="18"/>
      <c r="CT51" s="18"/>
      <c r="CU51" s="18"/>
      <c r="CV51" s="18"/>
      <c r="CW51" s="18"/>
      <c r="CX51" s="18"/>
      <c r="CY51" s="18"/>
      <c r="CZ51" s="18"/>
      <c r="DA51" s="18"/>
      <c r="DB51" s="18"/>
      <c r="DC51" s="18"/>
      <c r="DD51" s="18"/>
      <c r="DE51" s="18"/>
      <c r="DF51" s="18"/>
      <c r="DG51" s="18"/>
      <c r="DH51" s="18"/>
      <c r="DI51" s="18"/>
      <c r="DJ51" s="18"/>
      <c r="DK51" s="18"/>
      <c r="DL51" s="18"/>
      <c r="DM51" s="18"/>
      <c r="DN51" s="18"/>
      <c r="DO51" s="18"/>
      <c r="DP51" s="18"/>
      <c r="DQ51" s="18"/>
      <c r="DR51" s="18"/>
      <c r="DS51" s="18"/>
      <c r="DT51" s="18"/>
      <c r="DU51" s="18"/>
      <c r="DV51" s="18"/>
      <c r="DW51" s="18"/>
      <c r="DX51" s="18"/>
      <c r="DY51" s="18"/>
      <c r="DZ51" s="18"/>
      <c r="EA51" s="18"/>
      <c r="EB51" s="18"/>
      <c r="EC51" s="18"/>
      <c r="ED51" s="18"/>
      <c r="EE51" s="18"/>
      <c r="EF51" s="18"/>
      <c r="EG51" s="18"/>
      <c r="EH51" s="18"/>
      <c r="EI51" s="18"/>
      <c r="EJ51" s="18"/>
      <c r="EK51" s="18"/>
      <c r="EL51" s="18"/>
      <c r="EM51" s="18"/>
      <c r="EN51" s="18"/>
      <c r="EO51" s="18"/>
      <c r="EP51" s="18"/>
      <c r="EQ51" s="18"/>
      <c r="ER51" s="18"/>
      <c r="ES51" s="18"/>
      <c r="ET51" s="18"/>
      <c r="EU51" s="18"/>
      <c r="EV51" s="18"/>
      <c r="EW51" s="18"/>
      <c r="EX51" s="18"/>
      <c r="EY51" s="18"/>
      <c r="EZ51" s="18"/>
      <c r="FA51" s="18"/>
      <c r="FB51" s="18"/>
      <c r="FC51" s="18"/>
      <c r="FD51" s="18"/>
      <c r="FE51" s="18"/>
      <c r="FF51" s="18"/>
      <c r="FG51" s="18"/>
      <c r="FH51" s="18"/>
      <c r="FI51" s="18"/>
      <c r="FJ51" s="18"/>
      <c r="FK51" s="18"/>
      <c r="FL51" s="18"/>
      <c r="FM51" s="18"/>
      <c r="FN51" s="18"/>
      <c r="FO51" s="18"/>
      <c r="FP51" s="18"/>
      <c r="FQ51" s="18"/>
      <c r="FR51" s="18"/>
      <c r="FS51" s="18"/>
      <c r="FT51" s="18"/>
      <c r="FU51" s="18"/>
      <c r="FV51" s="18"/>
      <c r="FW51" s="18"/>
      <c r="FX51" s="18"/>
      <c r="FY51" s="18"/>
      <c r="FZ51" s="18"/>
      <c r="GA51" s="18"/>
      <c r="GB51" s="18"/>
      <c r="GC51" s="18"/>
      <c r="GD51" s="18"/>
      <c r="GE51" s="18"/>
      <c r="GF51" s="18"/>
      <c r="GG51" s="18"/>
      <c r="GH51" s="18"/>
      <c r="GI51" s="18"/>
      <c r="GJ51" s="18"/>
      <c r="GK51" s="18"/>
      <c r="GL51" s="18"/>
      <c r="GM51" s="18"/>
      <c r="GN51" s="18"/>
      <c r="GO51" s="18"/>
      <c r="GP51" s="18"/>
      <c r="GQ51" s="18"/>
      <c r="GR51" s="18"/>
      <c r="GS51" s="18"/>
      <c r="GT51" s="18"/>
      <c r="GU51" s="18"/>
      <c r="GV51" s="18"/>
      <c r="GW51" s="18"/>
      <c r="GX51" s="18"/>
      <c r="GY51" s="18"/>
      <c r="GZ51" s="18"/>
      <c r="HA51" s="18"/>
      <c r="HB51" s="18"/>
      <c r="HC51" s="18"/>
      <c r="HD51" s="18"/>
      <c r="HE51" s="18"/>
      <c r="HF51" s="18"/>
      <c r="HG51" s="18"/>
      <c r="HH51" s="18"/>
      <c r="HI51" s="18"/>
      <c r="HJ51" s="18"/>
      <c r="HK51" s="18"/>
      <c r="HL51" s="18"/>
      <c r="HM51" s="18"/>
      <c r="HN51" s="18"/>
      <c r="HO51" s="18"/>
      <c r="HP51" s="18"/>
      <c r="HQ51" s="18"/>
      <c r="HR51" s="18"/>
      <c r="HS51" s="18"/>
    </row>
    <row r="52" spans="1:227" s="37" customFormat="1" x14ac:dyDescent="0.25">
      <c r="A52" s="92" t="s">
        <v>339</v>
      </c>
      <c r="B52" s="22" t="s">
        <v>337</v>
      </c>
      <c r="C52" s="51">
        <f>C53+C54</f>
        <v>0</v>
      </c>
      <c r="D52" s="51">
        <v>0</v>
      </c>
      <c r="E52" s="51">
        <v>0</v>
      </c>
      <c r="F52" s="51">
        <v>0</v>
      </c>
      <c r="G52" s="51">
        <v>0</v>
      </c>
      <c r="H52" s="51">
        <v>0</v>
      </c>
      <c r="I52" s="52">
        <v>0</v>
      </c>
      <c r="J52" s="52">
        <v>0</v>
      </c>
      <c r="K52" s="51">
        <v>0</v>
      </c>
      <c r="L52" s="51">
        <v>0</v>
      </c>
      <c r="M52" s="86" t="s">
        <v>380</v>
      </c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18"/>
      <c r="CS52" s="18"/>
      <c r="CT52" s="18"/>
      <c r="CU52" s="18"/>
      <c r="CV52" s="18"/>
      <c r="CW52" s="18"/>
      <c r="CX52" s="18"/>
      <c r="CY52" s="18"/>
      <c r="CZ52" s="18"/>
      <c r="DA52" s="18"/>
      <c r="DB52" s="18"/>
      <c r="DC52" s="18"/>
      <c r="DD52" s="18"/>
      <c r="DE52" s="18"/>
      <c r="DF52" s="18"/>
      <c r="DG52" s="18"/>
      <c r="DH52" s="18"/>
      <c r="DI52" s="18"/>
      <c r="DJ52" s="18"/>
      <c r="DK52" s="18"/>
      <c r="DL52" s="18"/>
      <c r="DM52" s="18"/>
      <c r="DN52" s="18"/>
      <c r="DO52" s="18"/>
      <c r="DP52" s="18"/>
      <c r="DQ52" s="18"/>
      <c r="DR52" s="18"/>
      <c r="DS52" s="18"/>
      <c r="DT52" s="18"/>
      <c r="DU52" s="18"/>
      <c r="DV52" s="18"/>
      <c r="DW52" s="18"/>
      <c r="DX52" s="18"/>
      <c r="DY52" s="18"/>
      <c r="DZ52" s="18"/>
      <c r="EA52" s="18"/>
      <c r="EB52" s="18"/>
      <c r="EC52" s="18"/>
      <c r="ED52" s="18"/>
      <c r="EE52" s="18"/>
      <c r="EF52" s="18"/>
      <c r="EG52" s="18"/>
      <c r="EH52" s="18"/>
      <c r="EI52" s="18"/>
      <c r="EJ52" s="18"/>
      <c r="EK52" s="18"/>
      <c r="EL52" s="18"/>
      <c r="EM52" s="18"/>
      <c r="EN52" s="18"/>
      <c r="EO52" s="18"/>
      <c r="EP52" s="18"/>
      <c r="EQ52" s="18"/>
      <c r="ER52" s="18"/>
      <c r="ES52" s="18"/>
      <c r="ET52" s="18"/>
      <c r="EU52" s="18"/>
      <c r="EV52" s="18"/>
      <c r="EW52" s="18"/>
      <c r="EX52" s="18"/>
      <c r="EY52" s="18"/>
      <c r="EZ52" s="18"/>
      <c r="FA52" s="18"/>
      <c r="FB52" s="18"/>
      <c r="FC52" s="18"/>
      <c r="FD52" s="18"/>
      <c r="FE52" s="18"/>
      <c r="FF52" s="18"/>
      <c r="FG52" s="18"/>
      <c r="FH52" s="18"/>
      <c r="FI52" s="18"/>
      <c r="FJ52" s="18"/>
      <c r="FK52" s="18"/>
      <c r="FL52" s="18"/>
      <c r="FM52" s="18"/>
      <c r="FN52" s="18"/>
      <c r="FO52" s="18"/>
      <c r="FP52" s="18"/>
      <c r="FQ52" s="18"/>
      <c r="FR52" s="18"/>
      <c r="FS52" s="18"/>
      <c r="FT52" s="18"/>
      <c r="FU52" s="18"/>
      <c r="FV52" s="18"/>
      <c r="FW52" s="18"/>
      <c r="FX52" s="18"/>
      <c r="FY52" s="18"/>
      <c r="FZ52" s="18"/>
      <c r="GA52" s="18"/>
      <c r="GB52" s="18"/>
      <c r="GC52" s="18"/>
      <c r="GD52" s="18"/>
      <c r="GE52" s="18"/>
      <c r="GF52" s="18"/>
      <c r="GG52" s="18"/>
      <c r="GH52" s="18"/>
      <c r="GI52" s="18"/>
      <c r="GJ52" s="18"/>
      <c r="GK52" s="18"/>
      <c r="GL52" s="18"/>
      <c r="GM52" s="18"/>
      <c r="GN52" s="18"/>
      <c r="GO52" s="18"/>
      <c r="GP52" s="18"/>
      <c r="GQ52" s="18"/>
      <c r="GR52" s="18"/>
      <c r="GS52" s="18"/>
      <c r="GT52" s="18"/>
      <c r="GU52" s="18"/>
      <c r="GV52" s="18"/>
      <c r="GW52" s="18"/>
      <c r="GX52" s="18"/>
      <c r="GY52" s="18"/>
      <c r="GZ52" s="18"/>
      <c r="HA52" s="18"/>
      <c r="HB52" s="18"/>
      <c r="HC52" s="18"/>
      <c r="HD52" s="18"/>
      <c r="HE52" s="18"/>
      <c r="HF52" s="18"/>
      <c r="HG52" s="18"/>
      <c r="HH52" s="18"/>
      <c r="HI52" s="18"/>
      <c r="HJ52" s="18"/>
      <c r="HK52" s="18"/>
      <c r="HL52" s="18"/>
      <c r="HM52" s="18"/>
      <c r="HN52" s="18"/>
      <c r="HO52" s="18"/>
      <c r="HP52" s="18"/>
      <c r="HQ52" s="18"/>
      <c r="HR52" s="18"/>
      <c r="HS52" s="18"/>
    </row>
    <row r="53" spans="1:227" s="37" customFormat="1" ht="132" x14ac:dyDescent="0.25">
      <c r="A53" s="93"/>
      <c r="B53" s="22" t="s">
        <v>335</v>
      </c>
      <c r="C53" s="28">
        <f>SUM(D53:L53)</f>
        <v>0</v>
      </c>
      <c r="D53" s="51">
        <v>0</v>
      </c>
      <c r="E53" s="51">
        <v>0</v>
      </c>
      <c r="F53" s="51">
        <v>0</v>
      </c>
      <c r="G53" s="51">
        <v>0</v>
      </c>
      <c r="H53" s="51">
        <v>0</v>
      </c>
      <c r="I53" s="52">
        <v>0</v>
      </c>
      <c r="J53" s="52">
        <v>0</v>
      </c>
      <c r="K53" s="51">
        <v>0</v>
      </c>
      <c r="L53" s="51">
        <v>0</v>
      </c>
      <c r="M53" s="87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  <c r="BV53" s="18"/>
      <c r="BW53" s="18"/>
      <c r="BX53" s="18"/>
      <c r="BY53" s="18"/>
      <c r="BZ53" s="18"/>
      <c r="CA53" s="18"/>
      <c r="CB53" s="18"/>
      <c r="CC53" s="18"/>
      <c r="CD53" s="18"/>
      <c r="CE53" s="18"/>
      <c r="CF53" s="18"/>
      <c r="CG53" s="18"/>
      <c r="CH53" s="18"/>
      <c r="CI53" s="18"/>
      <c r="CJ53" s="18"/>
      <c r="CK53" s="18"/>
      <c r="CL53" s="18"/>
      <c r="CM53" s="18"/>
      <c r="CN53" s="18"/>
      <c r="CO53" s="18"/>
      <c r="CP53" s="18"/>
      <c r="CQ53" s="18"/>
      <c r="CR53" s="18"/>
      <c r="CS53" s="18"/>
      <c r="CT53" s="18"/>
      <c r="CU53" s="18"/>
      <c r="CV53" s="18"/>
      <c r="CW53" s="18"/>
      <c r="CX53" s="18"/>
      <c r="CY53" s="18"/>
      <c r="CZ53" s="18"/>
      <c r="DA53" s="18"/>
      <c r="DB53" s="18"/>
      <c r="DC53" s="18"/>
      <c r="DD53" s="18"/>
      <c r="DE53" s="18"/>
      <c r="DF53" s="18"/>
      <c r="DG53" s="18"/>
      <c r="DH53" s="18"/>
      <c r="DI53" s="18"/>
      <c r="DJ53" s="18"/>
      <c r="DK53" s="18"/>
      <c r="DL53" s="18"/>
      <c r="DM53" s="18"/>
      <c r="DN53" s="18"/>
      <c r="DO53" s="18"/>
      <c r="DP53" s="18"/>
      <c r="DQ53" s="18"/>
      <c r="DR53" s="18"/>
      <c r="DS53" s="18"/>
      <c r="DT53" s="18"/>
      <c r="DU53" s="18"/>
      <c r="DV53" s="18"/>
      <c r="DW53" s="18"/>
      <c r="DX53" s="18"/>
      <c r="DY53" s="18"/>
      <c r="DZ53" s="18"/>
      <c r="EA53" s="18"/>
      <c r="EB53" s="18"/>
      <c r="EC53" s="18"/>
      <c r="ED53" s="18"/>
      <c r="EE53" s="18"/>
      <c r="EF53" s="18"/>
      <c r="EG53" s="18"/>
      <c r="EH53" s="18"/>
      <c r="EI53" s="18"/>
      <c r="EJ53" s="18"/>
      <c r="EK53" s="18"/>
      <c r="EL53" s="18"/>
      <c r="EM53" s="18"/>
      <c r="EN53" s="18"/>
      <c r="EO53" s="18"/>
      <c r="EP53" s="18"/>
      <c r="EQ53" s="18"/>
      <c r="ER53" s="18"/>
      <c r="ES53" s="18"/>
      <c r="ET53" s="18"/>
      <c r="EU53" s="18"/>
      <c r="EV53" s="18"/>
      <c r="EW53" s="18"/>
      <c r="EX53" s="18"/>
      <c r="EY53" s="18"/>
      <c r="EZ53" s="18"/>
      <c r="FA53" s="18"/>
      <c r="FB53" s="18"/>
      <c r="FC53" s="18"/>
      <c r="FD53" s="18"/>
      <c r="FE53" s="18"/>
      <c r="FF53" s="18"/>
      <c r="FG53" s="18"/>
      <c r="FH53" s="18"/>
      <c r="FI53" s="18"/>
      <c r="FJ53" s="18"/>
      <c r="FK53" s="18"/>
      <c r="FL53" s="18"/>
      <c r="FM53" s="18"/>
      <c r="FN53" s="18"/>
      <c r="FO53" s="18"/>
      <c r="FP53" s="18"/>
      <c r="FQ53" s="18"/>
      <c r="FR53" s="18"/>
      <c r="FS53" s="18"/>
      <c r="FT53" s="18"/>
      <c r="FU53" s="18"/>
      <c r="FV53" s="18"/>
      <c r="FW53" s="18"/>
      <c r="FX53" s="18"/>
      <c r="FY53" s="18"/>
      <c r="FZ53" s="18"/>
      <c r="GA53" s="18"/>
      <c r="GB53" s="18"/>
      <c r="GC53" s="18"/>
      <c r="GD53" s="18"/>
      <c r="GE53" s="18"/>
      <c r="GF53" s="18"/>
      <c r="GG53" s="18"/>
      <c r="GH53" s="18"/>
      <c r="GI53" s="18"/>
      <c r="GJ53" s="18"/>
      <c r="GK53" s="18"/>
      <c r="GL53" s="18"/>
      <c r="GM53" s="18"/>
      <c r="GN53" s="18"/>
      <c r="GO53" s="18"/>
      <c r="GP53" s="18"/>
      <c r="GQ53" s="18"/>
      <c r="GR53" s="18"/>
      <c r="GS53" s="18"/>
      <c r="GT53" s="18"/>
      <c r="GU53" s="18"/>
      <c r="GV53" s="18"/>
      <c r="GW53" s="18"/>
      <c r="GX53" s="18"/>
      <c r="GY53" s="18"/>
      <c r="GZ53" s="18"/>
      <c r="HA53" s="18"/>
      <c r="HB53" s="18"/>
      <c r="HC53" s="18"/>
      <c r="HD53" s="18"/>
      <c r="HE53" s="18"/>
      <c r="HF53" s="18"/>
      <c r="HG53" s="18"/>
      <c r="HH53" s="18"/>
      <c r="HI53" s="18"/>
      <c r="HJ53" s="18"/>
      <c r="HK53" s="18"/>
      <c r="HL53" s="18"/>
      <c r="HM53" s="18"/>
      <c r="HN53" s="18"/>
      <c r="HO53" s="18"/>
      <c r="HP53" s="18"/>
      <c r="HQ53" s="18"/>
      <c r="HR53" s="18"/>
      <c r="HS53" s="18"/>
    </row>
    <row r="54" spans="1:227" s="37" customFormat="1" ht="87" customHeight="1" x14ac:dyDescent="0.25">
      <c r="A54" s="94"/>
      <c r="B54" s="22" t="s">
        <v>336</v>
      </c>
      <c r="C54" s="28">
        <f>SUM(D54:L54)</f>
        <v>0</v>
      </c>
      <c r="D54" s="51">
        <v>0</v>
      </c>
      <c r="E54" s="51">
        <v>0</v>
      </c>
      <c r="F54" s="51">
        <v>0</v>
      </c>
      <c r="G54" s="51">
        <v>0</v>
      </c>
      <c r="H54" s="51">
        <v>0</v>
      </c>
      <c r="I54" s="52">
        <v>0</v>
      </c>
      <c r="J54" s="52">
        <v>0</v>
      </c>
      <c r="K54" s="51">
        <v>0</v>
      </c>
      <c r="L54" s="51">
        <v>0</v>
      </c>
      <c r="M54" s="8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  <c r="BU54" s="18"/>
      <c r="BV54" s="18"/>
      <c r="BW54" s="18"/>
      <c r="BX54" s="18"/>
      <c r="BY54" s="18"/>
      <c r="BZ54" s="18"/>
      <c r="CA54" s="18"/>
      <c r="CB54" s="18"/>
      <c r="CC54" s="18"/>
      <c r="CD54" s="18"/>
      <c r="CE54" s="18"/>
      <c r="CF54" s="18"/>
      <c r="CG54" s="18"/>
      <c r="CH54" s="18"/>
      <c r="CI54" s="18"/>
      <c r="CJ54" s="18"/>
      <c r="CK54" s="18"/>
      <c r="CL54" s="18"/>
      <c r="CM54" s="18"/>
      <c r="CN54" s="18"/>
      <c r="CO54" s="18"/>
      <c r="CP54" s="18"/>
      <c r="CQ54" s="18"/>
      <c r="CR54" s="18"/>
      <c r="CS54" s="18"/>
      <c r="CT54" s="18"/>
      <c r="CU54" s="18"/>
      <c r="CV54" s="18"/>
      <c r="CW54" s="18"/>
      <c r="CX54" s="18"/>
      <c r="CY54" s="18"/>
      <c r="CZ54" s="18"/>
      <c r="DA54" s="18"/>
      <c r="DB54" s="18"/>
      <c r="DC54" s="18"/>
      <c r="DD54" s="18"/>
      <c r="DE54" s="18"/>
      <c r="DF54" s="18"/>
      <c r="DG54" s="18"/>
      <c r="DH54" s="18"/>
      <c r="DI54" s="18"/>
      <c r="DJ54" s="18"/>
      <c r="DK54" s="18"/>
      <c r="DL54" s="18"/>
      <c r="DM54" s="18"/>
      <c r="DN54" s="18"/>
      <c r="DO54" s="18"/>
      <c r="DP54" s="18"/>
      <c r="DQ54" s="18"/>
      <c r="DR54" s="18"/>
      <c r="DS54" s="18"/>
      <c r="DT54" s="18"/>
      <c r="DU54" s="18"/>
      <c r="DV54" s="18"/>
      <c r="DW54" s="18"/>
      <c r="DX54" s="18"/>
      <c r="DY54" s="18"/>
      <c r="DZ54" s="18"/>
      <c r="EA54" s="18"/>
      <c r="EB54" s="18"/>
      <c r="EC54" s="18"/>
      <c r="ED54" s="18"/>
      <c r="EE54" s="18"/>
      <c r="EF54" s="18"/>
      <c r="EG54" s="18"/>
      <c r="EH54" s="18"/>
      <c r="EI54" s="18"/>
      <c r="EJ54" s="18"/>
      <c r="EK54" s="18"/>
      <c r="EL54" s="18"/>
      <c r="EM54" s="18"/>
      <c r="EN54" s="18"/>
      <c r="EO54" s="18"/>
      <c r="EP54" s="18"/>
      <c r="EQ54" s="18"/>
      <c r="ER54" s="18"/>
      <c r="ES54" s="18"/>
      <c r="ET54" s="18"/>
      <c r="EU54" s="18"/>
      <c r="EV54" s="18"/>
      <c r="EW54" s="18"/>
      <c r="EX54" s="18"/>
      <c r="EY54" s="18"/>
      <c r="EZ54" s="18"/>
      <c r="FA54" s="18"/>
      <c r="FB54" s="18"/>
      <c r="FC54" s="18"/>
      <c r="FD54" s="18"/>
      <c r="FE54" s="18"/>
      <c r="FF54" s="18"/>
      <c r="FG54" s="18"/>
      <c r="FH54" s="18"/>
      <c r="FI54" s="18"/>
      <c r="FJ54" s="18"/>
      <c r="FK54" s="18"/>
      <c r="FL54" s="18"/>
      <c r="FM54" s="18"/>
      <c r="FN54" s="18"/>
      <c r="FO54" s="18"/>
      <c r="FP54" s="18"/>
      <c r="FQ54" s="18"/>
      <c r="FR54" s="18"/>
      <c r="FS54" s="18"/>
      <c r="FT54" s="18"/>
      <c r="FU54" s="18"/>
      <c r="FV54" s="18"/>
      <c r="FW54" s="18"/>
      <c r="FX54" s="18"/>
      <c r="FY54" s="18"/>
      <c r="FZ54" s="18"/>
      <c r="GA54" s="18"/>
      <c r="GB54" s="18"/>
      <c r="GC54" s="18"/>
      <c r="GD54" s="18"/>
      <c r="GE54" s="18"/>
      <c r="GF54" s="18"/>
      <c r="GG54" s="18"/>
      <c r="GH54" s="18"/>
      <c r="GI54" s="18"/>
      <c r="GJ54" s="18"/>
      <c r="GK54" s="18"/>
      <c r="GL54" s="18"/>
      <c r="GM54" s="18"/>
      <c r="GN54" s="18"/>
      <c r="GO54" s="18"/>
      <c r="GP54" s="18"/>
      <c r="GQ54" s="18"/>
      <c r="GR54" s="18"/>
      <c r="GS54" s="18"/>
      <c r="GT54" s="18"/>
      <c r="GU54" s="18"/>
      <c r="GV54" s="18"/>
      <c r="GW54" s="18"/>
      <c r="GX54" s="18"/>
      <c r="GY54" s="18"/>
      <c r="GZ54" s="18"/>
      <c r="HA54" s="18"/>
      <c r="HB54" s="18"/>
      <c r="HC54" s="18"/>
      <c r="HD54" s="18"/>
      <c r="HE54" s="18"/>
      <c r="HF54" s="18"/>
      <c r="HG54" s="18"/>
      <c r="HH54" s="18"/>
      <c r="HI54" s="18"/>
      <c r="HJ54" s="18"/>
      <c r="HK54" s="18"/>
      <c r="HL54" s="18"/>
      <c r="HM54" s="18"/>
      <c r="HN54" s="18"/>
      <c r="HO54" s="18"/>
      <c r="HP54" s="18"/>
      <c r="HQ54" s="18"/>
      <c r="HR54" s="18"/>
      <c r="HS54" s="18"/>
    </row>
    <row r="55" spans="1:227" x14ac:dyDescent="0.25">
      <c r="A55" s="92" t="s">
        <v>347</v>
      </c>
      <c r="B55" s="22" t="s">
        <v>337</v>
      </c>
      <c r="C55" s="51">
        <f>C56+C57</f>
        <v>0</v>
      </c>
      <c r="D55" s="51">
        <f t="shared" ref="D55:L55" si="37">D56+D57</f>
        <v>0</v>
      </c>
      <c r="E55" s="51">
        <f t="shared" si="37"/>
        <v>0</v>
      </c>
      <c r="F55" s="51">
        <f t="shared" si="37"/>
        <v>0</v>
      </c>
      <c r="G55" s="51">
        <f t="shared" si="37"/>
        <v>0</v>
      </c>
      <c r="H55" s="51">
        <f t="shared" si="37"/>
        <v>0</v>
      </c>
      <c r="I55" s="52">
        <f t="shared" si="37"/>
        <v>0</v>
      </c>
      <c r="J55" s="52">
        <f t="shared" si="37"/>
        <v>0</v>
      </c>
      <c r="K55" s="51">
        <f t="shared" si="37"/>
        <v>0</v>
      </c>
      <c r="L55" s="51">
        <f t="shared" si="37"/>
        <v>0</v>
      </c>
      <c r="M55" s="86" t="s">
        <v>387</v>
      </c>
    </row>
    <row r="56" spans="1:227" ht="132" x14ac:dyDescent="0.25">
      <c r="A56" s="93"/>
      <c r="B56" s="22" t="s">
        <v>335</v>
      </c>
      <c r="C56" s="28">
        <f>SUM(D56:L56)</f>
        <v>0</v>
      </c>
      <c r="D56" s="28">
        <v>0</v>
      </c>
      <c r="E56" s="28">
        <v>0</v>
      </c>
      <c r="F56" s="28">
        <v>0</v>
      </c>
      <c r="G56" s="28">
        <v>0</v>
      </c>
      <c r="H56" s="28">
        <v>0</v>
      </c>
      <c r="I56" s="53">
        <v>0</v>
      </c>
      <c r="J56" s="53">
        <v>0</v>
      </c>
      <c r="K56" s="28">
        <v>0</v>
      </c>
      <c r="L56" s="28">
        <v>0</v>
      </c>
      <c r="M56" s="87"/>
    </row>
    <row r="57" spans="1:227" s="23" customFormat="1" ht="66" x14ac:dyDescent="0.25">
      <c r="A57" s="94"/>
      <c r="B57" s="22" t="s">
        <v>336</v>
      </c>
      <c r="C57" s="28">
        <f>SUM(D57:L57)</f>
        <v>0</v>
      </c>
      <c r="D57" s="28">
        <v>0</v>
      </c>
      <c r="E57" s="28">
        <v>0</v>
      </c>
      <c r="F57" s="28">
        <v>0</v>
      </c>
      <c r="G57" s="28">
        <v>0</v>
      </c>
      <c r="H57" s="28">
        <v>0</v>
      </c>
      <c r="I57" s="53">
        <v>0</v>
      </c>
      <c r="J57" s="53">
        <v>0</v>
      </c>
      <c r="K57" s="28">
        <v>0</v>
      </c>
      <c r="L57" s="28">
        <v>0</v>
      </c>
      <c r="M57" s="8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  <c r="BT57" s="18"/>
      <c r="BU57" s="18"/>
      <c r="BV57" s="18"/>
      <c r="BW57" s="18"/>
      <c r="BX57" s="18"/>
      <c r="BY57" s="18"/>
      <c r="BZ57" s="18"/>
      <c r="CA57" s="18"/>
      <c r="CB57" s="18"/>
      <c r="CC57" s="18"/>
      <c r="CD57" s="18"/>
      <c r="CE57" s="18"/>
      <c r="CF57" s="18"/>
      <c r="CG57" s="18"/>
      <c r="CH57" s="18"/>
      <c r="CI57" s="18"/>
      <c r="CJ57" s="18"/>
      <c r="CK57" s="18"/>
      <c r="CL57" s="18"/>
      <c r="CM57" s="18"/>
      <c r="CN57" s="18"/>
      <c r="CO57" s="18"/>
      <c r="CP57" s="18"/>
      <c r="CQ57" s="18"/>
      <c r="CR57" s="18"/>
      <c r="CS57" s="18"/>
      <c r="CT57" s="18"/>
      <c r="CU57" s="18"/>
      <c r="CV57" s="18"/>
      <c r="CW57" s="18"/>
      <c r="CX57" s="18"/>
      <c r="CY57" s="18"/>
      <c r="CZ57" s="18"/>
      <c r="DA57" s="18"/>
      <c r="DB57" s="18"/>
      <c r="DC57" s="18"/>
      <c r="DD57" s="18"/>
      <c r="DE57" s="18"/>
      <c r="DF57" s="18"/>
      <c r="DG57" s="18"/>
      <c r="DH57" s="18"/>
      <c r="DI57" s="18"/>
      <c r="DJ57" s="18"/>
      <c r="DK57" s="18"/>
      <c r="DL57" s="18"/>
      <c r="DM57" s="18"/>
      <c r="DN57" s="18"/>
      <c r="DO57" s="18"/>
      <c r="DP57" s="18"/>
      <c r="DQ57" s="18"/>
      <c r="DR57" s="18"/>
      <c r="DS57" s="18"/>
      <c r="DT57" s="18"/>
      <c r="DU57" s="18"/>
      <c r="DV57" s="18"/>
      <c r="DW57" s="18"/>
      <c r="DX57" s="18"/>
      <c r="DY57" s="18"/>
      <c r="DZ57" s="18"/>
      <c r="EA57" s="18"/>
      <c r="EB57" s="18"/>
      <c r="EC57" s="18"/>
      <c r="ED57" s="18"/>
      <c r="EE57" s="18"/>
      <c r="EF57" s="18"/>
      <c r="EG57" s="18"/>
      <c r="EH57" s="18"/>
      <c r="EI57" s="18"/>
      <c r="EJ57" s="18"/>
      <c r="EK57" s="18"/>
      <c r="EL57" s="18"/>
      <c r="EM57" s="18"/>
      <c r="EN57" s="18"/>
      <c r="EO57" s="18"/>
      <c r="EP57" s="18"/>
      <c r="EQ57" s="18"/>
      <c r="ER57" s="18"/>
      <c r="ES57" s="18"/>
      <c r="ET57" s="18"/>
      <c r="EU57" s="18"/>
      <c r="EV57" s="18"/>
      <c r="EW57" s="18"/>
      <c r="EX57" s="18"/>
      <c r="EY57" s="18"/>
      <c r="EZ57" s="18"/>
      <c r="FA57" s="18"/>
      <c r="FB57" s="18"/>
      <c r="FC57" s="18"/>
      <c r="FD57" s="18"/>
      <c r="FE57" s="18"/>
      <c r="FF57" s="18"/>
      <c r="FG57" s="18"/>
      <c r="FH57" s="18"/>
      <c r="FI57" s="18"/>
      <c r="FJ57" s="18"/>
      <c r="FK57" s="18"/>
      <c r="FL57" s="18"/>
      <c r="FM57" s="18"/>
      <c r="FN57" s="18"/>
      <c r="FO57" s="18"/>
      <c r="FP57" s="18"/>
      <c r="FQ57" s="18"/>
      <c r="FR57" s="18"/>
      <c r="FS57" s="18"/>
      <c r="FT57" s="18"/>
      <c r="FU57" s="18"/>
      <c r="FV57" s="18"/>
      <c r="FW57" s="18"/>
      <c r="FX57" s="18"/>
      <c r="FY57" s="18"/>
      <c r="FZ57" s="18"/>
      <c r="GA57" s="18"/>
      <c r="GB57" s="18"/>
      <c r="GC57" s="18"/>
      <c r="GD57" s="18"/>
      <c r="GE57" s="18"/>
      <c r="GF57" s="18"/>
      <c r="GG57" s="18"/>
      <c r="GH57" s="18"/>
      <c r="GI57" s="18"/>
      <c r="GJ57" s="18"/>
      <c r="GK57" s="18"/>
      <c r="GL57" s="18"/>
      <c r="GM57" s="18"/>
      <c r="GN57" s="18"/>
      <c r="GO57" s="18"/>
      <c r="GP57" s="18"/>
      <c r="GQ57" s="18"/>
      <c r="GR57" s="18"/>
      <c r="GS57" s="18"/>
      <c r="GT57" s="18"/>
      <c r="GU57" s="18"/>
      <c r="GV57" s="18"/>
      <c r="GW57" s="18"/>
      <c r="GX57" s="18"/>
      <c r="GY57" s="18"/>
      <c r="GZ57" s="18"/>
      <c r="HA57" s="18"/>
      <c r="HB57" s="18"/>
      <c r="HC57" s="18"/>
      <c r="HD57" s="18"/>
      <c r="HE57" s="18"/>
      <c r="HF57" s="18"/>
      <c r="HG57" s="18"/>
      <c r="HH57" s="18"/>
      <c r="HI57" s="18"/>
      <c r="HJ57" s="18"/>
      <c r="HK57" s="18"/>
      <c r="HL57" s="18"/>
      <c r="HM57" s="18"/>
      <c r="HN57" s="18"/>
      <c r="HO57" s="18"/>
      <c r="HP57" s="18"/>
      <c r="HQ57" s="18"/>
      <c r="HR57" s="18"/>
      <c r="HS57" s="18"/>
    </row>
    <row r="58" spans="1:227" s="23" customFormat="1" x14ac:dyDescent="0.25">
      <c r="A58" s="92" t="s">
        <v>392</v>
      </c>
      <c r="B58" s="22" t="s">
        <v>337</v>
      </c>
      <c r="C58" s="51">
        <f>C59+C60</f>
        <v>630000</v>
      </c>
      <c r="D58" s="51">
        <f t="shared" ref="D58:F58" si="38">D59+D60</f>
        <v>70000</v>
      </c>
      <c r="E58" s="51">
        <f t="shared" si="38"/>
        <v>70000</v>
      </c>
      <c r="F58" s="51">
        <f t="shared" si="38"/>
        <v>70000</v>
      </c>
      <c r="G58" s="51">
        <f t="shared" ref="G58:L58" si="39">G59+G60</f>
        <v>70000</v>
      </c>
      <c r="H58" s="51">
        <f t="shared" si="39"/>
        <v>70000</v>
      </c>
      <c r="I58" s="52">
        <f t="shared" si="39"/>
        <v>70000</v>
      </c>
      <c r="J58" s="52">
        <f t="shared" si="39"/>
        <v>70000</v>
      </c>
      <c r="K58" s="51">
        <f t="shared" si="39"/>
        <v>70000</v>
      </c>
      <c r="L58" s="51">
        <f t="shared" si="39"/>
        <v>70000</v>
      </c>
      <c r="M58" s="86" t="s">
        <v>391</v>
      </c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18"/>
      <c r="BV58" s="18"/>
      <c r="BW58" s="18"/>
      <c r="BX58" s="18"/>
      <c r="BY58" s="18"/>
      <c r="BZ58" s="18"/>
      <c r="CA58" s="18"/>
      <c r="CB58" s="18"/>
      <c r="CC58" s="18"/>
      <c r="CD58" s="18"/>
      <c r="CE58" s="18"/>
      <c r="CF58" s="18"/>
      <c r="CG58" s="18"/>
      <c r="CH58" s="18"/>
      <c r="CI58" s="18"/>
      <c r="CJ58" s="18"/>
      <c r="CK58" s="18"/>
      <c r="CL58" s="18"/>
      <c r="CM58" s="18"/>
      <c r="CN58" s="18"/>
      <c r="CO58" s="18"/>
      <c r="CP58" s="18"/>
      <c r="CQ58" s="18"/>
      <c r="CR58" s="18"/>
      <c r="CS58" s="18"/>
      <c r="CT58" s="18"/>
      <c r="CU58" s="18"/>
      <c r="CV58" s="18"/>
      <c r="CW58" s="18"/>
      <c r="CX58" s="18"/>
      <c r="CY58" s="18"/>
      <c r="CZ58" s="18"/>
      <c r="DA58" s="18"/>
      <c r="DB58" s="18"/>
      <c r="DC58" s="18"/>
      <c r="DD58" s="18"/>
      <c r="DE58" s="18"/>
      <c r="DF58" s="18"/>
      <c r="DG58" s="18"/>
      <c r="DH58" s="18"/>
      <c r="DI58" s="18"/>
      <c r="DJ58" s="18"/>
      <c r="DK58" s="18"/>
      <c r="DL58" s="18"/>
      <c r="DM58" s="18"/>
      <c r="DN58" s="18"/>
      <c r="DO58" s="18"/>
      <c r="DP58" s="18"/>
      <c r="DQ58" s="18"/>
      <c r="DR58" s="18"/>
      <c r="DS58" s="18"/>
      <c r="DT58" s="18"/>
      <c r="DU58" s="18"/>
      <c r="DV58" s="18"/>
      <c r="DW58" s="18"/>
      <c r="DX58" s="18"/>
      <c r="DY58" s="18"/>
      <c r="DZ58" s="18"/>
      <c r="EA58" s="18"/>
      <c r="EB58" s="18"/>
      <c r="EC58" s="18"/>
      <c r="ED58" s="18"/>
      <c r="EE58" s="18"/>
      <c r="EF58" s="18"/>
      <c r="EG58" s="18"/>
      <c r="EH58" s="18"/>
      <c r="EI58" s="18"/>
      <c r="EJ58" s="18"/>
      <c r="EK58" s="18"/>
      <c r="EL58" s="18"/>
      <c r="EM58" s="18"/>
      <c r="EN58" s="18"/>
      <c r="EO58" s="18"/>
      <c r="EP58" s="18"/>
      <c r="EQ58" s="18"/>
      <c r="ER58" s="18"/>
      <c r="ES58" s="18"/>
      <c r="ET58" s="18"/>
      <c r="EU58" s="18"/>
      <c r="EV58" s="18"/>
      <c r="EW58" s="18"/>
      <c r="EX58" s="18"/>
      <c r="EY58" s="18"/>
      <c r="EZ58" s="18"/>
      <c r="FA58" s="18"/>
      <c r="FB58" s="18"/>
      <c r="FC58" s="18"/>
      <c r="FD58" s="18"/>
      <c r="FE58" s="18"/>
      <c r="FF58" s="18"/>
      <c r="FG58" s="18"/>
      <c r="FH58" s="18"/>
      <c r="FI58" s="18"/>
      <c r="FJ58" s="18"/>
      <c r="FK58" s="18"/>
      <c r="FL58" s="18"/>
      <c r="FM58" s="18"/>
      <c r="FN58" s="18"/>
      <c r="FO58" s="18"/>
      <c r="FP58" s="18"/>
      <c r="FQ58" s="18"/>
      <c r="FR58" s="18"/>
      <c r="FS58" s="18"/>
      <c r="FT58" s="18"/>
      <c r="FU58" s="18"/>
      <c r="FV58" s="18"/>
      <c r="FW58" s="18"/>
      <c r="FX58" s="18"/>
      <c r="FY58" s="18"/>
      <c r="FZ58" s="18"/>
      <c r="GA58" s="18"/>
      <c r="GB58" s="18"/>
      <c r="GC58" s="18"/>
      <c r="GD58" s="18"/>
      <c r="GE58" s="18"/>
      <c r="GF58" s="18"/>
      <c r="GG58" s="18"/>
      <c r="GH58" s="18"/>
      <c r="GI58" s="18"/>
      <c r="GJ58" s="18"/>
      <c r="GK58" s="18"/>
      <c r="GL58" s="18"/>
      <c r="GM58" s="18"/>
      <c r="GN58" s="18"/>
      <c r="GO58" s="18"/>
      <c r="GP58" s="18"/>
      <c r="GQ58" s="18"/>
      <c r="GR58" s="18"/>
      <c r="GS58" s="18"/>
      <c r="GT58" s="18"/>
      <c r="GU58" s="18"/>
      <c r="GV58" s="18"/>
      <c r="GW58" s="18"/>
      <c r="GX58" s="18"/>
      <c r="GY58" s="18"/>
      <c r="GZ58" s="18"/>
      <c r="HA58" s="18"/>
      <c r="HB58" s="18"/>
      <c r="HC58" s="18"/>
      <c r="HD58" s="18"/>
      <c r="HE58" s="18"/>
      <c r="HF58" s="18"/>
      <c r="HG58" s="18"/>
      <c r="HH58" s="18"/>
      <c r="HI58" s="18"/>
      <c r="HJ58" s="18"/>
      <c r="HK58" s="18"/>
      <c r="HL58" s="18"/>
      <c r="HM58" s="18"/>
      <c r="HN58" s="18"/>
      <c r="HO58" s="18"/>
      <c r="HP58" s="18"/>
      <c r="HQ58" s="18"/>
      <c r="HR58" s="18"/>
      <c r="HS58" s="18"/>
    </row>
    <row r="59" spans="1:227" s="23" customFormat="1" ht="132" x14ac:dyDescent="0.25">
      <c r="A59" s="93"/>
      <c r="B59" s="22" t="s">
        <v>335</v>
      </c>
      <c r="C59" s="28">
        <f>SUM(D59:L59)</f>
        <v>0</v>
      </c>
      <c r="D59" s="28">
        <v>0</v>
      </c>
      <c r="E59" s="28">
        <v>0</v>
      </c>
      <c r="F59" s="51"/>
      <c r="G59" s="28">
        <v>0</v>
      </c>
      <c r="H59" s="51"/>
      <c r="I59" s="53">
        <v>0</v>
      </c>
      <c r="J59" s="52"/>
      <c r="K59" s="28">
        <v>0</v>
      </c>
      <c r="L59" s="51"/>
      <c r="M59" s="87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  <c r="BU59" s="18"/>
      <c r="BV59" s="18"/>
      <c r="BW59" s="18"/>
      <c r="BX59" s="18"/>
      <c r="BY59" s="18"/>
      <c r="BZ59" s="18"/>
      <c r="CA59" s="18"/>
      <c r="CB59" s="18"/>
      <c r="CC59" s="18"/>
      <c r="CD59" s="18"/>
      <c r="CE59" s="18"/>
      <c r="CF59" s="18"/>
      <c r="CG59" s="18"/>
      <c r="CH59" s="18"/>
      <c r="CI59" s="18"/>
      <c r="CJ59" s="18"/>
      <c r="CK59" s="18"/>
      <c r="CL59" s="18"/>
      <c r="CM59" s="18"/>
      <c r="CN59" s="18"/>
      <c r="CO59" s="18"/>
      <c r="CP59" s="18"/>
      <c r="CQ59" s="18"/>
      <c r="CR59" s="18"/>
      <c r="CS59" s="18"/>
      <c r="CT59" s="18"/>
      <c r="CU59" s="18"/>
      <c r="CV59" s="18"/>
      <c r="CW59" s="18"/>
      <c r="CX59" s="18"/>
      <c r="CY59" s="18"/>
      <c r="CZ59" s="18"/>
      <c r="DA59" s="18"/>
      <c r="DB59" s="18"/>
      <c r="DC59" s="18"/>
      <c r="DD59" s="18"/>
      <c r="DE59" s="18"/>
      <c r="DF59" s="18"/>
      <c r="DG59" s="18"/>
      <c r="DH59" s="18"/>
      <c r="DI59" s="18"/>
      <c r="DJ59" s="18"/>
      <c r="DK59" s="18"/>
      <c r="DL59" s="18"/>
      <c r="DM59" s="18"/>
      <c r="DN59" s="18"/>
      <c r="DO59" s="18"/>
      <c r="DP59" s="18"/>
      <c r="DQ59" s="18"/>
      <c r="DR59" s="18"/>
      <c r="DS59" s="18"/>
      <c r="DT59" s="18"/>
      <c r="DU59" s="18"/>
      <c r="DV59" s="18"/>
      <c r="DW59" s="18"/>
      <c r="DX59" s="18"/>
      <c r="DY59" s="18"/>
      <c r="DZ59" s="18"/>
      <c r="EA59" s="18"/>
      <c r="EB59" s="18"/>
      <c r="EC59" s="18"/>
      <c r="ED59" s="18"/>
      <c r="EE59" s="18"/>
      <c r="EF59" s="18"/>
      <c r="EG59" s="18"/>
      <c r="EH59" s="18"/>
      <c r="EI59" s="18"/>
      <c r="EJ59" s="18"/>
      <c r="EK59" s="18"/>
      <c r="EL59" s="18"/>
      <c r="EM59" s="18"/>
      <c r="EN59" s="18"/>
      <c r="EO59" s="18"/>
      <c r="EP59" s="18"/>
      <c r="EQ59" s="18"/>
      <c r="ER59" s="18"/>
      <c r="ES59" s="18"/>
      <c r="ET59" s="18"/>
      <c r="EU59" s="18"/>
      <c r="EV59" s="18"/>
      <c r="EW59" s="18"/>
      <c r="EX59" s="18"/>
      <c r="EY59" s="18"/>
      <c r="EZ59" s="18"/>
      <c r="FA59" s="18"/>
      <c r="FB59" s="18"/>
      <c r="FC59" s="18"/>
      <c r="FD59" s="18"/>
      <c r="FE59" s="18"/>
      <c r="FF59" s="18"/>
      <c r="FG59" s="18"/>
      <c r="FH59" s="18"/>
      <c r="FI59" s="18"/>
      <c r="FJ59" s="18"/>
      <c r="FK59" s="18"/>
      <c r="FL59" s="18"/>
      <c r="FM59" s="18"/>
      <c r="FN59" s="18"/>
      <c r="FO59" s="18"/>
      <c r="FP59" s="18"/>
      <c r="FQ59" s="18"/>
      <c r="FR59" s="18"/>
      <c r="FS59" s="18"/>
      <c r="FT59" s="18"/>
      <c r="FU59" s="18"/>
      <c r="FV59" s="18"/>
      <c r="FW59" s="18"/>
      <c r="FX59" s="18"/>
      <c r="FY59" s="18"/>
      <c r="FZ59" s="18"/>
      <c r="GA59" s="18"/>
      <c r="GB59" s="18"/>
      <c r="GC59" s="18"/>
      <c r="GD59" s="18"/>
      <c r="GE59" s="18"/>
      <c r="GF59" s="18"/>
      <c r="GG59" s="18"/>
      <c r="GH59" s="18"/>
      <c r="GI59" s="18"/>
      <c r="GJ59" s="18"/>
      <c r="GK59" s="18"/>
      <c r="GL59" s="18"/>
      <c r="GM59" s="18"/>
      <c r="GN59" s="18"/>
      <c r="GO59" s="18"/>
      <c r="GP59" s="18"/>
      <c r="GQ59" s="18"/>
      <c r="GR59" s="18"/>
      <c r="GS59" s="18"/>
      <c r="GT59" s="18"/>
      <c r="GU59" s="18"/>
      <c r="GV59" s="18"/>
      <c r="GW59" s="18"/>
      <c r="GX59" s="18"/>
      <c r="GY59" s="18"/>
      <c r="GZ59" s="18"/>
      <c r="HA59" s="18"/>
      <c r="HB59" s="18"/>
      <c r="HC59" s="18"/>
      <c r="HD59" s="18"/>
      <c r="HE59" s="18"/>
      <c r="HF59" s="18"/>
      <c r="HG59" s="18"/>
      <c r="HH59" s="18"/>
      <c r="HI59" s="18"/>
      <c r="HJ59" s="18"/>
      <c r="HK59" s="18"/>
      <c r="HL59" s="18"/>
      <c r="HM59" s="18"/>
      <c r="HN59" s="18"/>
      <c r="HO59" s="18"/>
      <c r="HP59" s="18"/>
      <c r="HQ59" s="18"/>
      <c r="HR59" s="18"/>
      <c r="HS59" s="18"/>
    </row>
    <row r="60" spans="1:227" s="23" customFormat="1" ht="66" x14ac:dyDescent="0.25">
      <c r="A60" s="94"/>
      <c r="B60" s="22" t="s">
        <v>336</v>
      </c>
      <c r="C60" s="28">
        <f>SUM(D60:L60)</f>
        <v>630000</v>
      </c>
      <c r="D60" s="28">
        <v>70000</v>
      </c>
      <c r="E60" s="28">
        <v>70000</v>
      </c>
      <c r="F60" s="28">
        <v>70000</v>
      </c>
      <c r="G60" s="28">
        <v>70000</v>
      </c>
      <c r="H60" s="28">
        <v>70000</v>
      </c>
      <c r="I60" s="53">
        <v>70000</v>
      </c>
      <c r="J60" s="53">
        <v>70000</v>
      </c>
      <c r="K60" s="28">
        <v>70000</v>
      </c>
      <c r="L60" s="28">
        <v>70000</v>
      </c>
      <c r="M60" s="87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8"/>
      <c r="BU60" s="18"/>
      <c r="BV60" s="18"/>
      <c r="BW60" s="18"/>
      <c r="BX60" s="18"/>
      <c r="BY60" s="18"/>
      <c r="BZ60" s="18"/>
      <c r="CA60" s="18"/>
      <c r="CB60" s="18"/>
      <c r="CC60" s="18"/>
      <c r="CD60" s="18"/>
      <c r="CE60" s="18"/>
      <c r="CF60" s="18"/>
      <c r="CG60" s="18"/>
      <c r="CH60" s="18"/>
      <c r="CI60" s="18"/>
      <c r="CJ60" s="18"/>
      <c r="CK60" s="18"/>
      <c r="CL60" s="18"/>
      <c r="CM60" s="18"/>
      <c r="CN60" s="18"/>
      <c r="CO60" s="18"/>
      <c r="CP60" s="18"/>
      <c r="CQ60" s="18"/>
      <c r="CR60" s="18"/>
      <c r="CS60" s="18"/>
      <c r="CT60" s="18"/>
      <c r="CU60" s="18"/>
      <c r="CV60" s="18"/>
      <c r="CW60" s="18"/>
      <c r="CX60" s="18"/>
      <c r="CY60" s="18"/>
      <c r="CZ60" s="18"/>
      <c r="DA60" s="18"/>
      <c r="DB60" s="18"/>
      <c r="DC60" s="18"/>
      <c r="DD60" s="18"/>
      <c r="DE60" s="18"/>
      <c r="DF60" s="18"/>
      <c r="DG60" s="18"/>
      <c r="DH60" s="18"/>
      <c r="DI60" s="18"/>
      <c r="DJ60" s="18"/>
      <c r="DK60" s="18"/>
      <c r="DL60" s="18"/>
      <c r="DM60" s="18"/>
      <c r="DN60" s="18"/>
      <c r="DO60" s="18"/>
      <c r="DP60" s="18"/>
      <c r="DQ60" s="18"/>
      <c r="DR60" s="18"/>
      <c r="DS60" s="18"/>
      <c r="DT60" s="18"/>
      <c r="DU60" s="18"/>
      <c r="DV60" s="18"/>
      <c r="DW60" s="18"/>
      <c r="DX60" s="18"/>
      <c r="DY60" s="18"/>
      <c r="DZ60" s="18"/>
      <c r="EA60" s="18"/>
      <c r="EB60" s="18"/>
      <c r="EC60" s="18"/>
      <c r="ED60" s="18"/>
      <c r="EE60" s="18"/>
      <c r="EF60" s="18"/>
      <c r="EG60" s="18"/>
      <c r="EH60" s="18"/>
      <c r="EI60" s="18"/>
      <c r="EJ60" s="18"/>
      <c r="EK60" s="18"/>
      <c r="EL60" s="18"/>
      <c r="EM60" s="18"/>
      <c r="EN60" s="18"/>
      <c r="EO60" s="18"/>
      <c r="EP60" s="18"/>
      <c r="EQ60" s="18"/>
      <c r="ER60" s="18"/>
      <c r="ES60" s="18"/>
      <c r="ET60" s="18"/>
      <c r="EU60" s="18"/>
      <c r="EV60" s="18"/>
      <c r="EW60" s="18"/>
      <c r="EX60" s="18"/>
      <c r="EY60" s="18"/>
      <c r="EZ60" s="18"/>
      <c r="FA60" s="18"/>
      <c r="FB60" s="18"/>
      <c r="FC60" s="18"/>
      <c r="FD60" s="18"/>
      <c r="FE60" s="18"/>
      <c r="FF60" s="18"/>
      <c r="FG60" s="18"/>
      <c r="FH60" s="18"/>
      <c r="FI60" s="18"/>
      <c r="FJ60" s="18"/>
      <c r="FK60" s="18"/>
      <c r="FL60" s="18"/>
      <c r="FM60" s="18"/>
      <c r="FN60" s="18"/>
      <c r="FO60" s="18"/>
      <c r="FP60" s="18"/>
      <c r="FQ60" s="18"/>
      <c r="FR60" s="18"/>
      <c r="FS60" s="18"/>
      <c r="FT60" s="18"/>
      <c r="FU60" s="18"/>
      <c r="FV60" s="18"/>
      <c r="FW60" s="18"/>
      <c r="FX60" s="18"/>
      <c r="FY60" s="18"/>
      <c r="FZ60" s="18"/>
      <c r="GA60" s="18"/>
      <c r="GB60" s="18"/>
      <c r="GC60" s="18"/>
      <c r="GD60" s="18"/>
      <c r="GE60" s="18"/>
      <c r="GF60" s="18"/>
      <c r="GG60" s="18"/>
      <c r="GH60" s="18"/>
      <c r="GI60" s="18"/>
      <c r="GJ60" s="18"/>
      <c r="GK60" s="18"/>
      <c r="GL60" s="18"/>
      <c r="GM60" s="18"/>
      <c r="GN60" s="18"/>
      <c r="GO60" s="18"/>
      <c r="GP60" s="18"/>
      <c r="GQ60" s="18"/>
      <c r="GR60" s="18"/>
      <c r="GS60" s="18"/>
      <c r="GT60" s="18"/>
      <c r="GU60" s="18"/>
      <c r="GV60" s="18"/>
      <c r="GW60" s="18"/>
      <c r="GX60" s="18"/>
      <c r="GY60" s="18"/>
      <c r="GZ60" s="18"/>
      <c r="HA60" s="18"/>
      <c r="HB60" s="18"/>
      <c r="HC60" s="18"/>
      <c r="HD60" s="18"/>
      <c r="HE60" s="18"/>
      <c r="HF60" s="18"/>
      <c r="HG60" s="18"/>
      <c r="HH60" s="18"/>
      <c r="HI60" s="18"/>
      <c r="HJ60" s="18"/>
      <c r="HK60" s="18"/>
      <c r="HL60" s="18"/>
      <c r="HM60" s="18"/>
      <c r="HN60" s="18"/>
      <c r="HO60" s="18"/>
      <c r="HP60" s="18"/>
      <c r="HQ60" s="18"/>
      <c r="HR60" s="18"/>
      <c r="HS60" s="18"/>
    </row>
    <row r="61" spans="1:227" s="23" customFormat="1" ht="33" customHeight="1" x14ac:dyDescent="0.25">
      <c r="A61" s="92" t="s">
        <v>393</v>
      </c>
      <c r="B61" s="22" t="s">
        <v>337</v>
      </c>
      <c r="C61" s="51">
        <f>C62+C63</f>
        <v>870531</v>
      </c>
      <c r="D61" s="51">
        <f t="shared" ref="D61:F61" si="40">D62+D63</f>
        <v>70531</v>
      </c>
      <c r="E61" s="51">
        <f t="shared" si="40"/>
        <v>100000</v>
      </c>
      <c r="F61" s="51">
        <f t="shared" si="40"/>
        <v>100000</v>
      </c>
      <c r="G61" s="51">
        <f t="shared" ref="G61:L61" si="41">G62+G63</f>
        <v>100000</v>
      </c>
      <c r="H61" s="51">
        <f t="shared" si="41"/>
        <v>100000</v>
      </c>
      <c r="I61" s="52">
        <f t="shared" si="41"/>
        <v>100000</v>
      </c>
      <c r="J61" s="52">
        <f t="shared" si="41"/>
        <v>100000</v>
      </c>
      <c r="K61" s="51">
        <f t="shared" si="41"/>
        <v>100000</v>
      </c>
      <c r="L61" s="51">
        <f t="shared" si="41"/>
        <v>100000</v>
      </c>
      <c r="M61" s="86" t="s">
        <v>391</v>
      </c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8"/>
      <c r="BV61" s="18"/>
      <c r="BW61" s="18"/>
      <c r="BX61" s="18"/>
      <c r="BY61" s="18"/>
      <c r="BZ61" s="18"/>
      <c r="CA61" s="18"/>
      <c r="CB61" s="18"/>
      <c r="CC61" s="18"/>
      <c r="CD61" s="18"/>
      <c r="CE61" s="18"/>
      <c r="CF61" s="18"/>
      <c r="CG61" s="18"/>
      <c r="CH61" s="18"/>
      <c r="CI61" s="18"/>
      <c r="CJ61" s="18"/>
      <c r="CK61" s="18"/>
      <c r="CL61" s="18"/>
      <c r="CM61" s="18"/>
      <c r="CN61" s="18"/>
      <c r="CO61" s="18"/>
      <c r="CP61" s="18"/>
      <c r="CQ61" s="18"/>
      <c r="CR61" s="18"/>
      <c r="CS61" s="18"/>
      <c r="CT61" s="18"/>
      <c r="CU61" s="18"/>
      <c r="CV61" s="18"/>
      <c r="CW61" s="18"/>
      <c r="CX61" s="18"/>
      <c r="CY61" s="18"/>
      <c r="CZ61" s="18"/>
      <c r="DA61" s="18"/>
      <c r="DB61" s="18"/>
      <c r="DC61" s="18"/>
      <c r="DD61" s="18"/>
      <c r="DE61" s="18"/>
      <c r="DF61" s="18"/>
      <c r="DG61" s="18"/>
      <c r="DH61" s="18"/>
      <c r="DI61" s="18"/>
      <c r="DJ61" s="18"/>
      <c r="DK61" s="18"/>
      <c r="DL61" s="18"/>
      <c r="DM61" s="18"/>
      <c r="DN61" s="18"/>
      <c r="DO61" s="18"/>
      <c r="DP61" s="18"/>
      <c r="DQ61" s="18"/>
      <c r="DR61" s="18"/>
      <c r="DS61" s="18"/>
      <c r="DT61" s="18"/>
      <c r="DU61" s="18"/>
      <c r="DV61" s="18"/>
      <c r="DW61" s="18"/>
      <c r="DX61" s="18"/>
      <c r="DY61" s="18"/>
      <c r="DZ61" s="18"/>
      <c r="EA61" s="18"/>
      <c r="EB61" s="18"/>
      <c r="EC61" s="18"/>
      <c r="ED61" s="18"/>
      <c r="EE61" s="18"/>
      <c r="EF61" s="18"/>
      <c r="EG61" s="18"/>
      <c r="EH61" s="18"/>
      <c r="EI61" s="18"/>
      <c r="EJ61" s="18"/>
      <c r="EK61" s="18"/>
      <c r="EL61" s="18"/>
      <c r="EM61" s="18"/>
      <c r="EN61" s="18"/>
      <c r="EO61" s="18"/>
      <c r="EP61" s="18"/>
      <c r="EQ61" s="18"/>
      <c r="ER61" s="18"/>
      <c r="ES61" s="18"/>
      <c r="ET61" s="18"/>
      <c r="EU61" s="18"/>
      <c r="EV61" s="18"/>
      <c r="EW61" s="18"/>
      <c r="EX61" s="18"/>
      <c r="EY61" s="18"/>
      <c r="EZ61" s="18"/>
      <c r="FA61" s="18"/>
      <c r="FB61" s="18"/>
      <c r="FC61" s="18"/>
      <c r="FD61" s="18"/>
      <c r="FE61" s="18"/>
      <c r="FF61" s="18"/>
      <c r="FG61" s="18"/>
      <c r="FH61" s="18"/>
      <c r="FI61" s="18"/>
      <c r="FJ61" s="18"/>
      <c r="FK61" s="18"/>
      <c r="FL61" s="18"/>
      <c r="FM61" s="18"/>
      <c r="FN61" s="18"/>
      <c r="FO61" s="18"/>
      <c r="FP61" s="18"/>
      <c r="FQ61" s="18"/>
      <c r="FR61" s="18"/>
      <c r="FS61" s="18"/>
      <c r="FT61" s="18"/>
      <c r="FU61" s="18"/>
      <c r="FV61" s="18"/>
      <c r="FW61" s="18"/>
      <c r="FX61" s="18"/>
      <c r="FY61" s="18"/>
      <c r="FZ61" s="18"/>
      <c r="GA61" s="18"/>
      <c r="GB61" s="18"/>
      <c r="GC61" s="18"/>
      <c r="GD61" s="18"/>
      <c r="GE61" s="18"/>
      <c r="GF61" s="18"/>
      <c r="GG61" s="18"/>
      <c r="GH61" s="18"/>
      <c r="GI61" s="18"/>
      <c r="GJ61" s="18"/>
      <c r="GK61" s="18"/>
      <c r="GL61" s="18"/>
      <c r="GM61" s="18"/>
      <c r="GN61" s="18"/>
      <c r="GO61" s="18"/>
      <c r="GP61" s="18"/>
      <c r="GQ61" s="18"/>
      <c r="GR61" s="18"/>
      <c r="GS61" s="18"/>
      <c r="GT61" s="18"/>
      <c r="GU61" s="18"/>
      <c r="GV61" s="18"/>
      <c r="GW61" s="18"/>
      <c r="GX61" s="18"/>
      <c r="GY61" s="18"/>
      <c r="GZ61" s="18"/>
      <c r="HA61" s="18"/>
      <c r="HB61" s="18"/>
      <c r="HC61" s="18"/>
      <c r="HD61" s="18"/>
      <c r="HE61" s="18"/>
      <c r="HF61" s="18"/>
      <c r="HG61" s="18"/>
      <c r="HH61" s="18"/>
      <c r="HI61" s="18"/>
      <c r="HJ61" s="18"/>
      <c r="HK61" s="18"/>
      <c r="HL61" s="18"/>
      <c r="HM61" s="18"/>
      <c r="HN61" s="18"/>
      <c r="HO61" s="18"/>
      <c r="HP61" s="18"/>
      <c r="HQ61" s="18"/>
      <c r="HR61" s="18"/>
      <c r="HS61" s="18"/>
    </row>
    <row r="62" spans="1:227" s="23" customFormat="1" ht="144" customHeight="1" x14ac:dyDescent="0.25">
      <c r="A62" s="93"/>
      <c r="B62" s="22" t="s">
        <v>335</v>
      </c>
      <c r="C62" s="28">
        <f>SUM(D62:L62)</f>
        <v>0</v>
      </c>
      <c r="D62" s="28">
        <v>0</v>
      </c>
      <c r="E62" s="28">
        <v>0</v>
      </c>
      <c r="F62" s="51"/>
      <c r="G62" s="28">
        <v>0</v>
      </c>
      <c r="H62" s="51"/>
      <c r="I62" s="53">
        <v>0</v>
      </c>
      <c r="J62" s="52"/>
      <c r="K62" s="28">
        <v>0</v>
      </c>
      <c r="L62" s="51"/>
      <c r="M62" s="87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8"/>
      <c r="BV62" s="18"/>
      <c r="BW62" s="18"/>
      <c r="BX62" s="18"/>
      <c r="BY62" s="18"/>
      <c r="BZ62" s="18"/>
      <c r="CA62" s="18"/>
      <c r="CB62" s="18"/>
      <c r="CC62" s="18"/>
      <c r="CD62" s="18"/>
      <c r="CE62" s="18"/>
      <c r="CF62" s="18"/>
      <c r="CG62" s="18"/>
      <c r="CH62" s="18"/>
      <c r="CI62" s="18"/>
      <c r="CJ62" s="18"/>
      <c r="CK62" s="18"/>
      <c r="CL62" s="18"/>
      <c r="CM62" s="18"/>
      <c r="CN62" s="18"/>
      <c r="CO62" s="18"/>
      <c r="CP62" s="18"/>
      <c r="CQ62" s="18"/>
      <c r="CR62" s="18"/>
      <c r="CS62" s="18"/>
      <c r="CT62" s="18"/>
      <c r="CU62" s="18"/>
      <c r="CV62" s="18"/>
      <c r="CW62" s="18"/>
      <c r="CX62" s="18"/>
      <c r="CY62" s="18"/>
      <c r="CZ62" s="18"/>
      <c r="DA62" s="18"/>
      <c r="DB62" s="18"/>
      <c r="DC62" s="18"/>
      <c r="DD62" s="18"/>
      <c r="DE62" s="18"/>
      <c r="DF62" s="18"/>
      <c r="DG62" s="18"/>
      <c r="DH62" s="18"/>
      <c r="DI62" s="18"/>
      <c r="DJ62" s="18"/>
      <c r="DK62" s="18"/>
      <c r="DL62" s="18"/>
      <c r="DM62" s="18"/>
      <c r="DN62" s="18"/>
      <c r="DO62" s="18"/>
      <c r="DP62" s="18"/>
      <c r="DQ62" s="18"/>
      <c r="DR62" s="18"/>
      <c r="DS62" s="18"/>
      <c r="DT62" s="18"/>
      <c r="DU62" s="18"/>
      <c r="DV62" s="18"/>
      <c r="DW62" s="18"/>
      <c r="DX62" s="18"/>
      <c r="DY62" s="18"/>
      <c r="DZ62" s="18"/>
      <c r="EA62" s="18"/>
      <c r="EB62" s="18"/>
      <c r="EC62" s="18"/>
      <c r="ED62" s="18"/>
      <c r="EE62" s="18"/>
      <c r="EF62" s="18"/>
      <c r="EG62" s="18"/>
      <c r="EH62" s="18"/>
      <c r="EI62" s="18"/>
      <c r="EJ62" s="18"/>
      <c r="EK62" s="18"/>
      <c r="EL62" s="18"/>
      <c r="EM62" s="18"/>
      <c r="EN62" s="18"/>
      <c r="EO62" s="18"/>
      <c r="EP62" s="18"/>
      <c r="EQ62" s="18"/>
      <c r="ER62" s="18"/>
      <c r="ES62" s="18"/>
      <c r="ET62" s="18"/>
      <c r="EU62" s="18"/>
      <c r="EV62" s="18"/>
      <c r="EW62" s="18"/>
      <c r="EX62" s="18"/>
      <c r="EY62" s="18"/>
      <c r="EZ62" s="18"/>
      <c r="FA62" s="18"/>
      <c r="FB62" s="18"/>
      <c r="FC62" s="18"/>
      <c r="FD62" s="18"/>
      <c r="FE62" s="18"/>
      <c r="FF62" s="18"/>
      <c r="FG62" s="18"/>
      <c r="FH62" s="18"/>
      <c r="FI62" s="18"/>
      <c r="FJ62" s="18"/>
      <c r="FK62" s="18"/>
      <c r="FL62" s="18"/>
      <c r="FM62" s="18"/>
      <c r="FN62" s="18"/>
      <c r="FO62" s="18"/>
      <c r="FP62" s="18"/>
      <c r="FQ62" s="18"/>
      <c r="FR62" s="18"/>
      <c r="FS62" s="18"/>
      <c r="FT62" s="18"/>
      <c r="FU62" s="18"/>
      <c r="FV62" s="18"/>
      <c r="FW62" s="18"/>
      <c r="FX62" s="18"/>
      <c r="FY62" s="18"/>
      <c r="FZ62" s="18"/>
      <c r="GA62" s="18"/>
      <c r="GB62" s="18"/>
      <c r="GC62" s="18"/>
      <c r="GD62" s="18"/>
      <c r="GE62" s="18"/>
      <c r="GF62" s="18"/>
      <c r="GG62" s="18"/>
      <c r="GH62" s="18"/>
      <c r="GI62" s="18"/>
      <c r="GJ62" s="18"/>
      <c r="GK62" s="18"/>
      <c r="GL62" s="18"/>
      <c r="GM62" s="18"/>
      <c r="GN62" s="18"/>
      <c r="GO62" s="18"/>
      <c r="GP62" s="18"/>
      <c r="GQ62" s="18"/>
      <c r="GR62" s="18"/>
      <c r="GS62" s="18"/>
      <c r="GT62" s="18"/>
      <c r="GU62" s="18"/>
      <c r="GV62" s="18"/>
      <c r="GW62" s="18"/>
      <c r="GX62" s="18"/>
      <c r="GY62" s="18"/>
      <c r="GZ62" s="18"/>
      <c r="HA62" s="18"/>
      <c r="HB62" s="18"/>
      <c r="HC62" s="18"/>
      <c r="HD62" s="18"/>
      <c r="HE62" s="18"/>
      <c r="HF62" s="18"/>
      <c r="HG62" s="18"/>
      <c r="HH62" s="18"/>
      <c r="HI62" s="18"/>
      <c r="HJ62" s="18"/>
      <c r="HK62" s="18"/>
      <c r="HL62" s="18"/>
      <c r="HM62" s="18"/>
      <c r="HN62" s="18"/>
      <c r="HO62" s="18"/>
      <c r="HP62" s="18"/>
      <c r="HQ62" s="18"/>
      <c r="HR62" s="18"/>
      <c r="HS62" s="18"/>
    </row>
    <row r="63" spans="1:227" s="23" customFormat="1" ht="66" x14ac:dyDescent="0.25">
      <c r="A63" s="94"/>
      <c r="B63" s="22" t="s">
        <v>336</v>
      </c>
      <c r="C63" s="28">
        <f>SUM(D63:L63)</f>
        <v>870531</v>
      </c>
      <c r="D63" s="28">
        <v>70531</v>
      </c>
      <c r="E63" s="28">
        <v>100000</v>
      </c>
      <c r="F63" s="28">
        <v>100000</v>
      </c>
      <c r="G63" s="28">
        <v>100000</v>
      </c>
      <c r="H63" s="28">
        <v>100000</v>
      </c>
      <c r="I63" s="53">
        <v>100000</v>
      </c>
      <c r="J63" s="53">
        <v>100000</v>
      </c>
      <c r="K63" s="28">
        <v>100000</v>
      </c>
      <c r="L63" s="28">
        <v>100000</v>
      </c>
      <c r="M63" s="87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  <c r="BP63" s="18"/>
      <c r="BQ63" s="18"/>
      <c r="BR63" s="18"/>
      <c r="BS63" s="18"/>
      <c r="BT63" s="18"/>
      <c r="BU63" s="18"/>
      <c r="BV63" s="18"/>
      <c r="BW63" s="18"/>
      <c r="BX63" s="18"/>
      <c r="BY63" s="18"/>
      <c r="BZ63" s="18"/>
      <c r="CA63" s="18"/>
      <c r="CB63" s="18"/>
      <c r="CC63" s="18"/>
      <c r="CD63" s="18"/>
      <c r="CE63" s="18"/>
      <c r="CF63" s="18"/>
      <c r="CG63" s="18"/>
      <c r="CH63" s="18"/>
      <c r="CI63" s="18"/>
      <c r="CJ63" s="18"/>
      <c r="CK63" s="18"/>
      <c r="CL63" s="18"/>
      <c r="CM63" s="18"/>
      <c r="CN63" s="18"/>
      <c r="CO63" s="18"/>
      <c r="CP63" s="18"/>
      <c r="CQ63" s="18"/>
      <c r="CR63" s="18"/>
      <c r="CS63" s="18"/>
      <c r="CT63" s="18"/>
      <c r="CU63" s="18"/>
      <c r="CV63" s="18"/>
      <c r="CW63" s="18"/>
      <c r="CX63" s="18"/>
      <c r="CY63" s="18"/>
      <c r="CZ63" s="18"/>
      <c r="DA63" s="18"/>
      <c r="DB63" s="18"/>
      <c r="DC63" s="18"/>
      <c r="DD63" s="18"/>
      <c r="DE63" s="18"/>
      <c r="DF63" s="18"/>
      <c r="DG63" s="18"/>
      <c r="DH63" s="18"/>
      <c r="DI63" s="18"/>
      <c r="DJ63" s="18"/>
      <c r="DK63" s="18"/>
      <c r="DL63" s="18"/>
      <c r="DM63" s="18"/>
      <c r="DN63" s="18"/>
      <c r="DO63" s="18"/>
      <c r="DP63" s="18"/>
      <c r="DQ63" s="18"/>
      <c r="DR63" s="18"/>
      <c r="DS63" s="18"/>
      <c r="DT63" s="18"/>
      <c r="DU63" s="18"/>
      <c r="DV63" s="18"/>
      <c r="DW63" s="18"/>
      <c r="DX63" s="18"/>
      <c r="DY63" s="18"/>
      <c r="DZ63" s="18"/>
      <c r="EA63" s="18"/>
      <c r="EB63" s="18"/>
      <c r="EC63" s="18"/>
      <c r="ED63" s="18"/>
      <c r="EE63" s="18"/>
      <c r="EF63" s="18"/>
      <c r="EG63" s="18"/>
      <c r="EH63" s="18"/>
      <c r="EI63" s="18"/>
      <c r="EJ63" s="18"/>
      <c r="EK63" s="18"/>
      <c r="EL63" s="18"/>
      <c r="EM63" s="18"/>
      <c r="EN63" s="18"/>
      <c r="EO63" s="18"/>
      <c r="EP63" s="18"/>
      <c r="EQ63" s="18"/>
      <c r="ER63" s="18"/>
      <c r="ES63" s="18"/>
      <c r="ET63" s="18"/>
      <c r="EU63" s="18"/>
      <c r="EV63" s="18"/>
      <c r="EW63" s="18"/>
      <c r="EX63" s="18"/>
      <c r="EY63" s="18"/>
      <c r="EZ63" s="18"/>
      <c r="FA63" s="18"/>
      <c r="FB63" s="18"/>
      <c r="FC63" s="18"/>
      <c r="FD63" s="18"/>
      <c r="FE63" s="18"/>
      <c r="FF63" s="18"/>
      <c r="FG63" s="18"/>
      <c r="FH63" s="18"/>
      <c r="FI63" s="18"/>
      <c r="FJ63" s="18"/>
      <c r="FK63" s="18"/>
      <c r="FL63" s="18"/>
      <c r="FM63" s="18"/>
      <c r="FN63" s="18"/>
      <c r="FO63" s="18"/>
      <c r="FP63" s="18"/>
      <c r="FQ63" s="18"/>
      <c r="FR63" s="18"/>
      <c r="FS63" s="18"/>
      <c r="FT63" s="18"/>
      <c r="FU63" s="18"/>
      <c r="FV63" s="18"/>
      <c r="FW63" s="18"/>
      <c r="FX63" s="18"/>
      <c r="FY63" s="18"/>
      <c r="FZ63" s="18"/>
      <c r="GA63" s="18"/>
      <c r="GB63" s="18"/>
      <c r="GC63" s="18"/>
      <c r="GD63" s="18"/>
      <c r="GE63" s="18"/>
      <c r="GF63" s="18"/>
      <c r="GG63" s="18"/>
      <c r="GH63" s="18"/>
      <c r="GI63" s="18"/>
      <c r="GJ63" s="18"/>
      <c r="GK63" s="18"/>
      <c r="GL63" s="18"/>
      <c r="GM63" s="18"/>
      <c r="GN63" s="18"/>
      <c r="GO63" s="18"/>
      <c r="GP63" s="18"/>
      <c r="GQ63" s="18"/>
      <c r="GR63" s="18"/>
      <c r="GS63" s="18"/>
      <c r="GT63" s="18"/>
      <c r="GU63" s="18"/>
      <c r="GV63" s="18"/>
      <c r="GW63" s="18"/>
      <c r="GX63" s="18"/>
      <c r="GY63" s="18"/>
      <c r="GZ63" s="18"/>
      <c r="HA63" s="18"/>
      <c r="HB63" s="18"/>
      <c r="HC63" s="18"/>
      <c r="HD63" s="18"/>
      <c r="HE63" s="18"/>
      <c r="HF63" s="18"/>
      <c r="HG63" s="18"/>
      <c r="HH63" s="18"/>
      <c r="HI63" s="18"/>
      <c r="HJ63" s="18"/>
      <c r="HK63" s="18"/>
      <c r="HL63" s="18"/>
      <c r="HM63" s="18"/>
      <c r="HN63" s="18"/>
      <c r="HO63" s="18"/>
      <c r="HP63" s="18"/>
      <c r="HQ63" s="18"/>
      <c r="HR63" s="18"/>
      <c r="HS63" s="18"/>
    </row>
    <row r="64" spans="1:227" s="23" customFormat="1" ht="59.25" customHeight="1" x14ac:dyDescent="0.25">
      <c r="A64" s="113" t="s">
        <v>498</v>
      </c>
      <c r="B64" s="45" t="s">
        <v>337</v>
      </c>
      <c r="C64" s="52">
        <f>C65+C66</f>
        <v>29469</v>
      </c>
      <c r="D64" s="52">
        <f>D65+D66</f>
        <v>29469</v>
      </c>
      <c r="E64" s="52">
        <v>0</v>
      </c>
      <c r="F64" s="52">
        <v>0</v>
      </c>
      <c r="G64" s="52">
        <v>0</v>
      </c>
      <c r="H64" s="52">
        <v>0</v>
      </c>
      <c r="I64" s="52">
        <v>0</v>
      </c>
      <c r="J64" s="52">
        <v>0</v>
      </c>
      <c r="K64" s="52">
        <v>0</v>
      </c>
      <c r="L64" s="52">
        <v>0</v>
      </c>
      <c r="M64" s="86" t="s">
        <v>391</v>
      </c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/>
      <c r="BT64" s="18"/>
      <c r="BU64" s="18"/>
      <c r="BV64" s="18"/>
      <c r="BW64" s="18"/>
      <c r="BX64" s="18"/>
      <c r="BY64" s="18"/>
      <c r="BZ64" s="18"/>
      <c r="CA64" s="18"/>
      <c r="CB64" s="18"/>
      <c r="CC64" s="18"/>
      <c r="CD64" s="18"/>
      <c r="CE64" s="18"/>
      <c r="CF64" s="18"/>
      <c r="CG64" s="18"/>
      <c r="CH64" s="18"/>
      <c r="CI64" s="18"/>
      <c r="CJ64" s="18"/>
      <c r="CK64" s="18"/>
      <c r="CL64" s="18"/>
      <c r="CM64" s="18"/>
      <c r="CN64" s="18"/>
      <c r="CO64" s="18"/>
      <c r="CP64" s="18"/>
      <c r="CQ64" s="18"/>
      <c r="CR64" s="18"/>
      <c r="CS64" s="18"/>
      <c r="CT64" s="18"/>
      <c r="CU64" s="18"/>
      <c r="CV64" s="18"/>
      <c r="CW64" s="18"/>
      <c r="CX64" s="18"/>
      <c r="CY64" s="18"/>
      <c r="CZ64" s="18"/>
      <c r="DA64" s="18"/>
      <c r="DB64" s="18"/>
      <c r="DC64" s="18"/>
      <c r="DD64" s="18"/>
      <c r="DE64" s="18"/>
      <c r="DF64" s="18"/>
      <c r="DG64" s="18"/>
      <c r="DH64" s="18"/>
      <c r="DI64" s="18"/>
      <c r="DJ64" s="18"/>
      <c r="DK64" s="18"/>
      <c r="DL64" s="18"/>
      <c r="DM64" s="18"/>
      <c r="DN64" s="18"/>
      <c r="DO64" s="18"/>
      <c r="DP64" s="18"/>
      <c r="DQ64" s="18"/>
      <c r="DR64" s="18"/>
      <c r="DS64" s="18"/>
      <c r="DT64" s="18"/>
      <c r="DU64" s="18"/>
      <c r="DV64" s="18"/>
      <c r="DW64" s="18"/>
      <c r="DX64" s="18"/>
      <c r="DY64" s="18"/>
      <c r="DZ64" s="18"/>
      <c r="EA64" s="18"/>
      <c r="EB64" s="18"/>
      <c r="EC64" s="18"/>
      <c r="ED64" s="18"/>
      <c r="EE64" s="18"/>
      <c r="EF64" s="18"/>
      <c r="EG64" s="18"/>
      <c r="EH64" s="18"/>
      <c r="EI64" s="18"/>
      <c r="EJ64" s="18"/>
      <c r="EK64" s="18"/>
      <c r="EL64" s="18"/>
      <c r="EM64" s="18"/>
      <c r="EN64" s="18"/>
      <c r="EO64" s="18"/>
      <c r="EP64" s="18"/>
      <c r="EQ64" s="18"/>
      <c r="ER64" s="18"/>
      <c r="ES64" s="18"/>
      <c r="ET64" s="18"/>
      <c r="EU64" s="18"/>
      <c r="EV64" s="18"/>
      <c r="EW64" s="18"/>
      <c r="EX64" s="18"/>
      <c r="EY64" s="18"/>
      <c r="EZ64" s="18"/>
      <c r="FA64" s="18"/>
      <c r="FB64" s="18"/>
      <c r="FC64" s="18"/>
      <c r="FD64" s="18"/>
      <c r="FE64" s="18"/>
      <c r="FF64" s="18"/>
      <c r="FG64" s="18"/>
      <c r="FH64" s="18"/>
      <c r="FI64" s="18"/>
      <c r="FJ64" s="18"/>
      <c r="FK64" s="18"/>
      <c r="FL64" s="18"/>
      <c r="FM64" s="18"/>
      <c r="FN64" s="18"/>
      <c r="FO64" s="18"/>
      <c r="FP64" s="18"/>
      <c r="FQ64" s="18"/>
      <c r="FR64" s="18"/>
      <c r="FS64" s="18"/>
      <c r="FT64" s="18"/>
      <c r="FU64" s="18"/>
      <c r="FV64" s="18"/>
      <c r="FW64" s="18"/>
      <c r="FX64" s="18"/>
      <c r="FY64" s="18"/>
      <c r="FZ64" s="18"/>
      <c r="GA64" s="18"/>
      <c r="GB64" s="18"/>
      <c r="GC64" s="18"/>
      <c r="GD64" s="18"/>
      <c r="GE64" s="18"/>
      <c r="GF64" s="18"/>
      <c r="GG64" s="18"/>
      <c r="GH64" s="18"/>
      <c r="GI64" s="18"/>
      <c r="GJ64" s="18"/>
      <c r="GK64" s="18"/>
      <c r="GL64" s="18"/>
      <c r="GM64" s="18"/>
      <c r="GN64" s="18"/>
      <c r="GO64" s="18"/>
      <c r="GP64" s="18"/>
      <c r="GQ64" s="18"/>
      <c r="GR64" s="18"/>
      <c r="GS64" s="18"/>
      <c r="GT64" s="18"/>
      <c r="GU64" s="18"/>
      <c r="GV64" s="18"/>
      <c r="GW64" s="18"/>
      <c r="GX64" s="18"/>
      <c r="GY64" s="18"/>
      <c r="GZ64" s="18"/>
      <c r="HA64" s="18"/>
      <c r="HB64" s="18"/>
      <c r="HC64" s="18"/>
      <c r="HD64" s="18"/>
      <c r="HE64" s="18"/>
      <c r="HF64" s="18"/>
      <c r="HG64" s="18"/>
      <c r="HH64" s="18"/>
      <c r="HI64" s="18"/>
      <c r="HJ64" s="18"/>
      <c r="HK64" s="18"/>
      <c r="HL64" s="18"/>
      <c r="HM64" s="18"/>
      <c r="HN64" s="18"/>
      <c r="HO64" s="18"/>
      <c r="HP64" s="18"/>
      <c r="HQ64" s="18"/>
      <c r="HR64" s="18"/>
      <c r="HS64" s="18"/>
    </row>
    <row r="65" spans="1:227" s="23" customFormat="1" ht="155.25" customHeight="1" x14ac:dyDescent="0.25">
      <c r="A65" s="114"/>
      <c r="B65" s="45" t="s">
        <v>335</v>
      </c>
      <c r="C65" s="52">
        <v>0</v>
      </c>
      <c r="D65" s="52">
        <v>0</v>
      </c>
      <c r="E65" s="52">
        <v>0</v>
      </c>
      <c r="F65" s="52">
        <v>0</v>
      </c>
      <c r="G65" s="52">
        <v>0</v>
      </c>
      <c r="H65" s="52">
        <v>0</v>
      </c>
      <c r="I65" s="52">
        <v>0</v>
      </c>
      <c r="J65" s="52">
        <v>0</v>
      </c>
      <c r="K65" s="52">
        <v>0</v>
      </c>
      <c r="L65" s="52">
        <v>0</v>
      </c>
      <c r="M65" s="87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  <c r="BP65" s="18"/>
      <c r="BQ65" s="18"/>
      <c r="BR65" s="18"/>
      <c r="BS65" s="18"/>
      <c r="BT65" s="18"/>
      <c r="BU65" s="18"/>
      <c r="BV65" s="18"/>
      <c r="BW65" s="18"/>
      <c r="BX65" s="18"/>
      <c r="BY65" s="18"/>
      <c r="BZ65" s="18"/>
      <c r="CA65" s="18"/>
      <c r="CB65" s="18"/>
      <c r="CC65" s="18"/>
      <c r="CD65" s="18"/>
      <c r="CE65" s="18"/>
      <c r="CF65" s="18"/>
      <c r="CG65" s="18"/>
      <c r="CH65" s="18"/>
      <c r="CI65" s="18"/>
      <c r="CJ65" s="18"/>
      <c r="CK65" s="18"/>
      <c r="CL65" s="18"/>
      <c r="CM65" s="18"/>
      <c r="CN65" s="18"/>
      <c r="CO65" s="18"/>
      <c r="CP65" s="18"/>
      <c r="CQ65" s="18"/>
      <c r="CR65" s="18"/>
      <c r="CS65" s="18"/>
      <c r="CT65" s="18"/>
      <c r="CU65" s="18"/>
      <c r="CV65" s="18"/>
      <c r="CW65" s="18"/>
      <c r="CX65" s="18"/>
      <c r="CY65" s="18"/>
      <c r="CZ65" s="18"/>
      <c r="DA65" s="18"/>
      <c r="DB65" s="18"/>
      <c r="DC65" s="18"/>
      <c r="DD65" s="18"/>
      <c r="DE65" s="18"/>
      <c r="DF65" s="18"/>
      <c r="DG65" s="18"/>
      <c r="DH65" s="18"/>
      <c r="DI65" s="18"/>
      <c r="DJ65" s="18"/>
      <c r="DK65" s="18"/>
      <c r="DL65" s="18"/>
      <c r="DM65" s="18"/>
      <c r="DN65" s="18"/>
      <c r="DO65" s="18"/>
      <c r="DP65" s="18"/>
      <c r="DQ65" s="18"/>
      <c r="DR65" s="18"/>
      <c r="DS65" s="18"/>
      <c r="DT65" s="18"/>
      <c r="DU65" s="18"/>
      <c r="DV65" s="18"/>
      <c r="DW65" s="18"/>
      <c r="DX65" s="18"/>
      <c r="DY65" s="18"/>
      <c r="DZ65" s="18"/>
      <c r="EA65" s="18"/>
      <c r="EB65" s="18"/>
      <c r="EC65" s="18"/>
      <c r="ED65" s="18"/>
      <c r="EE65" s="18"/>
      <c r="EF65" s="18"/>
      <c r="EG65" s="18"/>
      <c r="EH65" s="18"/>
      <c r="EI65" s="18"/>
      <c r="EJ65" s="18"/>
      <c r="EK65" s="18"/>
      <c r="EL65" s="18"/>
      <c r="EM65" s="18"/>
      <c r="EN65" s="18"/>
      <c r="EO65" s="18"/>
      <c r="EP65" s="18"/>
      <c r="EQ65" s="18"/>
      <c r="ER65" s="18"/>
      <c r="ES65" s="18"/>
      <c r="ET65" s="18"/>
      <c r="EU65" s="18"/>
      <c r="EV65" s="18"/>
      <c r="EW65" s="18"/>
      <c r="EX65" s="18"/>
      <c r="EY65" s="18"/>
      <c r="EZ65" s="18"/>
      <c r="FA65" s="18"/>
      <c r="FB65" s="18"/>
      <c r="FC65" s="18"/>
      <c r="FD65" s="18"/>
      <c r="FE65" s="18"/>
      <c r="FF65" s="18"/>
      <c r="FG65" s="18"/>
      <c r="FH65" s="18"/>
      <c r="FI65" s="18"/>
      <c r="FJ65" s="18"/>
      <c r="FK65" s="18"/>
      <c r="FL65" s="18"/>
      <c r="FM65" s="18"/>
      <c r="FN65" s="18"/>
      <c r="FO65" s="18"/>
      <c r="FP65" s="18"/>
      <c r="FQ65" s="18"/>
      <c r="FR65" s="18"/>
      <c r="FS65" s="18"/>
      <c r="FT65" s="18"/>
      <c r="FU65" s="18"/>
      <c r="FV65" s="18"/>
      <c r="FW65" s="18"/>
      <c r="FX65" s="18"/>
      <c r="FY65" s="18"/>
      <c r="FZ65" s="18"/>
      <c r="GA65" s="18"/>
      <c r="GB65" s="18"/>
      <c r="GC65" s="18"/>
      <c r="GD65" s="18"/>
      <c r="GE65" s="18"/>
      <c r="GF65" s="18"/>
      <c r="GG65" s="18"/>
      <c r="GH65" s="18"/>
      <c r="GI65" s="18"/>
      <c r="GJ65" s="18"/>
      <c r="GK65" s="18"/>
      <c r="GL65" s="18"/>
      <c r="GM65" s="18"/>
      <c r="GN65" s="18"/>
      <c r="GO65" s="18"/>
      <c r="GP65" s="18"/>
      <c r="GQ65" s="18"/>
      <c r="GR65" s="18"/>
      <c r="GS65" s="18"/>
      <c r="GT65" s="18"/>
      <c r="GU65" s="18"/>
      <c r="GV65" s="18"/>
      <c r="GW65" s="18"/>
      <c r="GX65" s="18"/>
      <c r="GY65" s="18"/>
      <c r="GZ65" s="18"/>
      <c r="HA65" s="18"/>
      <c r="HB65" s="18"/>
      <c r="HC65" s="18"/>
      <c r="HD65" s="18"/>
      <c r="HE65" s="18"/>
      <c r="HF65" s="18"/>
      <c r="HG65" s="18"/>
      <c r="HH65" s="18"/>
      <c r="HI65" s="18"/>
      <c r="HJ65" s="18"/>
      <c r="HK65" s="18"/>
      <c r="HL65" s="18"/>
      <c r="HM65" s="18"/>
      <c r="HN65" s="18"/>
      <c r="HO65" s="18"/>
      <c r="HP65" s="18"/>
      <c r="HQ65" s="18"/>
      <c r="HR65" s="18"/>
      <c r="HS65" s="18"/>
    </row>
    <row r="66" spans="1:227" s="23" customFormat="1" ht="66" x14ac:dyDescent="0.25">
      <c r="A66" s="115"/>
      <c r="B66" s="45" t="s">
        <v>336</v>
      </c>
      <c r="C66" s="52">
        <f>D66+E66+F66+G66+H66+I66+J66+K66+L66</f>
        <v>29469</v>
      </c>
      <c r="D66" s="52">
        <v>29469</v>
      </c>
      <c r="E66" s="52">
        <v>0</v>
      </c>
      <c r="F66" s="52">
        <v>0</v>
      </c>
      <c r="G66" s="52">
        <v>0</v>
      </c>
      <c r="H66" s="52">
        <v>0</v>
      </c>
      <c r="I66" s="52">
        <v>0</v>
      </c>
      <c r="J66" s="52">
        <v>0</v>
      </c>
      <c r="K66" s="52">
        <v>0</v>
      </c>
      <c r="L66" s="52">
        <v>0</v>
      </c>
      <c r="M66" s="87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8"/>
      <c r="CC66" s="18"/>
      <c r="CD66" s="18"/>
      <c r="CE66" s="18"/>
      <c r="CF66" s="18"/>
      <c r="CG66" s="18"/>
      <c r="CH66" s="18"/>
      <c r="CI66" s="18"/>
      <c r="CJ66" s="18"/>
      <c r="CK66" s="18"/>
      <c r="CL66" s="18"/>
      <c r="CM66" s="18"/>
      <c r="CN66" s="18"/>
      <c r="CO66" s="18"/>
      <c r="CP66" s="18"/>
      <c r="CQ66" s="18"/>
      <c r="CR66" s="18"/>
      <c r="CS66" s="18"/>
      <c r="CT66" s="18"/>
      <c r="CU66" s="18"/>
      <c r="CV66" s="18"/>
      <c r="CW66" s="18"/>
      <c r="CX66" s="18"/>
      <c r="CY66" s="18"/>
      <c r="CZ66" s="18"/>
      <c r="DA66" s="18"/>
      <c r="DB66" s="18"/>
      <c r="DC66" s="18"/>
      <c r="DD66" s="18"/>
      <c r="DE66" s="18"/>
      <c r="DF66" s="18"/>
      <c r="DG66" s="18"/>
      <c r="DH66" s="18"/>
      <c r="DI66" s="18"/>
      <c r="DJ66" s="18"/>
      <c r="DK66" s="18"/>
      <c r="DL66" s="18"/>
      <c r="DM66" s="18"/>
      <c r="DN66" s="18"/>
      <c r="DO66" s="18"/>
      <c r="DP66" s="18"/>
      <c r="DQ66" s="18"/>
      <c r="DR66" s="18"/>
      <c r="DS66" s="18"/>
      <c r="DT66" s="18"/>
      <c r="DU66" s="18"/>
      <c r="DV66" s="18"/>
      <c r="DW66" s="18"/>
      <c r="DX66" s="18"/>
      <c r="DY66" s="18"/>
      <c r="DZ66" s="18"/>
      <c r="EA66" s="18"/>
      <c r="EB66" s="18"/>
      <c r="EC66" s="18"/>
      <c r="ED66" s="18"/>
      <c r="EE66" s="18"/>
      <c r="EF66" s="18"/>
      <c r="EG66" s="18"/>
      <c r="EH66" s="18"/>
      <c r="EI66" s="18"/>
      <c r="EJ66" s="18"/>
      <c r="EK66" s="18"/>
      <c r="EL66" s="18"/>
      <c r="EM66" s="18"/>
      <c r="EN66" s="18"/>
      <c r="EO66" s="18"/>
      <c r="EP66" s="18"/>
      <c r="EQ66" s="18"/>
      <c r="ER66" s="18"/>
      <c r="ES66" s="18"/>
      <c r="ET66" s="18"/>
      <c r="EU66" s="18"/>
      <c r="EV66" s="18"/>
      <c r="EW66" s="18"/>
      <c r="EX66" s="18"/>
      <c r="EY66" s="18"/>
      <c r="EZ66" s="18"/>
      <c r="FA66" s="18"/>
      <c r="FB66" s="18"/>
      <c r="FC66" s="18"/>
      <c r="FD66" s="18"/>
      <c r="FE66" s="18"/>
      <c r="FF66" s="18"/>
      <c r="FG66" s="18"/>
      <c r="FH66" s="18"/>
      <c r="FI66" s="18"/>
      <c r="FJ66" s="18"/>
      <c r="FK66" s="18"/>
      <c r="FL66" s="18"/>
      <c r="FM66" s="18"/>
      <c r="FN66" s="18"/>
      <c r="FO66" s="18"/>
      <c r="FP66" s="18"/>
      <c r="FQ66" s="18"/>
      <c r="FR66" s="18"/>
      <c r="FS66" s="18"/>
      <c r="FT66" s="18"/>
      <c r="FU66" s="18"/>
      <c r="FV66" s="18"/>
      <c r="FW66" s="18"/>
      <c r="FX66" s="18"/>
      <c r="FY66" s="18"/>
      <c r="FZ66" s="18"/>
      <c r="GA66" s="18"/>
      <c r="GB66" s="18"/>
      <c r="GC66" s="18"/>
      <c r="GD66" s="18"/>
      <c r="GE66" s="18"/>
      <c r="GF66" s="18"/>
      <c r="GG66" s="18"/>
      <c r="GH66" s="18"/>
      <c r="GI66" s="18"/>
      <c r="GJ66" s="18"/>
      <c r="GK66" s="18"/>
      <c r="GL66" s="18"/>
      <c r="GM66" s="18"/>
      <c r="GN66" s="18"/>
      <c r="GO66" s="18"/>
      <c r="GP66" s="18"/>
      <c r="GQ66" s="18"/>
      <c r="GR66" s="18"/>
      <c r="GS66" s="18"/>
      <c r="GT66" s="18"/>
      <c r="GU66" s="18"/>
      <c r="GV66" s="18"/>
      <c r="GW66" s="18"/>
      <c r="GX66" s="18"/>
      <c r="GY66" s="18"/>
      <c r="GZ66" s="18"/>
      <c r="HA66" s="18"/>
      <c r="HB66" s="18"/>
      <c r="HC66" s="18"/>
      <c r="HD66" s="18"/>
      <c r="HE66" s="18"/>
      <c r="HF66" s="18"/>
      <c r="HG66" s="18"/>
      <c r="HH66" s="18"/>
      <c r="HI66" s="18"/>
      <c r="HJ66" s="18"/>
      <c r="HK66" s="18"/>
      <c r="HL66" s="18"/>
      <c r="HM66" s="18"/>
      <c r="HN66" s="18"/>
      <c r="HO66" s="18"/>
      <c r="HP66" s="18"/>
      <c r="HQ66" s="18"/>
      <c r="HR66" s="18"/>
      <c r="HS66" s="18"/>
    </row>
    <row r="67" spans="1:227" x14ac:dyDescent="0.25">
      <c r="A67" s="92" t="s">
        <v>414</v>
      </c>
      <c r="B67" s="22" t="s">
        <v>337</v>
      </c>
      <c r="C67" s="51">
        <f>C68+C69</f>
        <v>35285544.109999999</v>
      </c>
      <c r="D67" s="51">
        <f>D68+D69</f>
        <v>3096247.79</v>
      </c>
      <c r="E67" s="51">
        <f t="shared" ref="E67:F67" si="42">E68+E69</f>
        <v>3096247.79</v>
      </c>
      <c r="F67" s="51">
        <f t="shared" si="42"/>
        <v>3096247.79</v>
      </c>
      <c r="G67" s="51">
        <f t="shared" ref="G67:L67" si="43">G68+G69</f>
        <v>3820904.79</v>
      </c>
      <c r="H67" s="51">
        <f t="shared" si="43"/>
        <v>3920904.79</v>
      </c>
      <c r="I67" s="52">
        <f t="shared" si="43"/>
        <v>4346247.79</v>
      </c>
      <c r="J67" s="52">
        <f t="shared" si="43"/>
        <v>4446247.79</v>
      </c>
      <c r="K67" s="51">
        <f t="shared" si="43"/>
        <v>4556247.79</v>
      </c>
      <c r="L67" s="51">
        <f t="shared" si="43"/>
        <v>4906247.79</v>
      </c>
      <c r="M67" s="92" t="s">
        <v>395</v>
      </c>
      <c r="O67" s="31"/>
    </row>
    <row r="68" spans="1:227" ht="138" customHeight="1" x14ac:dyDescent="0.25">
      <c r="A68" s="93"/>
      <c r="B68" s="64" t="s">
        <v>335</v>
      </c>
      <c r="C68" s="51">
        <f t="shared" ref="C68" si="44">C71+C74+C77+C80+C83+C86+C89+C92</f>
        <v>0</v>
      </c>
      <c r="D68" s="28">
        <f>D71+D74+D77+D80+D83+D86+D89+D92</f>
        <v>0</v>
      </c>
      <c r="E68" s="28">
        <f t="shared" ref="E68:L68" si="45">E71+E74+E77+E80+E83+E86+E89+E92</f>
        <v>0</v>
      </c>
      <c r="F68" s="28">
        <f t="shared" si="45"/>
        <v>0</v>
      </c>
      <c r="G68" s="28">
        <f t="shared" si="45"/>
        <v>0</v>
      </c>
      <c r="H68" s="28">
        <f t="shared" si="45"/>
        <v>0</v>
      </c>
      <c r="I68" s="28">
        <f t="shared" si="45"/>
        <v>0</v>
      </c>
      <c r="J68" s="28">
        <f t="shared" si="45"/>
        <v>0</v>
      </c>
      <c r="K68" s="28">
        <f t="shared" si="45"/>
        <v>0</v>
      </c>
      <c r="L68" s="28">
        <f t="shared" si="45"/>
        <v>0</v>
      </c>
      <c r="M68" s="93"/>
    </row>
    <row r="69" spans="1:227" ht="66" x14ac:dyDescent="0.25">
      <c r="A69" s="94"/>
      <c r="B69" s="22" t="s">
        <v>336</v>
      </c>
      <c r="C69" s="51">
        <f>C72+C75+C78+C81+C84+C87+C90+C93</f>
        <v>35285544.109999999</v>
      </c>
      <c r="D69" s="28">
        <f>D72+D75+D78+D81+D84+D87+D90+D93+D96</f>
        <v>3096247.79</v>
      </c>
      <c r="E69" s="28">
        <f t="shared" ref="E69:L69" si="46">E72+E75+E78+E81+E84+E87+E90+E93</f>
        <v>3096247.79</v>
      </c>
      <c r="F69" s="28">
        <f t="shared" si="46"/>
        <v>3096247.79</v>
      </c>
      <c r="G69" s="28">
        <f t="shared" si="46"/>
        <v>3820904.79</v>
      </c>
      <c r="H69" s="28">
        <f t="shared" si="46"/>
        <v>3920904.79</v>
      </c>
      <c r="I69" s="28">
        <f t="shared" si="46"/>
        <v>4346247.79</v>
      </c>
      <c r="J69" s="28">
        <f t="shared" si="46"/>
        <v>4446247.79</v>
      </c>
      <c r="K69" s="28">
        <f t="shared" si="46"/>
        <v>4556247.79</v>
      </c>
      <c r="L69" s="28">
        <f t="shared" si="46"/>
        <v>4906247.79</v>
      </c>
      <c r="M69" s="94"/>
    </row>
    <row r="70" spans="1:227" x14ac:dyDescent="0.25">
      <c r="A70" s="92" t="s">
        <v>340</v>
      </c>
      <c r="B70" s="22" t="s">
        <v>337</v>
      </c>
      <c r="C70" s="51">
        <f>C72+C71</f>
        <v>22619831.91</v>
      </c>
      <c r="D70" s="51">
        <f>D72+D71</f>
        <v>1946647.99</v>
      </c>
      <c r="E70" s="51">
        <f t="shared" ref="E70:F70" si="47">E72+E71</f>
        <v>1946647.99</v>
      </c>
      <c r="F70" s="51">
        <f t="shared" si="47"/>
        <v>1946647.99</v>
      </c>
      <c r="G70" s="51">
        <f t="shared" ref="G70:L70" si="48">G72+G71</f>
        <v>2446647.9900000002</v>
      </c>
      <c r="H70" s="51">
        <f t="shared" si="48"/>
        <v>2546647.9900000002</v>
      </c>
      <c r="I70" s="52">
        <f t="shared" si="48"/>
        <v>2846647.99</v>
      </c>
      <c r="J70" s="52">
        <f t="shared" si="48"/>
        <v>2846647.99</v>
      </c>
      <c r="K70" s="51">
        <f t="shared" si="48"/>
        <v>2946647.99</v>
      </c>
      <c r="L70" s="51">
        <f t="shared" si="48"/>
        <v>3146647.99</v>
      </c>
      <c r="M70" s="86" t="s">
        <v>381</v>
      </c>
    </row>
    <row r="71" spans="1:227" ht="132" x14ac:dyDescent="0.25">
      <c r="A71" s="93"/>
      <c r="B71" s="22" t="s">
        <v>335</v>
      </c>
      <c r="C71" s="28">
        <f>SUM(D71:L71)</f>
        <v>0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53">
        <v>0</v>
      </c>
      <c r="J71" s="53">
        <v>0</v>
      </c>
      <c r="K71" s="28">
        <v>0</v>
      </c>
      <c r="L71" s="28">
        <v>0</v>
      </c>
      <c r="M71" s="87"/>
    </row>
    <row r="72" spans="1:227" ht="66" x14ac:dyDescent="0.25">
      <c r="A72" s="94"/>
      <c r="B72" s="22" t="s">
        <v>336</v>
      </c>
      <c r="C72" s="28">
        <f>SUM(D72:L72)</f>
        <v>22619831.91</v>
      </c>
      <c r="D72" s="28">
        <v>1946647.99</v>
      </c>
      <c r="E72" s="28">
        <v>1946647.99</v>
      </c>
      <c r="F72" s="28">
        <v>1946647.99</v>
      </c>
      <c r="G72" s="28">
        <f>1946647.99+500000</f>
        <v>2446647.9900000002</v>
      </c>
      <c r="H72" s="28">
        <f>1946647.99+500000+100000</f>
        <v>2546647.9900000002</v>
      </c>
      <c r="I72" s="53">
        <f>1946647.99+500000+100000+300000</f>
        <v>2846647.99</v>
      </c>
      <c r="J72" s="53">
        <f t="shared" ref="J72" si="49">1946647.99+500000+100000+300000</f>
        <v>2846647.99</v>
      </c>
      <c r="K72" s="28">
        <f>1946647.99+500000+100000+300000+100000</f>
        <v>2946647.99</v>
      </c>
      <c r="L72" s="28">
        <f>1946647.99+500000+100000+300000+100000+200000</f>
        <v>3146647.99</v>
      </c>
      <c r="M72" s="88"/>
    </row>
    <row r="73" spans="1:227" x14ac:dyDescent="0.25">
      <c r="A73" s="92" t="s">
        <v>402</v>
      </c>
      <c r="B73" s="22" t="s">
        <v>337</v>
      </c>
      <c r="C73" s="51">
        <f t="shared" ref="C73" si="50">C75+C74</f>
        <v>0</v>
      </c>
      <c r="D73" s="51">
        <f t="shared" ref="D73:F73" si="51">D75+D74</f>
        <v>0</v>
      </c>
      <c r="E73" s="51">
        <f t="shared" si="51"/>
        <v>0</v>
      </c>
      <c r="F73" s="51">
        <f t="shared" si="51"/>
        <v>0</v>
      </c>
      <c r="G73" s="51">
        <f t="shared" ref="G73:L73" si="52">G75+G74</f>
        <v>0</v>
      </c>
      <c r="H73" s="51">
        <f t="shared" si="52"/>
        <v>0</v>
      </c>
      <c r="I73" s="52">
        <f t="shared" si="52"/>
        <v>0</v>
      </c>
      <c r="J73" s="52">
        <f t="shared" si="52"/>
        <v>0</v>
      </c>
      <c r="K73" s="51">
        <f t="shared" si="52"/>
        <v>0</v>
      </c>
      <c r="L73" s="51">
        <f t="shared" si="52"/>
        <v>0</v>
      </c>
      <c r="M73" s="86" t="s">
        <v>382</v>
      </c>
    </row>
    <row r="74" spans="1:227" ht="132" x14ac:dyDescent="0.25">
      <c r="A74" s="93"/>
      <c r="B74" s="22" t="s">
        <v>335</v>
      </c>
      <c r="C74" s="28">
        <f>SUM(D74:L74)</f>
        <v>0</v>
      </c>
      <c r="D74" s="28">
        <v>0</v>
      </c>
      <c r="E74" s="28">
        <v>0</v>
      </c>
      <c r="F74" s="28">
        <v>0</v>
      </c>
      <c r="G74" s="28">
        <v>0</v>
      </c>
      <c r="H74" s="28">
        <v>0</v>
      </c>
      <c r="I74" s="53">
        <v>0</v>
      </c>
      <c r="J74" s="53">
        <v>0</v>
      </c>
      <c r="K74" s="28">
        <v>0</v>
      </c>
      <c r="L74" s="28">
        <v>0</v>
      </c>
      <c r="M74" s="87"/>
    </row>
    <row r="75" spans="1:227" ht="66" x14ac:dyDescent="0.25">
      <c r="A75" s="94"/>
      <c r="B75" s="22" t="s">
        <v>336</v>
      </c>
      <c r="C75" s="28">
        <f>SUM(D75:L75)</f>
        <v>0</v>
      </c>
      <c r="D75" s="28"/>
      <c r="E75" s="28">
        <v>0</v>
      </c>
      <c r="F75" s="28">
        <v>0</v>
      </c>
      <c r="G75" s="28">
        <v>0</v>
      </c>
      <c r="H75" s="28">
        <v>0</v>
      </c>
      <c r="I75" s="53">
        <v>0</v>
      </c>
      <c r="J75" s="53">
        <v>0</v>
      </c>
      <c r="K75" s="28">
        <v>0</v>
      </c>
      <c r="L75" s="28">
        <v>0</v>
      </c>
      <c r="M75" s="88"/>
    </row>
    <row r="76" spans="1:227" x14ac:dyDescent="0.25">
      <c r="A76" s="89" t="s">
        <v>424</v>
      </c>
      <c r="B76" s="22" t="s">
        <v>337</v>
      </c>
      <c r="C76" s="51">
        <f t="shared" ref="C76" si="53">C78+C77</f>
        <v>7445714</v>
      </c>
      <c r="D76" s="51">
        <f>D77+D78</f>
        <v>569600</v>
      </c>
      <c r="E76" s="51">
        <f t="shared" ref="E76:F76" si="54">E77+E78</f>
        <v>569600</v>
      </c>
      <c r="F76" s="51">
        <f t="shared" si="54"/>
        <v>569600</v>
      </c>
      <c r="G76" s="51">
        <f t="shared" ref="G76:L76" si="55">G77+G78</f>
        <v>794257</v>
      </c>
      <c r="H76" s="51">
        <f t="shared" si="55"/>
        <v>794257</v>
      </c>
      <c r="I76" s="52">
        <f t="shared" si="55"/>
        <v>919600</v>
      </c>
      <c r="J76" s="52">
        <f t="shared" si="55"/>
        <v>1019600</v>
      </c>
      <c r="K76" s="51">
        <f t="shared" si="55"/>
        <v>1029600</v>
      </c>
      <c r="L76" s="51">
        <f t="shared" si="55"/>
        <v>1179600</v>
      </c>
      <c r="M76" s="86" t="s">
        <v>382</v>
      </c>
    </row>
    <row r="77" spans="1:227" ht="149.25" customHeight="1" x14ac:dyDescent="0.25">
      <c r="A77" s="90"/>
      <c r="B77" s="22" t="s">
        <v>335</v>
      </c>
      <c r="C77" s="28">
        <f>SUM(D77:L77)</f>
        <v>0</v>
      </c>
      <c r="D77" s="28">
        <v>0</v>
      </c>
      <c r="E77" s="28">
        <v>0</v>
      </c>
      <c r="F77" s="28">
        <v>0</v>
      </c>
      <c r="G77" s="28">
        <v>0</v>
      </c>
      <c r="H77" s="28">
        <v>0</v>
      </c>
      <c r="I77" s="53">
        <v>0</v>
      </c>
      <c r="J77" s="53">
        <v>0</v>
      </c>
      <c r="K77" s="28">
        <v>0</v>
      </c>
      <c r="L77" s="28">
        <v>0</v>
      </c>
      <c r="M77" s="87"/>
    </row>
    <row r="78" spans="1:227" ht="66" x14ac:dyDescent="0.25">
      <c r="A78" s="91"/>
      <c r="B78" s="22" t="s">
        <v>336</v>
      </c>
      <c r="C78" s="28">
        <f>SUM(D78:L78)</f>
        <v>7445714</v>
      </c>
      <c r="D78" s="28">
        <v>569600</v>
      </c>
      <c r="E78" s="28">
        <v>569600</v>
      </c>
      <c r="F78" s="28">
        <v>569600</v>
      </c>
      <c r="G78" s="28">
        <f>569600+224657</f>
        <v>794257</v>
      </c>
      <c r="H78" s="28">
        <f>569600+224657</f>
        <v>794257</v>
      </c>
      <c r="I78" s="53">
        <f>569600+350000</f>
        <v>919600</v>
      </c>
      <c r="J78" s="53">
        <f>569600+450000</f>
        <v>1019600</v>
      </c>
      <c r="K78" s="28">
        <f>569600+450000+10000</f>
        <v>1029600</v>
      </c>
      <c r="L78" s="28">
        <f>569600+450000+10000+150000</f>
        <v>1179600</v>
      </c>
      <c r="M78" s="88"/>
    </row>
    <row r="79" spans="1:227" x14ac:dyDescent="0.25">
      <c r="A79" s="89" t="s">
        <v>415</v>
      </c>
      <c r="B79" s="22" t="s">
        <v>337</v>
      </c>
      <c r="C79" s="51">
        <f>C81+C80</f>
        <v>719998.2</v>
      </c>
      <c r="D79" s="51">
        <f>D80+D81</f>
        <v>79999.8</v>
      </c>
      <c r="E79" s="51">
        <f t="shared" ref="E79:F79" si="56">E80+E81</f>
        <v>79999.8</v>
      </c>
      <c r="F79" s="51">
        <f t="shared" si="56"/>
        <v>79999.8</v>
      </c>
      <c r="G79" s="51">
        <f t="shared" ref="G79:L79" si="57">G80+G81</f>
        <v>79999.8</v>
      </c>
      <c r="H79" s="51">
        <f t="shared" si="57"/>
        <v>79999.8</v>
      </c>
      <c r="I79" s="52">
        <f t="shared" si="57"/>
        <v>79999.8</v>
      </c>
      <c r="J79" s="52">
        <f t="shared" si="57"/>
        <v>79999.8</v>
      </c>
      <c r="K79" s="51">
        <f t="shared" si="57"/>
        <v>79999.8</v>
      </c>
      <c r="L79" s="51">
        <f t="shared" si="57"/>
        <v>79999.8</v>
      </c>
      <c r="M79" s="86" t="s">
        <v>380</v>
      </c>
    </row>
    <row r="80" spans="1:227" ht="132" x14ac:dyDescent="0.25">
      <c r="A80" s="90"/>
      <c r="B80" s="22" t="s">
        <v>335</v>
      </c>
      <c r="C80" s="28">
        <f>SUM(D80:L80)</f>
        <v>0</v>
      </c>
      <c r="D80" s="51">
        <v>0</v>
      </c>
      <c r="E80" s="51">
        <v>0</v>
      </c>
      <c r="F80" s="51">
        <v>0</v>
      </c>
      <c r="G80" s="51">
        <v>0</v>
      </c>
      <c r="H80" s="51">
        <v>0</v>
      </c>
      <c r="I80" s="52">
        <v>0</v>
      </c>
      <c r="J80" s="52">
        <v>0</v>
      </c>
      <c r="K80" s="51">
        <v>0</v>
      </c>
      <c r="L80" s="51">
        <v>0</v>
      </c>
      <c r="M80" s="87"/>
    </row>
    <row r="81" spans="1:13" ht="66" x14ac:dyDescent="0.25">
      <c r="A81" s="91"/>
      <c r="B81" s="22" t="s">
        <v>336</v>
      </c>
      <c r="C81" s="28">
        <f>SUM(D81:L81)</f>
        <v>719998.2</v>
      </c>
      <c r="D81" s="51">
        <v>79999.8</v>
      </c>
      <c r="E81" s="51">
        <v>79999.8</v>
      </c>
      <c r="F81" s="51">
        <v>79999.8</v>
      </c>
      <c r="G81" s="51">
        <v>79999.8</v>
      </c>
      <c r="H81" s="51">
        <v>79999.8</v>
      </c>
      <c r="I81" s="52">
        <v>79999.8</v>
      </c>
      <c r="J81" s="52">
        <v>79999.8</v>
      </c>
      <c r="K81" s="51">
        <v>79999.8</v>
      </c>
      <c r="L81" s="51">
        <v>79999.8</v>
      </c>
      <c r="M81" s="88"/>
    </row>
    <row r="82" spans="1:13" x14ac:dyDescent="0.25">
      <c r="A82" s="89" t="s">
        <v>368</v>
      </c>
      <c r="B82" s="22" t="s">
        <v>337</v>
      </c>
      <c r="C82" s="51">
        <f t="shared" ref="C82" si="58">C84+C83</f>
        <v>900000</v>
      </c>
      <c r="D82" s="51">
        <f>D83+D84</f>
        <v>100000</v>
      </c>
      <c r="E82" s="51">
        <f t="shared" ref="E82:F82" si="59">E83+E84</f>
        <v>100000</v>
      </c>
      <c r="F82" s="51">
        <f t="shared" si="59"/>
        <v>100000</v>
      </c>
      <c r="G82" s="51">
        <f t="shared" ref="G82:L82" si="60">G83+G84</f>
        <v>100000</v>
      </c>
      <c r="H82" s="51">
        <f t="shared" si="60"/>
        <v>100000</v>
      </c>
      <c r="I82" s="52">
        <f t="shared" si="60"/>
        <v>100000</v>
      </c>
      <c r="J82" s="52">
        <f t="shared" si="60"/>
        <v>100000</v>
      </c>
      <c r="K82" s="51">
        <f t="shared" si="60"/>
        <v>100000</v>
      </c>
      <c r="L82" s="51">
        <f t="shared" si="60"/>
        <v>100000</v>
      </c>
      <c r="M82" s="86" t="s">
        <v>380</v>
      </c>
    </row>
    <row r="83" spans="1:13" ht="144" customHeight="1" x14ac:dyDescent="0.25">
      <c r="A83" s="90"/>
      <c r="B83" s="22" t="s">
        <v>335</v>
      </c>
      <c r="C83" s="28">
        <f>SUM(D83:L83)</f>
        <v>0</v>
      </c>
      <c r="D83" s="51">
        <v>0</v>
      </c>
      <c r="E83" s="51">
        <v>0</v>
      </c>
      <c r="F83" s="51">
        <v>0</v>
      </c>
      <c r="G83" s="51">
        <v>0</v>
      </c>
      <c r="H83" s="51">
        <v>0</v>
      </c>
      <c r="I83" s="52">
        <v>0</v>
      </c>
      <c r="J83" s="52">
        <v>0</v>
      </c>
      <c r="K83" s="51">
        <v>0</v>
      </c>
      <c r="L83" s="51">
        <v>0</v>
      </c>
      <c r="M83" s="87"/>
    </row>
    <row r="84" spans="1:13" ht="66" x14ac:dyDescent="0.25">
      <c r="A84" s="91"/>
      <c r="B84" s="22" t="s">
        <v>336</v>
      </c>
      <c r="C84" s="28">
        <f>SUM(D84:L84)</f>
        <v>900000</v>
      </c>
      <c r="D84" s="51">
        <v>100000</v>
      </c>
      <c r="E84" s="51">
        <v>100000</v>
      </c>
      <c r="F84" s="51">
        <v>100000</v>
      </c>
      <c r="G84" s="51">
        <v>100000</v>
      </c>
      <c r="H84" s="51">
        <v>100000</v>
      </c>
      <c r="I84" s="52">
        <v>100000</v>
      </c>
      <c r="J84" s="52">
        <v>100000</v>
      </c>
      <c r="K84" s="51">
        <v>100000</v>
      </c>
      <c r="L84" s="51">
        <v>100000</v>
      </c>
      <c r="M84" s="88"/>
    </row>
    <row r="85" spans="1:13" x14ac:dyDescent="0.25">
      <c r="A85" s="89" t="s">
        <v>495</v>
      </c>
      <c r="B85" s="22" t="s">
        <v>337</v>
      </c>
      <c r="C85" s="51">
        <f>C87+C86</f>
        <v>0</v>
      </c>
      <c r="D85" s="51">
        <f t="shared" ref="D85:F85" si="61">D86+D87</f>
        <v>0</v>
      </c>
      <c r="E85" s="51">
        <f t="shared" si="61"/>
        <v>0</v>
      </c>
      <c r="F85" s="51">
        <f t="shared" si="61"/>
        <v>0</v>
      </c>
      <c r="G85" s="51">
        <f t="shared" ref="G85:L85" si="62">G86+G87</f>
        <v>0</v>
      </c>
      <c r="H85" s="51">
        <f t="shared" si="62"/>
        <v>0</v>
      </c>
      <c r="I85" s="52">
        <f t="shared" si="62"/>
        <v>0</v>
      </c>
      <c r="J85" s="52">
        <f t="shared" si="62"/>
        <v>0</v>
      </c>
      <c r="K85" s="51">
        <f t="shared" si="62"/>
        <v>0</v>
      </c>
      <c r="L85" s="51">
        <f t="shared" si="62"/>
        <v>0</v>
      </c>
      <c r="M85" s="86" t="s">
        <v>382</v>
      </c>
    </row>
    <row r="86" spans="1:13" ht="132" x14ac:dyDescent="0.25">
      <c r="A86" s="90"/>
      <c r="B86" s="22" t="s">
        <v>335</v>
      </c>
      <c r="C86" s="28">
        <f>SUM(D86:L86)</f>
        <v>0</v>
      </c>
      <c r="D86" s="51">
        <v>0</v>
      </c>
      <c r="E86" s="51">
        <v>0</v>
      </c>
      <c r="F86" s="51">
        <v>0</v>
      </c>
      <c r="G86" s="51">
        <v>0</v>
      </c>
      <c r="H86" s="51">
        <v>0</v>
      </c>
      <c r="I86" s="52">
        <v>0</v>
      </c>
      <c r="J86" s="52">
        <v>0</v>
      </c>
      <c r="K86" s="51">
        <v>0</v>
      </c>
      <c r="L86" s="51">
        <v>0</v>
      </c>
      <c r="M86" s="87"/>
    </row>
    <row r="87" spans="1:13" ht="66" x14ac:dyDescent="0.25">
      <c r="A87" s="91"/>
      <c r="B87" s="22" t="s">
        <v>336</v>
      </c>
      <c r="C87" s="28">
        <f>SUM(D87:L87)</f>
        <v>0</v>
      </c>
      <c r="D87" s="51">
        <v>0</v>
      </c>
      <c r="E87" s="51">
        <v>0</v>
      </c>
      <c r="F87" s="51">
        <v>0</v>
      </c>
      <c r="G87" s="51">
        <v>0</v>
      </c>
      <c r="H87" s="51">
        <v>0</v>
      </c>
      <c r="I87" s="52">
        <v>0</v>
      </c>
      <c r="J87" s="52">
        <v>0</v>
      </c>
      <c r="K87" s="51">
        <v>0</v>
      </c>
      <c r="L87" s="51">
        <v>0</v>
      </c>
      <c r="M87" s="88"/>
    </row>
    <row r="88" spans="1:13" x14ac:dyDescent="0.25">
      <c r="A88" s="89" t="s">
        <v>496</v>
      </c>
      <c r="B88" s="22" t="s">
        <v>337</v>
      </c>
      <c r="C88" s="51">
        <f t="shared" ref="C88" si="63">C90+C89</f>
        <v>0</v>
      </c>
      <c r="D88" s="51">
        <f t="shared" ref="D88:F88" si="64">D89+D90</f>
        <v>0</v>
      </c>
      <c r="E88" s="51">
        <f t="shared" si="64"/>
        <v>0</v>
      </c>
      <c r="F88" s="51">
        <f t="shared" si="64"/>
        <v>0</v>
      </c>
      <c r="G88" s="51">
        <f t="shared" ref="G88:L88" si="65">G89+G90</f>
        <v>0</v>
      </c>
      <c r="H88" s="51">
        <f t="shared" si="65"/>
        <v>0</v>
      </c>
      <c r="I88" s="52">
        <f t="shared" si="65"/>
        <v>0</v>
      </c>
      <c r="J88" s="52">
        <f t="shared" si="65"/>
        <v>0</v>
      </c>
      <c r="K88" s="51">
        <f t="shared" si="65"/>
        <v>0</v>
      </c>
      <c r="L88" s="51">
        <f t="shared" si="65"/>
        <v>0</v>
      </c>
      <c r="M88" s="86" t="s">
        <v>382</v>
      </c>
    </row>
    <row r="89" spans="1:13" ht="132" x14ac:dyDescent="0.25">
      <c r="A89" s="90"/>
      <c r="B89" s="22" t="s">
        <v>335</v>
      </c>
      <c r="C89" s="28">
        <f>SUM(D89:L89)</f>
        <v>0</v>
      </c>
      <c r="D89" s="51">
        <v>0</v>
      </c>
      <c r="E89" s="51">
        <v>0</v>
      </c>
      <c r="F89" s="51">
        <v>0</v>
      </c>
      <c r="G89" s="51">
        <v>0</v>
      </c>
      <c r="H89" s="51">
        <v>0</v>
      </c>
      <c r="I89" s="52">
        <v>0</v>
      </c>
      <c r="J89" s="52">
        <v>0</v>
      </c>
      <c r="K89" s="51">
        <v>0</v>
      </c>
      <c r="L89" s="51">
        <v>0</v>
      </c>
      <c r="M89" s="87"/>
    </row>
    <row r="90" spans="1:13" ht="66" x14ac:dyDescent="0.25">
      <c r="A90" s="91"/>
      <c r="B90" s="22" t="s">
        <v>336</v>
      </c>
      <c r="C90" s="28">
        <f>SUM(D90:L90)</f>
        <v>0</v>
      </c>
      <c r="D90" s="51">
        <v>0</v>
      </c>
      <c r="E90" s="51">
        <v>0</v>
      </c>
      <c r="F90" s="51">
        <v>0</v>
      </c>
      <c r="G90" s="51">
        <v>0</v>
      </c>
      <c r="H90" s="51">
        <v>0</v>
      </c>
      <c r="I90" s="52">
        <v>0</v>
      </c>
      <c r="J90" s="52">
        <v>0</v>
      </c>
      <c r="K90" s="51">
        <v>0</v>
      </c>
      <c r="L90" s="51">
        <v>0</v>
      </c>
      <c r="M90" s="88"/>
    </row>
    <row r="91" spans="1:13" x14ac:dyDescent="0.25">
      <c r="A91" s="89" t="s">
        <v>497</v>
      </c>
      <c r="B91" s="22" t="s">
        <v>337</v>
      </c>
      <c r="C91" s="51">
        <f t="shared" ref="C91" si="66">C93+C92</f>
        <v>3600000</v>
      </c>
      <c r="D91" s="51">
        <f t="shared" ref="D91:F91" si="67">D92+D93</f>
        <v>400000</v>
      </c>
      <c r="E91" s="51">
        <f t="shared" si="67"/>
        <v>400000</v>
      </c>
      <c r="F91" s="51">
        <f t="shared" si="67"/>
        <v>400000</v>
      </c>
      <c r="G91" s="51">
        <f t="shared" ref="G91:L91" si="68">G92+G93</f>
        <v>400000</v>
      </c>
      <c r="H91" s="51">
        <f t="shared" si="68"/>
        <v>400000</v>
      </c>
      <c r="I91" s="52">
        <f t="shared" si="68"/>
        <v>400000</v>
      </c>
      <c r="J91" s="52">
        <f t="shared" si="68"/>
        <v>400000</v>
      </c>
      <c r="K91" s="51">
        <f t="shared" si="68"/>
        <v>400000</v>
      </c>
      <c r="L91" s="51">
        <f t="shared" si="68"/>
        <v>400000</v>
      </c>
      <c r="M91" s="86" t="s">
        <v>383</v>
      </c>
    </row>
    <row r="92" spans="1:13" ht="132" x14ac:dyDescent="0.25">
      <c r="A92" s="90"/>
      <c r="B92" s="22" t="s">
        <v>335</v>
      </c>
      <c r="C92" s="28">
        <f>SUM(D92:L92)</f>
        <v>0</v>
      </c>
      <c r="D92" s="51">
        <v>0</v>
      </c>
      <c r="E92" s="51">
        <v>0</v>
      </c>
      <c r="F92" s="51">
        <v>0</v>
      </c>
      <c r="G92" s="51">
        <v>0</v>
      </c>
      <c r="H92" s="51">
        <v>0</v>
      </c>
      <c r="I92" s="52">
        <v>0</v>
      </c>
      <c r="J92" s="52">
        <v>0</v>
      </c>
      <c r="K92" s="51">
        <v>0</v>
      </c>
      <c r="L92" s="51">
        <v>0</v>
      </c>
      <c r="M92" s="87"/>
    </row>
    <row r="93" spans="1:13" ht="66" x14ac:dyDescent="0.25">
      <c r="A93" s="91"/>
      <c r="B93" s="22" t="s">
        <v>336</v>
      </c>
      <c r="C93" s="28">
        <f>SUM(D93:L93)</f>
        <v>3600000</v>
      </c>
      <c r="D93" s="51">
        <v>400000</v>
      </c>
      <c r="E93" s="51">
        <v>400000</v>
      </c>
      <c r="F93" s="51">
        <v>400000</v>
      </c>
      <c r="G93" s="51">
        <v>400000</v>
      </c>
      <c r="H93" s="51">
        <v>400000</v>
      </c>
      <c r="I93" s="52">
        <v>400000</v>
      </c>
      <c r="J93" s="52">
        <v>400000</v>
      </c>
      <c r="K93" s="51">
        <v>400000</v>
      </c>
      <c r="L93" s="51">
        <v>400000</v>
      </c>
      <c r="M93" s="88"/>
    </row>
    <row r="94" spans="1:13" ht="33" customHeight="1" x14ac:dyDescent="0.25">
      <c r="A94" s="89" t="s">
        <v>499</v>
      </c>
      <c r="B94" s="22" t="s">
        <v>337</v>
      </c>
      <c r="C94" s="51">
        <f>C95+C96</f>
        <v>0</v>
      </c>
      <c r="D94" s="51">
        <f>D95+D96</f>
        <v>0</v>
      </c>
      <c r="E94" s="51">
        <f t="shared" ref="E94:L94" si="69">E95+E96</f>
        <v>0</v>
      </c>
      <c r="F94" s="51">
        <f t="shared" si="69"/>
        <v>0</v>
      </c>
      <c r="G94" s="51">
        <f t="shared" si="69"/>
        <v>0</v>
      </c>
      <c r="H94" s="51">
        <f t="shared" si="69"/>
        <v>0</v>
      </c>
      <c r="I94" s="51">
        <f t="shared" si="69"/>
        <v>0</v>
      </c>
      <c r="J94" s="51">
        <f t="shared" si="69"/>
        <v>0</v>
      </c>
      <c r="K94" s="51">
        <f t="shared" si="69"/>
        <v>0</v>
      </c>
      <c r="L94" s="51">
        <f t="shared" si="69"/>
        <v>0</v>
      </c>
      <c r="M94" s="86" t="s">
        <v>391</v>
      </c>
    </row>
    <row r="95" spans="1:13" ht="132" x14ac:dyDescent="0.25">
      <c r="A95" s="90"/>
      <c r="B95" s="22" t="s">
        <v>335</v>
      </c>
      <c r="C95" s="51">
        <f>D95+E95+F95+G95+H95+I95+J95+K95+L95</f>
        <v>0</v>
      </c>
      <c r="D95" s="51">
        <v>0</v>
      </c>
      <c r="E95" s="51">
        <v>0</v>
      </c>
      <c r="F95" s="51">
        <v>0</v>
      </c>
      <c r="G95" s="51">
        <v>0</v>
      </c>
      <c r="H95" s="51">
        <v>0</v>
      </c>
      <c r="I95" s="51">
        <v>0</v>
      </c>
      <c r="J95" s="51">
        <v>0</v>
      </c>
      <c r="K95" s="51">
        <v>0</v>
      </c>
      <c r="L95" s="51">
        <v>0</v>
      </c>
      <c r="M95" s="87"/>
    </row>
    <row r="96" spans="1:13" ht="66" x14ac:dyDescent="0.25">
      <c r="A96" s="91"/>
      <c r="B96" s="22" t="s">
        <v>336</v>
      </c>
      <c r="C96" s="51">
        <f>D96+E96+F96+G96+H96+I96+J96+K96+L96</f>
        <v>0</v>
      </c>
      <c r="D96" s="51">
        <v>0</v>
      </c>
      <c r="E96" s="51">
        <v>0</v>
      </c>
      <c r="F96" s="51">
        <v>0</v>
      </c>
      <c r="G96" s="51">
        <v>0</v>
      </c>
      <c r="H96" s="51">
        <v>0</v>
      </c>
      <c r="I96" s="51">
        <v>0</v>
      </c>
      <c r="J96" s="51">
        <v>0</v>
      </c>
      <c r="K96" s="51">
        <v>0</v>
      </c>
      <c r="L96" s="51">
        <v>0</v>
      </c>
      <c r="M96" s="88"/>
    </row>
    <row r="97" spans="1:13" x14ac:dyDescent="0.25">
      <c r="A97" s="86" t="s">
        <v>416</v>
      </c>
      <c r="B97" s="22" t="s">
        <v>337</v>
      </c>
      <c r="C97" s="51">
        <f>C100+C103+C106+C109+C112+C115+C118+C121+C124</f>
        <v>63899385.200000003</v>
      </c>
      <c r="D97" s="51">
        <f>D98+D99</f>
        <v>6016345.5999999996</v>
      </c>
      <c r="E97" s="51">
        <f>E98+E99</f>
        <v>5177428.29</v>
      </c>
      <c r="F97" s="51">
        <f t="shared" ref="F97:G97" si="70">F98+F99</f>
        <v>6032455.0499999998</v>
      </c>
      <c r="G97" s="51">
        <f t="shared" si="70"/>
        <v>6171403.8099999996</v>
      </c>
      <c r="H97" s="51">
        <f t="shared" ref="H97:L97" si="71">H98+H99</f>
        <v>7162430.5700000003</v>
      </c>
      <c r="I97" s="52">
        <f t="shared" si="71"/>
        <v>7163679.3300000001</v>
      </c>
      <c r="J97" s="52">
        <f t="shared" si="71"/>
        <v>8508706.0899999999</v>
      </c>
      <c r="K97" s="51">
        <f t="shared" si="71"/>
        <v>8325954.8499999996</v>
      </c>
      <c r="L97" s="51">
        <f t="shared" si="71"/>
        <v>9340981.6099999994</v>
      </c>
      <c r="M97" s="86" t="s">
        <v>425</v>
      </c>
    </row>
    <row r="98" spans="1:13" ht="132" x14ac:dyDescent="0.25">
      <c r="A98" s="87"/>
      <c r="B98" s="22" t="s">
        <v>335</v>
      </c>
      <c r="C98" s="51">
        <f t="shared" ref="C98:C99" si="72">C101+C104+C107+C110+C113+C116+C119+C122+C125</f>
        <v>746900</v>
      </c>
      <c r="D98" s="51">
        <f>D101+D134+D104+D107+D110+D113+D116+D202</f>
        <v>106700</v>
      </c>
      <c r="E98" s="51">
        <v>0</v>
      </c>
      <c r="F98" s="51">
        <v>0</v>
      </c>
      <c r="G98" s="51">
        <f>G101+G134+G104+G107+G110+G113+G116+G202</f>
        <v>106700</v>
      </c>
      <c r="H98" s="51">
        <f t="shared" ref="H98:L98" si="73">H101+H134+H104+H107+H110+H113+H116+H202</f>
        <v>106700</v>
      </c>
      <c r="I98" s="52">
        <f t="shared" si="73"/>
        <v>106700</v>
      </c>
      <c r="J98" s="52">
        <f t="shared" si="73"/>
        <v>106700</v>
      </c>
      <c r="K98" s="51">
        <f t="shared" si="73"/>
        <v>106700</v>
      </c>
      <c r="L98" s="51">
        <f t="shared" si="73"/>
        <v>106700</v>
      </c>
      <c r="M98" s="87"/>
    </row>
    <row r="99" spans="1:13" ht="66" x14ac:dyDescent="0.25">
      <c r="A99" s="88"/>
      <c r="B99" s="22" t="s">
        <v>336</v>
      </c>
      <c r="C99" s="51">
        <f t="shared" si="72"/>
        <v>63152485.200000003</v>
      </c>
      <c r="D99" s="51">
        <f>D102+D105+D108+D111+D114+D117+D120+D123</f>
        <v>5909645.5999999996</v>
      </c>
      <c r="E99" s="51">
        <f t="shared" ref="E99:F99" si="74">E102+E105+E108+E111+E114+E117+E120+E123</f>
        <v>5177428.29</v>
      </c>
      <c r="F99" s="51">
        <f t="shared" si="74"/>
        <v>6032455.0499999998</v>
      </c>
      <c r="G99" s="51">
        <f t="shared" ref="G99:L99" si="75">G102+G105+G108+G111+G114+G117+G120+G123</f>
        <v>6064703.8099999996</v>
      </c>
      <c r="H99" s="51">
        <f t="shared" si="75"/>
        <v>7055730.5700000003</v>
      </c>
      <c r="I99" s="52">
        <f t="shared" si="75"/>
        <v>7056979.3300000001</v>
      </c>
      <c r="J99" s="52">
        <f t="shared" si="75"/>
        <v>8402006.0899999999</v>
      </c>
      <c r="K99" s="51">
        <f t="shared" si="75"/>
        <v>8219254.8499999996</v>
      </c>
      <c r="L99" s="51">
        <f t="shared" si="75"/>
        <v>9234281.6099999994</v>
      </c>
      <c r="M99" s="88"/>
    </row>
    <row r="100" spans="1:13" s="46" customFormat="1" x14ac:dyDescent="0.25">
      <c r="A100" s="113" t="s">
        <v>417</v>
      </c>
      <c r="B100" s="45" t="s">
        <v>337</v>
      </c>
      <c r="C100" s="52">
        <f>C102+C101</f>
        <v>40906819.450000003</v>
      </c>
      <c r="D100" s="51">
        <f>D102+D101</f>
        <v>3796109.85</v>
      </c>
      <c r="E100" s="51">
        <f t="shared" ref="E100:F100" si="76">E102+E101</f>
        <v>3518581.54</v>
      </c>
      <c r="F100" s="51">
        <f t="shared" si="76"/>
        <v>3812219.3</v>
      </c>
      <c r="G100" s="51">
        <f t="shared" ref="G100:L100" si="77">G102+G101</f>
        <v>4212557.0599999996</v>
      </c>
      <c r="H100" s="51">
        <f t="shared" si="77"/>
        <v>4606194.82</v>
      </c>
      <c r="I100" s="52">
        <f t="shared" si="77"/>
        <v>4799832.58</v>
      </c>
      <c r="J100" s="52">
        <f t="shared" si="77"/>
        <v>5093470.34</v>
      </c>
      <c r="K100" s="51">
        <f t="shared" si="77"/>
        <v>5387108.0999999996</v>
      </c>
      <c r="L100" s="51">
        <f t="shared" si="77"/>
        <v>5680745.8600000003</v>
      </c>
      <c r="M100" s="113" t="s">
        <v>396</v>
      </c>
    </row>
    <row r="101" spans="1:13" s="46" customFormat="1" ht="132" x14ac:dyDescent="0.25">
      <c r="A101" s="114"/>
      <c r="B101" s="45" t="s">
        <v>335</v>
      </c>
      <c r="C101" s="53">
        <f>SUM(D101:L101)</f>
        <v>746900</v>
      </c>
      <c r="D101" s="28">
        <v>106700</v>
      </c>
      <c r="E101" s="28">
        <v>0</v>
      </c>
      <c r="F101" s="28">
        <v>0</v>
      </c>
      <c r="G101" s="28">
        <v>106700</v>
      </c>
      <c r="H101" s="28">
        <v>106700</v>
      </c>
      <c r="I101" s="53">
        <v>106700</v>
      </c>
      <c r="J101" s="53">
        <v>106700</v>
      </c>
      <c r="K101" s="28">
        <v>106700</v>
      </c>
      <c r="L101" s="28">
        <v>106700</v>
      </c>
      <c r="M101" s="114"/>
    </row>
    <row r="102" spans="1:13" s="46" customFormat="1" ht="66" x14ac:dyDescent="0.25">
      <c r="A102" s="115"/>
      <c r="B102" s="45" t="s">
        <v>336</v>
      </c>
      <c r="C102" s="53">
        <f>SUM(D102:L102)</f>
        <v>40159919.450000003</v>
      </c>
      <c r="D102" s="51">
        <v>3689409.85</v>
      </c>
      <c r="E102" s="51">
        <v>3518581.54</v>
      </c>
      <c r="F102" s="51">
        <v>3812219.3</v>
      </c>
      <c r="G102" s="51">
        <v>4105857.06</v>
      </c>
      <c r="H102" s="51">
        <f>4399494.82+100000</f>
        <v>4499494.82</v>
      </c>
      <c r="I102" s="52">
        <v>4693132.58</v>
      </c>
      <c r="J102" s="52">
        <v>4986770.34</v>
      </c>
      <c r="K102" s="51">
        <v>5280408.0999999996</v>
      </c>
      <c r="L102" s="51">
        <v>5574045.8600000003</v>
      </c>
      <c r="M102" s="115"/>
    </row>
    <row r="103" spans="1:13" x14ac:dyDescent="0.25">
      <c r="A103" s="86" t="s">
        <v>418</v>
      </c>
      <c r="B103" s="22" t="s">
        <v>337</v>
      </c>
      <c r="C103" s="51">
        <f t="shared" ref="C103" si="78">C105+C104</f>
        <v>2993500</v>
      </c>
      <c r="D103" s="51">
        <f t="shared" ref="D103:F103" si="79">D104+D105</f>
        <v>307500</v>
      </c>
      <c r="E103" s="51">
        <f t="shared" si="79"/>
        <v>307500</v>
      </c>
      <c r="F103" s="51">
        <f t="shared" si="79"/>
        <v>307500</v>
      </c>
      <c r="G103" s="51">
        <f t="shared" ref="G103:L103" si="80">G104+G105</f>
        <v>327500</v>
      </c>
      <c r="H103" s="51">
        <f t="shared" si="80"/>
        <v>363500</v>
      </c>
      <c r="I103" s="52">
        <f t="shared" si="80"/>
        <v>307500</v>
      </c>
      <c r="J103" s="52">
        <f t="shared" si="80"/>
        <v>307500</v>
      </c>
      <c r="K103" s="51">
        <f t="shared" si="80"/>
        <v>307500</v>
      </c>
      <c r="L103" s="51">
        <f t="shared" si="80"/>
        <v>457500</v>
      </c>
      <c r="M103" s="86" t="s">
        <v>382</v>
      </c>
    </row>
    <row r="104" spans="1:13" ht="132" x14ac:dyDescent="0.25">
      <c r="A104" s="87"/>
      <c r="B104" s="22" t="s">
        <v>335</v>
      </c>
      <c r="C104" s="28">
        <f>SUM(D104:L104)</f>
        <v>0</v>
      </c>
      <c r="D104" s="28">
        <v>0</v>
      </c>
      <c r="E104" s="28">
        <v>0</v>
      </c>
      <c r="F104" s="28">
        <v>0</v>
      </c>
      <c r="G104" s="28">
        <v>0</v>
      </c>
      <c r="H104" s="28">
        <v>0</v>
      </c>
      <c r="I104" s="53">
        <v>0</v>
      </c>
      <c r="J104" s="53">
        <v>0</v>
      </c>
      <c r="K104" s="28">
        <v>0</v>
      </c>
      <c r="L104" s="28">
        <v>0</v>
      </c>
      <c r="M104" s="87"/>
    </row>
    <row r="105" spans="1:13" ht="66" x14ac:dyDescent="0.25">
      <c r="A105" s="88"/>
      <c r="B105" s="22" t="s">
        <v>336</v>
      </c>
      <c r="C105" s="28">
        <f>SUM(D105:L105)</f>
        <v>2993500</v>
      </c>
      <c r="D105" s="28">
        <v>307500</v>
      </c>
      <c r="E105" s="28">
        <v>307500</v>
      </c>
      <c r="F105" s="28">
        <v>307500</v>
      </c>
      <c r="G105" s="28">
        <f>307500+20000</f>
        <v>327500</v>
      </c>
      <c r="H105" s="28">
        <f>307500+56000</f>
        <v>363500</v>
      </c>
      <c r="I105" s="53">
        <v>307500</v>
      </c>
      <c r="J105" s="53">
        <v>307500</v>
      </c>
      <c r="K105" s="28">
        <v>307500</v>
      </c>
      <c r="L105" s="28">
        <f>307500+150000</f>
        <v>457500</v>
      </c>
      <c r="M105" s="88"/>
    </row>
    <row r="106" spans="1:13" x14ac:dyDescent="0.25">
      <c r="A106" s="86" t="s">
        <v>419</v>
      </c>
      <c r="B106" s="22" t="s">
        <v>337</v>
      </c>
      <c r="C106" s="51">
        <f t="shared" ref="C106" si="81">C108+C107</f>
        <v>11325000</v>
      </c>
      <c r="D106" s="51">
        <f>D107+D108</f>
        <v>875000</v>
      </c>
      <c r="E106" s="51">
        <f t="shared" ref="E106:F106" si="82">E107+E108</f>
        <v>875000</v>
      </c>
      <c r="F106" s="51">
        <f t="shared" si="82"/>
        <v>875000</v>
      </c>
      <c r="G106" s="51">
        <f t="shared" ref="G106:L106" si="83">G107+G108</f>
        <v>1075000</v>
      </c>
      <c r="H106" s="51">
        <f t="shared" si="83"/>
        <v>1075000</v>
      </c>
      <c r="I106" s="52">
        <f t="shared" si="83"/>
        <v>1500000</v>
      </c>
      <c r="J106" s="52">
        <f t="shared" si="83"/>
        <v>1600000</v>
      </c>
      <c r="K106" s="51">
        <f t="shared" si="83"/>
        <v>1675000</v>
      </c>
      <c r="L106" s="51">
        <f t="shared" si="83"/>
        <v>1775000</v>
      </c>
      <c r="M106" s="86" t="s">
        <v>382</v>
      </c>
    </row>
    <row r="107" spans="1:13" ht="132" x14ac:dyDescent="0.25">
      <c r="A107" s="87"/>
      <c r="B107" s="22" t="s">
        <v>335</v>
      </c>
      <c r="C107" s="28">
        <f>SUM(D107:L107)</f>
        <v>0</v>
      </c>
      <c r="D107" s="28">
        <v>0</v>
      </c>
      <c r="E107" s="28">
        <v>0</v>
      </c>
      <c r="F107" s="28">
        <v>0</v>
      </c>
      <c r="G107" s="28">
        <v>0</v>
      </c>
      <c r="H107" s="28">
        <v>0</v>
      </c>
      <c r="I107" s="53">
        <v>0</v>
      </c>
      <c r="J107" s="53">
        <v>0</v>
      </c>
      <c r="K107" s="28">
        <v>0</v>
      </c>
      <c r="L107" s="28">
        <v>0</v>
      </c>
      <c r="M107" s="87"/>
    </row>
    <row r="108" spans="1:13" ht="66" x14ac:dyDescent="0.25">
      <c r="A108" s="88"/>
      <c r="B108" s="22" t="s">
        <v>336</v>
      </c>
      <c r="C108" s="28">
        <f>SUM(D108:L108)</f>
        <v>11325000</v>
      </c>
      <c r="D108" s="28">
        <v>875000</v>
      </c>
      <c r="E108" s="28">
        <v>875000</v>
      </c>
      <c r="F108" s="28">
        <v>875000</v>
      </c>
      <c r="G108" s="28">
        <f>875000+200000</f>
        <v>1075000</v>
      </c>
      <c r="H108" s="28">
        <f t="shared" ref="H108" si="84">875000+200000</f>
        <v>1075000</v>
      </c>
      <c r="I108" s="53">
        <v>1500000</v>
      </c>
      <c r="J108" s="53">
        <v>1600000</v>
      </c>
      <c r="K108" s="28">
        <f>875000+800000</f>
        <v>1675000</v>
      </c>
      <c r="L108" s="28">
        <f>875000+800000+100000</f>
        <v>1775000</v>
      </c>
      <c r="M108" s="88"/>
    </row>
    <row r="109" spans="1:13" x14ac:dyDescent="0.25">
      <c r="A109" s="86" t="s">
        <v>420</v>
      </c>
      <c r="B109" s="22" t="s">
        <v>337</v>
      </c>
      <c r="C109" s="51">
        <f t="shared" ref="C109" si="85">C111+C110</f>
        <v>2637970</v>
      </c>
      <c r="D109" s="51">
        <f t="shared" ref="D109:F109" si="86">D110+D111</f>
        <v>225330</v>
      </c>
      <c r="E109" s="51">
        <f t="shared" si="86"/>
        <v>225330</v>
      </c>
      <c r="F109" s="51">
        <f t="shared" si="86"/>
        <v>225330</v>
      </c>
      <c r="G109" s="51">
        <f t="shared" ref="G109:L109" si="87">G110+G111</f>
        <v>225330</v>
      </c>
      <c r="H109" s="51">
        <f t="shared" si="87"/>
        <v>225330</v>
      </c>
      <c r="I109" s="52">
        <f t="shared" si="87"/>
        <v>225330</v>
      </c>
      <c r="J109" s="52">
        <f t="shared" si="87"/>
        <v>325330</v>
      </c>
      <c r="K109" s="51">
        <f t="shared" si="87"/>
        <v>525330</v>
      </c>
      <c r="L109" s="51">
        <f t="shared" si="87"/>
        <v>435330</v>
      </c>
      <c r="M109" s="86" t="s">
        <v>382</v>
      </c>
    </row>
    <row r="110" spans="1:13" ht="132" x14ac:dyDescent="0.25">
      <c r="A110" s="87"/>
      <c r="B110" s="22" t="s">
        <v>335</v>
      </c>
      <c r="C110" s="28">
        <f>SUM(D110:L110)</f>
        <v>0</v>
      </c>
      <c r="D110" s="28">
        <v>0</v>
      </c>
      <c r="E110" s="28">
        <v>0</v>
      </c>
      <c r="F110" s="28">
        <v>0</v>
      </c>
      <c r="G110" s="28">
        <v>0</v>
      </c>
      <c r="H110" s="28">
        <v>0</v>
      </c>
      <c r="I110" s="53">
        <v>0</v>
      </c>
      <c r="J110" s="53">
        <v>0</v>
      </c>
      <c r="K110" s="28">
        <v>0</v>
      </c>
      <c r="L110" s="28">
        <v>0</v>
      </c>
      <c r="M110" s="87"/>
    </row>
    <row r="111" spans="1:13" ht="66" x14ac:dyDescent="0.25">
      <c r="A111" s="88"/>
      <c r="B111" s="22" t="s">
        <v>336</v>
      </c>
      <c r="C111" s="28">
        <f>SUM(D111:L111)</f>
        <v>2637970</v>
      </c>
      <c r="D111" s="28">
        <v>225330</v>
      </c>
      <c r="E111" s="28">
        <v>225330</v>
      </c>
      <c r="F111" s="28">
        <v>225330</v>
      </c>
      <c r="G111" s="28">
        <v>225330</v>
      </c>
      <c r="H111" s="28">
        <v>225330</v>
      </c>
      <c r="I111" s="53">
        <v>225330</v>
      </c>
      <c r="J111" s="53">
        <f>225330+100000</f>
        <v>325330</v>
      </c>
      <c r="K111" s="28">
        <f>225330+300000</f>
        <v>525330</v>
      </c>
      <c r="L111" s="28">
        <f>225330+200000+10000</f>
        <v>435330</v>
      </c>
      <c r="M111" s="88"/>
    </row>
    <row r="112" spans="1:13" x14ac:dyDescent="0.25">
      <c r="A112" s="86" t="s">
        <v>353</v>
      </c>
      <c r="B112" s="22" t="s">
        <v>337</v>
      </c>
      <c r="C112" s="51">
        <f>C114+C113</f>
        <v>2979150.75</v>
      </c>
      <c r="D112" s="51">
        <f t="shared" ref="D112" si="88">D113+D114</f>
        <v>251016.75</v>
      </c>
      <c r="E112" s="51">
        <f>E113+E114</f>
        <v>251016.75</v>
      </c>
      <c r="F112" s="51">
        <f t="shared" ref="F112:G112" si="89">F113+F114</f>
        <v>251016.75</v>
      </c>
      <c r="G112" s="51">
        <f t="shared" si="89"/>
        <v>331016.75</v>
      </c>
      <c r="H112" s="51">
        <f t="shared" ref="H112:L112" si="90">H113+H114</f>
        <v>331016.75</v>
      </c>
      <c r="I112" s="52">
        <f t="shared" si="90"/>
        <v>331016.75</v>
      </c>
      <c r="J112" s="52">
        <f>J113+J114</f>
        <v>371016.75</v>
      </c>
      <c r="K112" s="51">
        <f t="shared" si="90"/>
        <v>431016.75</v>
      </c>
      <c r="L112" s="51">
        <f t="shared" si="90"/>
        <v>431016.75</v>
      </c>
      <c r="M112" s="86" t="s">
        <v>380</v>
      </c>
    </row>
    <row r="113" spans="1:13" ht="132" x14ac:dyDescent="0.25">
      <c r="A113" s="87"/>
      <c r="B113" s="22" t="s">
        <v>335</v>
      </c>
      <c r="C113" s="28">
        <f>SUM(D113:L113)</f>
        <v>0</v>
      </c>
      <c r="D113" s="28">
        <v>0</v>
      </c>
      <c r="E113" s="51">
        <v>0</v>
      </c>
      <c r="F113" s="51">
        <v>0</v>
      </c>
      <c r="G113" s="51">
        <v>0</v>
      </c>
      <c r="H113" s="51">
        <v>0</v>
      </c>
      <c r="I113" s="52">
        <v>0</v>
      </c>
      <c r="J113" s="52">
        <v>0</v>
      </c>
      <c r="K113" s="51">
        <v>0</v>
      </c>
      <c r="L113" s="51">
        <v>0</v>
      </c>
      <c r="M113" s="87"/>
    </row>
    <row r="114" spans="1:13" ht="66" x14ac:dyDescent="0.25">
      <c r="A114" s="88"/>
      <c r="B114" s="22" t="s">
        <v>336</v>
      </c>
      <c r="C114" s="28">
        <f>SUM(D114:L114)</f>
        <v>2979150.75</v>
      </c>
      <c r="D114" s="28">
        <v>251016.75</v>
      </c>
      <c r="E114" s="28">
        <v>251016.75</v>
      </c>
      <c r="F114" s="28">
        <v>251016.75</v>
      </c>
      <c r="G114" s="28">
        <f>251016.75+80000</f>
        <v>331016.75</v>
      </c>
      <c r="H114" s="28">
        <f t="shared" ref="H114:I114" si="91">251016.75+80000</f>
        <v>331016.75</v>
      </c>
      <c r="I114" s="53">
        <f t="shared" si="91"/>
        <v>331016.75</v>
      </c>
      <c r="J114" s="53">
        <f>251016.75+120000</f>
        <v>371016.75</v>
      </c>
      <c r="K114" s="28">
        <f>251016.75+180000</f>
        <v>431016.75</v>
      </c>
      <c r="L114" s="28">
        <f>251016.75+180000</f>
        <v>431016.75</v>
      </c>
      <c r="M114" s="88"/>
    </row>
    <row r="115" spans="1:13" x14ac:dyDescent="0.25">
      <c r="A115" s="86" t="s">
        <v>354</v>
      </c>
      <c r="B115" s="22" t="s">
        <v>337</v>
      </c>
      <c r="C115" s="51">
        <f t="shared" ref="C115" si="92">C117+C116</f>
        <v>2740945</v>
      </c>
      <c r="D115" s="51">
        <f t="shared" ref="D115:F115" si="93">D116+D117</f>
        <v>498189</v>
      </c>
      <c r="E115" s="51">
        <f t="shared" si="93"/>
        <v>0</v>
      </c>
      <c r="F115" s="51">
        <f t="shared" si="93"/>
        <v>498189</v>
      </c>
      <c r="G115" s="51">
        <f t="shared" ref="G115" si="94">G116+G117</f>
        <v>0</v>
      </c>
      <c r="H115" s="51">
        <f>H116+H117</f>
        <v>498189</v>
      </c>
      <c r="I115" s="52">
        <f t="shared" ref="I115:L115" si="95">I116+I117</f>
        <v>0</v>
      </c>
      <c r="J115" s="52">
        <f t="shared" si="95"/>
        <v>748189</v>
      </c>
      <c r="K115" s="51">
        <f t="shared" si="95"/>
        <v>0</v>
      </c>
      <c r="L115" s="51">
        <f t="shared" si="95"/>
        <v>498189</v>
      </c>
      <c r="M115" s="86" t="s">
        <v>396</v>
      </c>
    </row>
    <row r="116" spans="1:13" ht="132" x14ac:dyDescent="0.25">
      <c r="A116" s="87"/>
      <c r="B116" s="22" t="s">
        <v>335</v>
      </c>
      <c r="C116" s="28">
        <f>SUM(D116:L116)</f>
        <v>0</v>
      </c>
      <c r="D116" s="28">
        <v>0</v>
      </c>
      <c r="E116" s="28">
        <v>0</v>
      </c>
      <c r="F116" s="28">
        <v>0</v>
      </c>
      <c r="G116" s="28">
        <v>0</v>
      </c>
      <c r="H116" s="28">
        <v>0</v>
      </c>
      <c r="I116" s="53">
        <v>0</v>
      </c>
      <c r="J116" s="53">
        <v>0</v>
      </c>
      <c r="K116" s="28">
        <v>0</v>
      </c>
      <c r="L116" s="28">
        <v>0</v>
      </c>
      <c r="M116" s="87"/>
    </row>
    <row r="117" spans="1:13" ht="66" x14ac:dyDescent="0.25">
      <c r="A117" s="88"/>
      <c r="B117" s="22" t="s">
        <v>336</v>
      </c>
      <c r="C117" s="28">
        <f>SUM(D117:L117)</f>
        <v>2740945</v>
      </c>
      <c r="D117" s="51">
        <v>498189</v>
      </c>
      <c r="E117" s="51">
        <v>0</v>
      </c>
      <c r="F117" s="51">
        <v>498189</v>
      </c>
      <c r="G117" s="51">
        <v>0</v>
      </c>
      <c r="H117" s="51">
        <v>498189</v>
      </c>
      <c r="I117" s="52">
        <v>0</v>
      </c>
      <c r="J117" s="52">
        <f>498189+250000</f>
        <v>748189</v>
      </c>
      <c r="K117" s="51">
        <v>0</v>
      </c>
      <c r="L117" s="51">
        <v>498189</v>
      </c>
      <c r="M117" s="88"/>
    </row>
    <row r="118" spans="1:13" x14ac:dyDescent="0.25">
      <c r="A118" s="86" t="s">
        <v>355</v>
      </c>
      <c r="B118" s="22" t="s">
        <v>337</v>
      </c>
      <c r="C118" s="51">
        <f>C120+C119</f>
        <v>0</v>
      </c>
      <c r="D118" s="51">
        <f t="shared" ref="D118:F118" si="96">D119+D120</f>
        <v>0</v>
      </c>
      <c r="E118" s="51">
        <f t="shared" si="96"/>
        <v>0</v>
      </c>
      <c r="F118" s="51">
        <f t="shared" si="96"/>
        <v>0</v>
      </c>
      <c r="G118" s="51">
        <f t="shared" ref="G118" si="97">G119+G120</f>
        <v>0</v>
      </c>
      <c r="H118" s="51">
        <f t="shared" ref="H118:L118" si="98">H119+H120</f>
        <v>0</v>
      </c>
      <c r="I118" s="52">
        <f t="shared" si="98"/>
        <v>0</v>
      </c>
      <c r="J118" s="52">
        <f t="shared" si="98"/>
        <v>0</v>
      </c>
      <c r="K118" s="51">
        <f t="shared" si="98"/>
        <v>0</v>
      </c>
      <c r="L118" s="51">
        <f t="shared" si="98"/>
        <v>0</v>
      </c>
      <c r="M118" s="86" t="s">
        <v>380</v>
      </c>
    </row>
    <row r="119" spans="1:13" ht="132" x14ac:dyDescent="0.25">
      <c r="A119" s="87"/>
      <c r="B119" s="22" t="s">
        <v>335</v>
      </c>
      <c r="C119" s="28">
        <f>SUM(D119:L119)</f>
        <v>0</v>
      </c>
      <c r="D119" s="51">
        <v>0</v>
      </c>
      <c r="E119" s="51">
        <v>0</v>
      </c>
      <c r="F119" s="51">
        <v>0</v>
      </c>
      <c r="G119" s="51">
        <v>0</v>
      </c>
      <c r="H119" s="51">
        <v>0</v>
      </c>
      <c r="I119" s="52">
        <v>0</v>
      </c>
      <c r="J119" s="52">
        <v>0</v>
      </c>
      <c r="K119" s="51">
        <v>0</v>
      </c>
      <c r="L119" s="51">
        <v>0</v>
      </c>
      <c r="M119" s="87"/>
    </row>
    <row r="120" spans="1:13" ht="66" x14ac:dyDescent="0.25">
      <c r="A120" s="88"/>
      <c r="B120" s="22" t="s">
        <v>336</v>
      </c>
      <c r="C120" s="28">
        <f>SUM(D120:L120)</f>
        <v>0</v>
      </c>
      <c r="D120" s="51">
        <v>0</v>
      </c>
      <c r="E120" s="51">
        <v>0</v>
      </c>
      <c r="F120" s="51">
        <v>0</v>
      </c>
      <c r="G120" s="51">
        <v>0</v>
      </c>
      <c r="H120" s="51">
        <v>0</v>
      </c>
      <c r="I120" s="52">
        <v>0</v>
      </c>
      <c r="J120" s="52">
        <v>0</v>
      </c>
      <c r="K120" s="51">
        <v>0</v>
      </c>
      <c r="L120" s="51">
        <v>0</v>
      </c>
      <c r="M120" s="88"/>
    </row>
    <row r="121" spans="1:13" x14ac:dyDescent="0.25">
      <c r="A121" s="86" t="s">
        <v>356</v>
      </c>
      <c r="B121" s="22" t="s">
        <v>337</v>
      </c>
      <c r="C121" s="51">
        <f t="shared" ref="C121" si="99">C123+C122</f>
        <v>316000</v>
      </c>
      <c r="D121" s="51">
        <f>D122+D123</f>
        <v>63200</v>
      </c>
      <c r="E121" s="51">
        <f t="shared" ref="E121:F121" si="100">E122+E123</f>
        <v>0</v>
      </c>
      <c r="F121" s="51">
        <f t="shared" si="100"/>
        <v>63200</v>
      </c>
      <c r="G121" s="51">
        <f t="shared" ref="G121" si="101">G122+G123</f>
        <v>0</v>
      </c>
      <c r="H121" s="51">
        <f t="shared" ref="H121:L121" si="102">H122+H123</f>
        <v>63200</v>
      </c>
      <c r="I121" s="52">
        <f t="shared" si="102"/>
        <v>0</v>
      </c>
      <c r="J121" s="52">
        <f t="shared" si="102"/>
        <v>63200</v>
      </c>
      <c r="K121" s="51">
        <f t="shared" si="102"/>
        <v>0</v>
      </c>
      <c r="L121" s="51">
        <f t="shared" si="102"/>
        <v>63200</v>
      </c>
      <c r="M121" s="86" t="s">
        <v>380</v>
      </c>
    </row>
    <row r="122" spans="1:13" ht="132" x14ac:dyDescent="0.25">
      <c r="A122" s="87"/>
      <c r="B122" s="22" t="s">
        <v>335</v>
      </c>
      <c r="C122" s="28">
        <f>SUM(D122:L122)</f>
        <v>0</v>
      </c>
      <c r="D122" s="51">
        <v>0</v>
      </c>
      <c r="E122" s="51">
        <v>0</v>
      </c>
      <c r="F122" s="51">
        <v>0</v>
      </c>
      <c r="G122" s="51">
        <v>0</v>
      </c>
      <c r="H122" s="51">
        <v>0</v>
      </c>
      <c r="I122" s="52">
        <v>0</v>
      </c>
      <c r="J122" s="52">
        <v>0</v>
      </c>
      <c r="K122" s="51">
        <v>0</v>
      </c>
      <c r="L122" s="51">
        <v>0</v>
      </c>
      <c r="M122" s="87"/>
    </row>
    <row r="123" spans="1:13" ht="66" x14ac:dyDescent="0.25">
      <c r="A123" s="88"/>
      <c r="B123" s="22" t="s">
        <v>336</v>
      </c>
      <c r="C123" s="28">
        <f>SUM(D123:L123)</f>
        <v>316000</v>
      </c>
      <c r="D123" s="28">
        <v>63200</v>
      </c>
      <c r="E123" s="28">
        <v>0</v>
      </c>
      <c r="F123" s="28">
        <v>63200</v>
      </c>
      <c r="G123" s="28">
        <v>0</v>
      </c>
      <c r="H123" s="28">
        <v>63200</v>
      </c>
      <c r="I123" s="53">
        <v>0</v>
      </c>
      <c r="J123" s="53">
        <v>63200</v>
      </c>
      <c r="K123" s="28">
        <v>0</v>
      </c>
      <c r="L123" s="28">
        <v>63200</v>
      </c>
      <c r="M123" s="88"/>
    </row>
    <row r="124" spans="1:13" x14ac:dyDescent="0.25">
      <c r="A124" s="86" t="s">
        <v>421</v>
      </c>
      <c r="B124" s="22" t="s">
        <v>337</v>
      </c>
      <c r="C124" s="51">
        <f>C126+C125</f>
        <v>0</v>
      </c>
      <c r="D124" s="51">
        <f t="shared" ref="D124:F124" si="103">D125+D126</f>
        <v>0</v>
      </c>
      <c r="E124" s="51">
        <f t="shared" si="103"/>
        <v>0</v>
      </c>
      <c r="F124" s="51">
        <f t="shared" si="103"/>
        <v>0</v>
      </c>
      <c r="G124" s="51">
        <f t="shared" ref="G124:L124" si="104">G125+G126</f>
        <v>0</v>
      </c>
      <c r="H124" s="51">
        <f t="shared" si="104"/>
        <v>0</v>
      </c>
      <c r="I124" s="52">
        <f t="shared" si="104"/>
        <v>0</v>
      </c>
      <c r="J124" s="52">
        <f t="shared" si="104"/>
        <v>0</v>
      </c>
      <c r="K124" s="51">
        <f t="shared" si="104"/>
        <v>0</v>
      </c>
      <c r="L124" s="51">
        <f t="shared" si="104"/>
        <v>0</v>
      </c>
      <c r="M124" s="65" t="s">
        <v>382</v>
      </c>
    </row>
    <row r="125" spans="1:13" ht="132" x14ac:dyDescent="0.25">
      <c r="A125" s="87"/>
      <c r="B125" s="22" t="s">
        <v>335</v>
      </c>
      <c r="C125" s="28">
        <f>SUM(D125:L125)</f>
        <v>0</v>
      </c>
      <c r="D125" s="51">
        <v>0</v>
      </c>
      <c r="E125" s="51">
        <v>0</v>
      </c>
      <c r="F125" s="51">
        <v>0</v>
      </c>
      <c r="G125" s="51">
        <v>0</v>
      </c>
      <c r="H125" s="51">
        <v>0</v>
      </c>
      <c r="I125" s="52">
        <v>0</v>
      </c>
      <c r="J125" s="52">
        <v>0</v>
      </c>
      <c r="K125" s="51">
        <v>0</v>
      </c>
      <c r="L125" s="51">
        <v>0</v>
      </c>
      <c r="M125" s="65"/>
    </row>
    <row r="126" spans="1:13" ht="66" x14ac:dyDescent="0.25">
      <c r="A126" s="88"/>
      <c r="B126" s="22" t="s">
        <v>336</v>
      </c>
      <c r="C126" s="28">
        <f>SUM(D126:L126)</f>
        <v>0</v>
      </c>
      <c r="D126" s="51">
        <v>0</v>
      </c>
      <c r="E126" s="51">
        <v>0</v>
      </c>
      <c r="F126" s="51">
        <v>0</v>
      </c>
      <c r="G126" s="51">
        <v>0</v>
      </c>
      <c r="H126" s="51">
        <v>0</v>
      </c>
      <c r="I126" s="52">
        <v>0</v>
      </c>
      <c r="J126" s="52">
        <v>0</v>
      </c>
      <c r="K126" s="51">
        <v>0</v>
      </c>
      <c r="L126" s="51">
        <v>0</v>
      </c>
    </row>
    <row r="127" spans="1:13" x14ac:dyDescent="0.25">
      <c r="A127" s="86" t="s">
        <v>422</v>
      </c>
      <c r="B127" s="22" t="s">
        <v>337</v>
      </c>
      <c r="C127" s="51">
        <f>C130+C133</f>
        <v>7830371.1500000004</v>
      </c>
      <c r="D127" s="51">
        <f t="shared" ref="D127:F127" si="105">D128+D129</f>
        <v>734513.87</v>
      </c>
      <c r="E127" s="51">
        <f t="shared" si="105"/>
        <v>734482.16</v>
      </c>
      <c r="F127" s="51">
        <f t="shared" si="105"/>
        <v>734482.16</v>
      </c>
      <c r="G127" s="51">
        <f t="shared" ref="G127:L127" si="106">G128+G129</f>
        <v>774482.16</v>
      </c>
      <c r="H127" s="51">
        <f t="shared" si="106"/>
        <v>774482.16</v>
      </c>
      <c r="I127" s="52">
        <f t="shared" si="106"/>
        <v>774482.16</v>
      </c>
      <c r="J127" s="52">
        <f t="shared" si="106"/>
        <v>1034482.16</v>
      </c>
      <c r="K127" s="51">
        <f t="shared" si="106"/>
        <v>1134482.1599999999</v>
      </c>
      <c r="L127" s="51">
        <f t="shared" si="106"/>
        <v>1134482.1599999999</v>
      </c>
      <c r="M127" s="86" t="s">
        <v>397</v>
      </c>
    </row>
    <row r="128" spans="1:13" ht="149.25" customHeight="1" x14ac:dyDescent="0.25">
      <c r="A128" s="87"/>
      <c r="B128" s="22" t="s">
        <v>335</v>
      </c>
      <c r="C128" s="51">
        <f t="shared" ref="C128:C129" si="107">C131+C134</f>
        <v>0</v>
      </c>
      <c r="D128" s="51">
        <f t="shared" ref="D128:F128" si="108">+D131+D134</f>
        <v>0</v>
      </c>
      <c r="E128" s="51">
        <f t="shared" si="108"/>
        <v>0</v>
      </c>
      <c r="F128" s="51">
        <f t="shared" si="108"/>
        <v>0</v>
      </c>
      <c r="G128" s="51">
        <f t="shared" ref="G128:L128" si="109">+G131+G134</f>
        <v>0</v>
      </c>
      <c r="H128" s="51">
        <f t="shared" si="109"/>
        <v>0</v>
      </c>
      <c r="I128" s="52">
        <f t="shared" si="109"/>
        <v>0</v>
      </c>
      <c r="J128" s="52">
        <f t="shared" si="109"/>
        <v>0</v>
      </c>
      <c r="K128" s="51">
        <f t="shared" si="109"/>
        <v>0</v>
      </c>
      <c r="L128" s="51">
        <f t="shared" si="109"/>
        <v>0</v>
      </c>
      <c r="M128" s="87"/>
    </row>
    <row r="129" spans="1:227" ht="66" x14ac:dyDescent="0.25">
      <c r="A129" s="88"/>
      <c r="B129" s="22" t="s">
        <v>336</v>
      </c>
      <c r="C129" s="51">
        <f t="shared" si="107"/>
        <v>7830371.1500000004</v>
      </c>
      <c r="D129" s="51">
        <f t="shared" ref="D129:F129" si="110">+D132+D135</f>
        <v>734513.87</v>
      </c>
      <c r="E129" s="51">
        <f t="shared" si="110"/>
        <v>734482.16</v>
      </c>
      <c r="F129" s="51">
        <f t="shared" si="110"/>
        <v>734482.16</v>
      </c>
      <c r="G129" s="51">
        <f t="shared" ref="G129:L129" si="111">+G132+G135</f>
        <v>774482.16</v>
      </c>
      <c r="H129" s="51">
        <f t="shared" si="111"/>
        <v>774482.16</v>
      </c>
      <c r="I129" s="52">
        <f t="shared" si="111"/>
        <v>774482.16</v>
      </c>
      <c r="J129" s="52">
        <f t="shared" si="111"/>
        <v>1034482.16</v>
      </c>
      <c r="K129" s="51">
        <f t="shared" si="111"/>
        <v>1134482.1599999999</v>
      </c>
      <c r="L129" s="51">
        <f t="shared" si="111"/>
        <v>1134482.1599999999</v>
      </c>
      <c r="M129" s="88"/>
    </row>
    <row r="130" spans="1:227" x14ac:dyDescent="0.25">
      <c r="A130" s="86" t="s">
        <v>373</v>
      </c>
      <c r="B130" s="22" t="s">
        <v>337</v>
      </c>
      <c r="C130" s="51">
        <f>C131+C132</f>
        <v>0</v>
      </c>
      <c r="D130" s="51">
        <f t="shared" ref="D130:F130" si="112">D132+D131</f>
        <v>0</v>
      </c>
      <c r="E130" s="51">
        <f t="shared" si="112"/>
        <v>0</v>
      </c>
      <c r="F130" s="51">
        <f t="shared" si="112"/>
        <v>0</v>
      </c>
      <c r="G130" s="51">
        <f t="shared" ref="G130:L130" si="113">G132+G131</f>
        <v>0</v>
      </c>
      <c r="H130" s="51">
        <f t="shared" si="113"/>
        <v>0</v>
      </c>
      <c r="I130" s="52">
        <f t="shared" si="113"/>
        <v>0</v>
      </c>
      <c r="J130" s="52">
        <f t="shared" si="113"/>
        <v>0</v>
      </c>
      <c r="K130" s="51">
        <f t="shared" si="113"/>
        <v>0</v>
      </c>
      <c r="L130" s="51">
        <f t="shared" si="113"/>
        <v>0</v>
      </c>
      <c r="M130" s="86" t="s">
        <v>380</v>
      </c>
    </row>
    <row r="131" spans="1:227" ht="132" x14ac:dyDescent="0.25">
      <c r="A131" s="87"/>
      <c r="B131" s="22" t="s">
        <v>335</v>
      </c>
      <c r="C131" s="28">
        <f>SUM(D131:L131)</f>
        <v>0</v>
      </c>
      <c r="D131" s="28">
        <v>0</v>
      </c>
      <c r="E131" s="28">
        <v>0</v>
      </c>
      <c r="F131" s="28">
        <v>0</v>
      </c>
      <c r="G131" s="28">
        <v>0</v>
      </c>
      <c r="H131" s="28">
        <v>0</v>
      </c>
      <c r="I131" s="53">
        <v>0</v>
      </c>
      <c r="J131" s="53">
        <v>0</v>
      </c>
      <c r="K131" s="28">
        <v>0</v>
      </c>
      <c r="L131" s="28">
        <v>0</v>
      </c>
      <c r="M131" s="87"/>
    </row>
    <row r="132" spans="1:227" ht="66" x14ac:dyDescent="0.25">
      <c r="A132" s="88"/>
      <c r="B132" s="64" t="s">
        <v>336</v>
      </c>
      <c r="C132" s="28">
        <f>SUM(D132:L132)</f>
        <v>0</v>
      </c>
      <c r="D132" s="54">
        <v>0</v>
      </c>
      <c r="E132" s="54">
        <v>0</v>
      </c>
      <c r="F132" s="54">
        <v>0</v>
      </c>
      <c r="G132" s="54">
        <v>0</v>
      </c>
      <c r="H132" s="54">
        <v>0</v>
      </c>
      <c r="I132" s="55">
        <v>0</v>
      </c>
      <c r="J132" s="55">
        <v>0</v>
      </c>
      <c r="K132" s="54">
        <v>0</v>
      </c>
      <c r="L132" s="54">
        <v>0</v>
      </c>
      <c r="M132" s="88"/>
    </row>
    <row r="133" spans="1:227" x14ac:dyDescent="0.25">
      <c r="A133" s="86" t="s">
        <v>362</v>
      </c>
      <c r="B133" s="22" t="s">
        <v>337</v>
      </c>
      <c r="C133" s="51">
        <f>C134+C135</f>
        <v>7830371.1500000004</v>
      </c>
      <c r="D133" s="28">
        <f t="shared" ref="D133:F133" si="114">D135+D134</f>
        <v>734513.87</v>
      </c>
      <c r="E133" s="28">
        <f t="shared" si="114"/>
        <v>734482.16</v>
      </c>
      <c r="F133" s="28">
        <f t="shared" si="114"/>
        <v>734482.16</v>
      </c>
      <c r="G133" s="28">
        <f t="shared" ref="G133:L133" si="115">G135+G134</f>
        <v>774482.16</v>
      </c>
      <c r="H133" s="28">
        <f t="shared" si="115"/>
        <v>774482.16</v>
      </c>
      <c r="I133" s="53">
        <f t="shared" si="115"/>
        <v>774482.16</v>
      </c>
      <c r="J133" s="53">
        <f t="shared" si="115"/>
        <v>1034482.16</v>
      </c>
      <c r="K133" s="28">
        <f t="shared" si="115"/>
        <v>1134482.1599999999</v>
      </c>
      <c r="L133" s="28">
        <f t="shared" si="115"/>
        <v>1134482.1599999999</v>
      </c>
      <c r="M133" s="86" t="s">
        <v>396</v>
      </c>
    </row>
    <row r="134" spans="1:227" ht="132" x14ac:dyDescent="0.25">
      <c r="A134" s="87"/>
      <c r="B134" s="22" t="s">
        <v>335</v>
      </c>
      <c r="C134" s="28">
        <f>SUM(D134:L134)</f>
        <v>0</v>
      </c>
      <c r="D134" s="28">
        <v>0</v>
      </c>
      <c r="E134" s="28">
        <v>0</v>
      </c>
      <c r="F134" s="28">
        <v>0</v>
      </c>
      <c r="G134" s="28">
        <v>0</v>
      </c>
      <c r="H134" s="28">
        <v>0</v>
      </c>
      <c r="I134" s="53">
        <v>0</v>
      </c>
      <c r="J134" s="53">
        <v>0</v>
      </c>
      <c r="K134" s="28">
        <v>0</v>
      </c>
      <c r="L134" s="28">
        <v>0</v>
      </c>
      <c r="M134" s="87"/>
    </row>
    <row r="135" spans="1:227" ht="66" x14ac:dyDescent="0.25">
      <c r="A135" s="88"/>
      <c r="B135" s="22" t="s">
        <v>336</v>
      </c>
      <c r="C135" s="28">
        <f>SUM(D135:L135)</f>
        <v>7830371.1500000004</v>
      </c>
      <c r="D135" s="28">
        <v>734513.87</v>
      </c>
      <c r="E135" s="28">
        <v>734482.16</v>
      </c>
      <c r="F135" s="28">
        <v>734482.16</v>
      </c>
      <c r="G135" s="28">
        <f>734482.16+40000</f>
        <v>774482.16</v>
      </c>
      <c r="H135" s="28">
        <f t="shared" ref="H135:I135" si="116">734482.16+40000</f>
        <v>774482.16</v>
      </c>
      <c r="I135" s="53">
        <f t="shared" si="116"/>
        <v>774482.16</v>
      </c>
      <c r="J135" s="53">
        <f>734482.16+300000</f>
        <v>1034482.16</v>
      </c>
      <c r="K135" s="28">
        <f>734482.16+400000</f>
        <v>1134482.1599999999</v>
      </c>
      <c r="L135" s="28">
        <f>734482.16+400000</f>
        <v>1134482.1599999999</v>
      </c>
      <c r="M135" s="88"/>
    </row>
    <row r="136" spans="1:227" ht="83.25" customHeight="1" x14ac:dyDescent="0.25">
      <c r="A136" s="97" t="s">
        <v>427</v>
      </c>
      <c r="B136" s="98"/>
      <c r="C136" s="98"/>
      <c r="D136" s="98"/>
      <c r="E136" s="98"/>
      <c r="F136" s="98"/>
      <c r="G136" s="98"/>
      <c r="H136" s="98"/>
      <c r="I136" s="98"/>
      <c r="J136" s="98"/>
      <c r="K136" s="98"/>
      <c r="L136" s="98"/>
      <c r="M136" s="40"/>
    </row>
    <row r="137" spans="1:227" s="23" customFormat="1" ht="33" customHeight="1" x14ac:dyDescent="0.25">
      <c r="A137" s="86" t="s">
        <v>359</v>
      </c>
      <c r="B137" s="22" t="s">
        <v>337</v>
      </c>
      <c r="C137" s="56">
        <f>C140</f>
        <v>1850000</v>
      </c>
      <c r="D137" s="28">
        <f t="shared" ref="D137" si="117">D138+D139</f>
        <v>150000</v>
      </c>
      <c r="E137" s="28">
        <f>E138+E139</f>
        <v>150000</v>
      </c>
      <c r="F137" s="28">
        <f t="shared" ref="F137:L137" si="118">F138+F139</f>
        <v>150000</v>
      </c>
      <c r="G137" s="28">
        <f t="shared" si="118"/>
        <v>150000</v>
      </c>
      <c r="H137" s="28">
        <f t="shared" si="118"/>
        <v>150000</v>
      </c>
      <c r="I137" s="53">
        <f t="shared" si="118"/>
        <v>150000</v>
      </c>
      <c r="J137" s="53">
        <f t="shared" si="118"/>
        <v>250000</v>
      </c>
      <c r="K137" s="28">
        <f t="shared" si="118"/>
        <v>300000</v>
      </c>
      <c r="L137" s="28">
        <f t="shared" si="118"/>
        <v>400000</v>
      </c>
      <c r="M137" s="86" t="s">
        <v>476</v>
      </c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  <c r="AS137" s="18"/>
      <c r="AT137" s="18"/>
      <c r="AU137" s="18"/>
      <c r="AV137" s="18"/>
      <c r="AW137" s="18"/>
      <c r="AX137" s="18"/>
      <c r="AY137" s="18"/>
      <c r="AZ137" s="18"/>
      <c r="BA137" s="18"/>
      <c r="BB137" s="18"/>
      <c r="BC137" s="18"/>
      <c r="BD137" s="18"/>
      <c r="BE137" s="18"/>
      <c r="BF137" s="18"/>
      <c r="BG137" s="18"/>
      <c r="BH137" s="18"/>
      <c r="BI137" s="18"/>
      <c r="BJ137" s="18"/>
      <c r="BK137" s="18"/>
      <c r="BL137" s="18"/>
      <c r="BM137" s="18"/>
      <c r="BN137" s="18"/>
      <c r="BO137" s="18"/>
      <c r="BP137" s="18"/>
      <c r="BQ137" s="18"/>
      <c r="BR137" s="18"/>
      <c r="BS137" s="18"/>
      <c r="BT137" s="18"/>
      <c r="BU137" s="18"/>
      <c r="BV137" s="18"/>
      <c r="BW137" s="18"/>
      <c r="BX137" s="18"/>
      <c r="BY137" s="18"/>
      <c r="BZ137" s="18"/>
      <c r="CA137" s="18"/>
      <c r="CB137" s="18"/>
      <c r="CC137" s="18"/>
      <c r="CD137" s="18"/>
      <c r="CE137" s="18"/>
      <c r="CF137" s="18"/>
      <c r="CG137" s="18"/>
      <c r="CH137" s="18"/>
      <c r="CI137" s="18"/>
      <c r="CJ137" s="18"/>
      <c r="CK137" s="18"/>
      <c r="CL137" s="18"/>
      <c r="CM137" s="18"/>
      <c r="CN137" s="18"/>
      <c r="CO137" s="18"/>
      <c r="CP137" s="18"/>
      <c r="CQ137" s="18"/>
      <c r="CR137" s="18"/>
      <c r="CS137" s="18"/>
      <c r="CT137" s="18"/>
      <c r="CU137" s="18"/>
      <c r="CV137" s="18"/>
      <c r="CW137" s="18"/>
      <c r="CX137" s="18"/>
      <c r="CY137" s="18"/>
      <c r="CZ137" s="18"/>
      <c r="DA137" s="18"/>
      <c r="DB137" s="18"/>
      <c r="DC137" s="18"/>
      <c r="DD137" s="18"/>
      <c r="DE137" s="18"/>
      <c r="DF137" s="18"/>
      <c r="DG137" s="18"/>
      <c r="DH137" s="18"/>
      <c r="DI137" s="18"/>
      <c r="DJ137" s="18"/>
      <c r="DK137" s="18"/>
      <c r="DL137" s="18"/>
      <c r="DM137" s="18"/>
      <c r="DN137" s="18"/>
      <c r="DO137" s="18"/>
      <c r="DP137" s="18"/>
      <c r="DQ137" s="18"/>
      <c r="DR137" s="18"/>
      <c r="DS137" s="18"/>
      <c r="DT137" s="18"/>
      <c r="DU137" s="18"/>
      <c r="DV137" s="18"/>
      <c r="DW137" s="18"/>
      <c r="DX137" s="18"/>
      <c r="DY137" s="18"/>
      <c r="DZ137" s="18"/>
      <c r="EA137" s="18"/>
      <c r="EB137" s="18"/>
      <c r="EC137" s="18"/>
      <c r="ED137" s="18"/>
      <c r="EE137" s="18"/>
      <c r="EF137" s="18"/>
      <c r="EG137" s="18"/>
      <c r="EH137" s="18"/>
      <c r="EI137" s="18"/>
      <c r="EJ137" s="18"/>
      <c r="EK137" s="18"/>
      <c r="EL137" s="18"/>
      <c r="EM137" s="18"/>
      <c r="EN137" s="18"/>
      <c r="EO137" s="18"/>
      <c r="EP137" s="18"/>
      <c r="EQ137" s="18"/>
      <c r="ER137" s="18"/>
      <c r="ES137" s="18"/>
      <c r="ET137" s="18"/>
      <c r="EU137" s="18"/>
      <c r="EV137" s="18"/>
      <c r="EW137" s="18"/>
      <c r="EX137" s="18"/>
      <c r="EY137" s="18"/>
      <c r="EZ137" s="18"/>
      <c r="FA137" s="18"/>
      <c r="FB137" s="18"/>
      <c r="FC137" s="18"/>
      <c r="FD137" s="18"/>
      <c r="FE137" s="18"/>
      <c r="FF137" s="18"/>
      <c r="FG137" s="18"/>
      <c r="FH137" s="18"/>
      <c r="FI137" s="18"/>
      <c r="FJ137" s="18"/>
      <c r="FK137" s="18"/>
      <c r="FL137" s="18"/>
      <c r="FM137" s="18"/>
      <c r="FN137" s="18"/>
      <c r="FO137" s="18"/>
      <c r="FP137" s="18"/>
      <c r="FQ137" s="18"/>
      <c r="FR137" s="18"/>
      <c r="FS137" s="18"/>
      <c r="FT137" s="18"/>
      <c r="FU137" s="18"/>
      <c r="FV137" s="18"/>
      <c r="FW137" s="18"/>
      <c r="FX137" s="18"/>
      <c r="FY137" s="18"/>
      <c r="FZ137" s="18"/>
      <c r="GA137" s="18"/>
      <c r="GB137" s="18"/>
      <c r="GC137" s="18"/>
      <c r="GD137" s="18"/>
      <c r="GE137" s="18"/>
      <c r="GF137" s="18"/>
      <c r="GG137" s="18"/>
      <c r="GH137" s="18"/>
      <c r="GI137" s="18"/>
      <c r="GJ137" s="18"/>
      <c r="GK137" s="18"/>
      <c r="GL137" s="18"/>
      <c r="GM137" s="18"/>
      <c r="GN137" s="18"/>
      <c r="GO137" s="18"/>
      <c r="GP137" s="18"/>
      <c r="GQ137" s="18"/>
      <c r="GR137" s="18"/>
      <c r="GS137" s="18"/>
      <c r="GT137" s="18"/>
      <c r="GU137" s="18"/>
      <c r="GV137" s="18"/>
      <c r="GW137" s="18"/>
      <c r="GX137" s="18"/>
      <c r="GY137" s="18"/>
      <c r="GZ137" s="18"/>
      <c r="HA137" s="18"/>
      <c r="HB137" s="18"/>
      <c r="HC137" s="18"/>
      <c r="HD137" s="18"/>
      <c r="HE137" s="18"/>
      <c r="HF137" s="18"/>
      <c r="HG137" s="18"/>
      <c r="HH137" s="18"/>
      <c r="HI137" s="18"/>
      <c r="HJ137" s="18"/>
      <c r="HK137" s="18"/>
      <c r="HL137" s="18"/>
      <c r="HM137" s="18"/>
      <c r="HN137" s="18"/>
      <c r="HO137" s="18"/>
      <c r="HP137" s="18"/>
      <c r="HQ137" s="18"/>
      <c r="HR137" s="18"/>
      <c r="HS137" s="18"/>
    </row>
    <row r="138" spans="1:227" s="23" customFormat="1" ht="132" x14ac:dyDescent="0.25">
      <c r="A138" s="87"/>
      <c r="B138" s="64" t="s">
        <v>335</v>
      </c>
      <c r="C138" s="56">
        <f t="shared" ref="C138:C139" si="119">C141</f>
        <v>0</v>
      </c>
      <c r="D138" s="77">
        <f t="shared" ref="D138" si="120">D141</f>
        <v>0</v>
      </c>
      <c r="E138" s="28">
        <f>E141</f>
        <v>0</v>
      </c>
      <c r="F138" s="28">
        <f t="shared" ref="F138:L138" si="121">F141</f>
        <v>0</v>
      </c>
      <c r="G138" s="28">
        <f t="shared" si="121"/>
        <v>0</v>
      </c>
      <c r="H138" s="28">
        <f t="shared" si="121"/>
        <v>0</v>
      </c>
      <c r="I138" s="53">
        <f t="shared" si="121"/>
        <v>0</v>
      </c>
      <c r="J138" s="53">
        <f t="shared" si="121"/>
        <v>0</v>
      </c>
      <c r="K138" s="28">
        <f t="shared" si="121"/>
        <v>0</v>
      </c>
      <c r="L138" s="28">
        <f t="shared" si="121"/>
        <v>0</v>
      </c>
      <c r="M138" s="87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  <c r="AM138" s="18"/>
      <c r="AN138" s="18"/>
      <c r="AO138" s="18"/>
      <c r="AP138" s="18"/>
      <c r="AQ138" s="18"/>
      <c r="AR138" s="18"/>
      <c r="AS138" s="18"/>
      <c r="AT138" s="18"/>
      <c r="AU138" s="18"/>
      <c r="AV138" s="18"/>
      <c r="AW138" s="18"/>
      <c r="AX138" s="18"/>
      <c r="AY138" s="18"/>
      <c r="AZ138" s="18"/>
      <c r="BA138" s="18"/>
      <c r="BB138" s="18"/>
      <c r="BC138" s="18"/>
      <c r="BD138" s="18"/>
      <c r="BE138" s="18"/>
      <c r="BF138" s="18"/>
      <c r="BG138" s="18"/>
      <c r="BH138" s="18"/>
      <c r="BI138" s="18"/>
      <c r="BJ138" s="18"/>
      <c r="BK138" s="18"/>
      <c r="BL138" s="18"/>
      <c r="BM138" s="18"/>
      <c r="BN138" s="18"/>
      <c r="BO138" s="18"/>
      <c r="BP138" s="18"/>
      <c r="BQ138" s="18"/>
      <c r="BR138" s="18"/>
      <c r="BS138" s="18"/>
      <c r="BT138" s="18"/>
      <c r="BU138" s="18"/>
      <c r="BV138" s="18"/>
      <c r="BW138" s="18"/>
      <c r="BX138" s="18"/>
      <c r="BY138" s="18"/>
      <c r="BZ138" s="18"/>
      <c r="CA138" s="18"/>
      <c r="CB138" s="18"/>
      <c r="CC138" s="18"/>
      <c r="CD138" s="18"/>
      <c r="CE138" s="18"/>
      <c r="CF138" s="18"/>
      <c r="CG138" s="18"/>
      <c r="CH138" s="18"/>
      <c r="CI138" s="18"/>
      <c r="CJ138" s="18"/>
      <c r="CK138" s="18"/>
      <c r="CL138" s="18"/>
      <c r="CM138" s="18"/>
      <c r="CN138" s="18"/>
      <c r="CO138" s="18"/>
      <c r="CP138" s="18"/>
      <c r="CQ138" s="18"/>
      <c r="CR138" s="18"/>
      <c r="CS138" s="18"/>
      <c r="CT138" s="18"/>
      <c r="CU138" s="18"/>
      <c r="CV138" s="18"/>
      <c r="CW138" s="18"/>
      <c r="CX138" s="18"/>
      <c r="CY138" s="18"/>
      <c r="CZ138" s="18"/>
      <c r="DA138" s="18"/>
      <c r="DB138" s="18"/>
      <c r="DC138" s="18"/>
      <c r="DD138" s="18"/>
      <c r="DE138" s="18"/>
      <c r="DF138" s="18"/>
      <c r="DG138" s="18"/>
      <c r="DH138" s="18"/>
      <c r="DI138" s="18"/>
      <c r="DJ138" s="18"/>
      <c r="DK138" s="18"/>
      <c r="DL138" s="18"/>
      <c r="DM138" s="18"/>
      <c r="DN138" s="18"/>
      <c r="DO138" s="18"/>
      <c r="DP138" s="18"/>
      <c r="DQ138" s="18"/>
      <c r="DR138" s="18"/>
      <c r="DS138" s="18"/>
      <c r="DT138" s="18"/>
      <c r="DU138" s="18"/>
      <c r="DV138" s="18"/>
      <c r="DW138" s="18"/>
      <c r="DX138" s="18"/>
      <c r="DY138" s="18"/>
      <c r="DZ138" s="18"/>
      <c r="EA138" s="18"/>
      <c r="EB138" s="18"/>
      <c r="EC138" s="18"/>
      <c r="ED138" s="18"/>
      <c r="EE138" s="18"/>
      <c r="EF138" s="18"/>
      <c r="EG138" s="18"/>
      <c r="EH138" s="18"/>
      <c r="EI138" s="18"/>
      <c r="EJ138" s="18"/>
      <c r="EK138" s="18"/>
      <c r="EL138" s="18"/>
      <c r="EM138" s="18"/>
      <c r="EN138" s="18"/>
      <c r="EO138" s="18"/>
      <c r="EP138" s="18"/>
      <c r="EQ138" s="18"/>
      <c r="ER138" s="18"/>
      <c r="ES138" s="18"/>
      <c r="ET138" s="18"/>
      <c r="EU138" s="18"/>
      <c r="EV138" s="18"/>
      <c r="EW138" s="18"/>
      <c r="EX138" s="18"/>
      <c r="EY138" s="18"/>
      <c r="EZ138" s="18"/>
      <c r="FA138" s="18"/>
      <c r="FB138" s="18"/>
      <c r="FC138" s="18"/>
      <c r="FD138" s="18"/>
      <c r="FE138" s="18"/>
      <c r="FF138" s="18"/>
      <c r="FG138" s="18"/>
      <c r="FH138" s="18"/>
      <c r="FI138" s="18"/>
      <c r="FJ138" s="18"/>
      <c r="FK138" s="18"/>
      <c r="FL138" s="18"/>
      <c r="FM138" s="18"/>
      <c r="FN138" s="18"/>
      <c r="FO138" s="18"/>
      <c r="FP138" s="18"/>
      <c r="FQ138" s="18"/>
      <c r="FR138" s="18"/>
      <c r="FS138" s="18"/>
      <c r="FT138" s="18"/>
      <c r="FU138" s="18"/>
      <c r="FV138" s="18"/>
      <c r="FW138" s="18"/>
      <c r="FX138" s="18"/>
      <c r="FY138" s="18"/>
      <c r="FZ138" s="18"/>
      <c r="GA138" s="18"/>
      <c r="GB138" s="18"/>
      <c r="GC138" s="18"/>
      <c r="GD138" s="18"/>
      <c r="GE138" s="18"/>
      <c r="GF138" s="18"/>
      <c r="GG138" s="18"/>
      <c r="GH138" s="18"/>
      <c r="GI138" s="18"/>
      <c r="GJ138" s="18"/>
      <c r="GK138" s="18"/>
      <c r="GL138" s="18"/>
      <c r="GM138" s="18"/>
      <c r="GN138" s="18"/>
      <c r="GO138" s="18"/>
      <c r="GP138" s="18"/>
      <c r="GQ138" s="18"/>
      <c r="GR138" s="18"/>
      <c r="GS138" s="18"/>
      <c r="GT138" s="18"/>
      <c r="GU138" s="18"/>
      <c r="GV138" s="18"/>
      <c r="GW138" s="18"/>
      <c r="GX138" s="18"/>
      <c r="GY138" s="18"/>
      <c r="GZ138" s="18"/>
      <c r="HA138" s="18"/>
      <c r="HB138" s="18"/>
      <c r="HC138" s="18"/>
      <c r="HD138" s="18"/>
      <c r="HE138" s="18"/>
      <c r="HF138" s="18"/>
      <c r="HG138" s="18"/>
      <c r="HH138" s="18"/>
      <c r="HI138" s="18"/>
      <c r="HJ138" s="18"/>
      <c r="HK138" s="18"/>
      <c r="HL138" s="18"/>
      <c r="HM138" s="18"/>
      <c r="HN138" s="18"/>
      <c r="HO138" s="18"/>
      <c r="HP138" s="18"/>
      <c r="HQ138" s="18"/>
      <c r="HR138" s="18"/>
      <c r="HS138" s="18"/>
    </row>
    <row r="139" spans="1:227" s="23" customFormat="1" ht="66" x14ac:dyDescent="0.25">
      <c r="A139" s="88"/>
      <c r="B139" s="22" t="s">
        <v>336</v>
      </c>
      <c r="C139" s="56">
        <f t="shared" si="119"/>
        <v>1850000</v>
      </c>
      <c r="D139" s="77">
        <f>D142</f>
        <v>150000</v>
      </c>
      <c r="E139" s="28">
        <f>E142</f>
        <v>150000</v>
      </c>
      <c r="F139" s="28">
        <f t="shared" ref="F139:L139" si="122">F142</f>
        <v>150000</v>
      </c>
      <c r="G139" s="28">
        <f t="shared" si="122"/>
        <v>150000</v>
      </c>
      <c r="H139" s="28">
        <f t="shared" si="122"/>
        <v>150000</v>
      </c>
      <c r="I139" s="53">
        <f t="shared" si="122"/>
        <v>150000</v>
      </c>
      <c r="J139" s="53">
        <f t="shared" si="122"/>
        <v>250000</v>
      </c>
      <c r="K139" s="28">
        <f t="shared" si="122"/>
        <v>300000</v>
      </c>
      <c r="L139" s="28">
        <f t="shared" si="122"/>
        <v>400000</v>
      </c>
      <c r="M139" s="8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F139" s="18"/>
      <c r="AG139" s="18"/>
      <c r="AH139" s="18"/>
      <c r="AI139" s="18"/>
      <c r="AJ139" s="18"/>
      <c r="AK139" s="18"/>
      <c r="AL139" s="18"/>
      <c r="AM139" s="18"/>
      <c r="AN139" s="18"/>
      <c r="AO139" s="18"/>
      <c r="AP139" s="18"/>
      <c r="AQ139" s="18"/>
      <c r="AR139" s="18"/>
      <c r="AS139" s="18"/>
      <c r="AT139" s="18"/>
      <c r="AU139" s="18"/>
      <c r="AV139" s="18"/>
      <c r="AW139" s="18"/>
      <c r="AX139" s="18"/>
      <c r="AY139" s="18"/>
      <c r="AZ139" s="18"/>
      <c r="BA139" s="18"/>
      <c r="BB139" s="18"/>
      <c r="BC139" s="18"/>
      <c r="BD139" s="18"/>
      <c r="BE139" s="18"/>
      <c r="BF139" s="18"/>
      <c r="BG139" s="18"/>
      <c r="BH139" s="18"/>
      <c r="BI139" s="18"/>
      <c r="BJ139" s="18"/>
      <c r="BK139" s="18"/>
      <c r="BL139" s="18"/>
      <c r="BM139" s="18"/>
      <c r="BN139" s="18"/>
      <c r="BO139" s="18"/>
      <c r="BP139" s="18"/>
      <c r="BQ139" s="18"/>
      <c r="BR139" s="18"/>
      <c r="BS139" s="18"/>
      <c r="BT139" s="18"/>
      <c r="BU139" s="18"/>
      <c r="BV139" s="18"/>
      <c r="BW139" s="18"/>
      <c r="BX139" s="18"/>
      <c r="BY139" s="18"/>
      <c r="BZ139" s="18"/>
      <c r="CA139" s="18"/>
      <c r="CB139" s="18"/>
      <c r="CC139" s="18"/>
      <c r="CD139" s="18"/>
      <c r="CE139" s="18"/>
      <c r="CF139" s="18"/>
      <c r="CG139" s="18"/>
      <c r="CH139" s="18"/>
      <c r="CI139" s="18"/>
      <c r="CJ139" s="18"/>
      <c r="CK139" s="18"/>
      <c r="CL139" s="18"/>
      <c r="CM139" s="18"/>
      <c r="CN139" s="18"/>
      <c r="CO139" s="18"/>
      <c r="CP139" s="18"/>
      <c r="CQ139" s="18"/>
      <c r="CR139" s="18"/>
      <c r="CS139" s="18"/>
      <c r="CT139" s="18"/>
      <c r="CU139" s="18"/>
      <c r="CV139" s="18"/>
      <c r="CW139" s="18"/>
      <c r="CX139" s="18"/>
      <c r="CY139" s="18"/>
      <c r="CZ139" s="18"/>
      <c r="DA139" s="18"/>
      <c r="DB139" s="18"/>
      <c r="DC139" s="18"/>
      <c r="DD139" s="18"/>
      <c r="DE139" s="18"/>
      <c r="DF139" s="18"/>
      <c r="DG139" s="18"/>
      <c r="DH139" s="18"/>
      <c r="DI139" s="18"/>
      <c r="DJ139" s="18"/>
      <c r="DK139" s="18"/>
      <c r="DL139" s="18"/>
      <c r="DM139" s="18"/>
      <c r="DN139" s="18"/>
      <c r="DO139" s="18"/>
      <c r="DP139" s="18"/>
      <c r="DQ139" s="18"/>
      <c r="DR139" s="18"/>
      <c r="DS139" s="18"/>
      <c r="DT139" s="18"/>
      <c r="DU139" s="18"/>
      <c r="DV139" s="18"/>
      <c r="DW139" s="18"/>
      <c r="DX139" s="18"/>
      <c r="DY139" s="18"/>
      <c r="DZ139" s="18"/>
      <c r="EA139" s="18"/>
      <c r="EB139" s="18"/>
      <c r="EC139" s="18"/>
      <c r="ED139" s="18"/>
      <c r="EE139" s="18"/>
      <c r="EF139" s="18"/>
      <c r="EG139" s="18"/>
      <c r="EH139" s="18"/>
      <c r="EI139" s="18"/>
      <c r="EJ139" s="18"/>
      <c r="EK139" s="18"/>
      <c r="EL139" s="18"/>
      <c r="EM139" s="18"/>
      <c r="EN139" s="18"/>
      <c r="EO139" s="18"/>
      <c r="EP139" s="18"/>
      <c r="EQ139" s="18"/>
      <c r="ER139" s="18"/>
      <c r="ES139" s="18"/>
      <c r="ET139" s="18"/>
      <c r="EU139" s="18"/>
      <c r="EV139" s="18"/>
      <c r="EW139" s="18"/>
      <c r="EX139" s="18"/>
      <c r="EY139" s="18"/>
      <c r="EZ139" s="18"/>
      <c r="FA139" s="18"/>
      <c r="FB139" s="18"/>
      <c r="FC139" s="18"/>
      <c r="FD139" s="18"/>
      <c r="FE139" s="18"/>
      <c r="FF139" s="18"/>
      <c r="FG139" s="18"/>
      <c r="FH139" s="18"/>
      <c r="FI139" s="18"/>
      <c r="FJ139" s="18"/>
      <c r="FK139" s="18"/>
      <c r="FL139" s="18"/>
      <c r="FM139" s="18"/>
      <c r="FN139" s="18"/>
      <c r="FO139" s="18"/>
      <c r="FP139" s="18"/>
      <c r="FQ139" s="18"/>
      <c r="FR139" s="18"/>
      <c r="FS139" s="18"/>
      <c r="FT139" s="18"/>
      <c r="FU139" s="18"/>
      <c r="FV139" s="18"/>
      <c r="FW139" s="18"/>
      <c r="FX139" s="18"/>
      <c r="FY139" s="18"/>
      <c r="FZ139" s="18"/>
      <c r="GA139" s="18"/>
      <c r="GB139" s="18"/>
      <c r="GC139" s="18"/>
      <c r="GD139" s="18"/>
      <c r="GE139" s="18"/>
      <c r="GF139" s="18"/>
      <c r="GG139" s="18"/>
      <c r="GH139" s="18"/>
      <c r="GI139" s="18"/>
      <c r="GJ139" s="18"/>
      <c r="GK139" s="18"/>
      <c r="GL139" s="18"/>
      <c r="GM139" s="18"/>
      <c r="GN139" s="18"/>
      <c r="GO139" s="18"/>
      <c r="GP139" s="18"/>
      <c r="GQ139" s="18"/>
      <c r="GR139" s="18"/>
      <c r="GS139" s="18"/>
      <c r="GT139" s="18"/>
      <c r="GU139" s="18"/>
      <c r="GV139" s="18"/>
      <c r="GW139" s="18"/>
      <c r="GX139" s="18"/>
      <c r="GY139" s="18"/>
      <c r="GZ139" s="18"/>
      <c r="HA139" s="18"/>
      <c r="HB139" s="18"/>
      <c r="HC139" s="18"/>
      <c r="HD139" s="18"/>
      <c r="HE139" s="18"/>
      <c r="HF139" s="18"/>
      <c r="HG139" s="18"/>
      <c r="HH139" s="18"/>
      <c r="HI139" s="18"/>
      <c r="HJ139" s="18"/>
      <c r="HK139" s="18"/>
      <c r="HL139" s="18"/>
      <c r="HM139" s="18"/>
      <c r="HN139" s="18"/>
      <c r="HO139" s="18"/>
      <c r="HP139" s="18"/>
      <c r="HQ139" s="18"/>
      <c r="HR139" s="18"/>
      <c r="HS139" s="18"/>
    </row>
    <row r="140" spans="1:227" ht="33" customHeight="1" x14ac:dyDescent="0.25">
      <c r="A140" s="92" t="s">
        <v>344</v>
      </c>
      <c r="B140" s="22" t="s">
        <v>337</v>
      </c>
      <c r="C140" s="28">
        <f>C141+C142</f>
        <v>1850000</v>
      </c>
      <c r="D140" s="28">
        <f t="shared" ref="D140" si="123">D141+D142</f>
        <v>150000</v>
      </c>
      <c r="E140" s="28">
        <f>E141+E142</f>
        <v>150000</v>
      </c>
      <c r="F140" s="28">
        <f t="shared" ref="F140:L140" si="124">F141+F142</f>
        <v>150000</v>
      </c>
      <c r="G140" s="28">
        <f t="shared" si="124"/>
        <v>150000</v>
      </c>
      <c r="H140" s="28">
        <f t="shared" si="124"/>
        <v>150000</v>
      </c>
      <c r="I140" s="53">
        <f t="shared" si="124"/>
        <v>150000</v>
      </c>
      <c r="J140" s="53">
        <f t="shared" si="124"/>
        <v>250000</v>
      </c>
      <c r="K140" s="28">
        <f t="shared" si="124"/>
        <v>300000</v>
      </c>
      <c r="L140" s="28">
        <f t="shared" si="124"/>
        <v>400000</v>
      </c>
      <c r="M140" s="86" t="s">
        <v>476</v>
      </c>
    </row>
    <row r="141" spans="1:227" ht="132" x14ac:dyDescent="0.25">
      <c r="A141" s="93"/>
      <c r="B141" s="80" t="s">
        <v>335</v>
      </c>
      <c r="C141" s="28">
        <f>SUM(D141:L141)</f>
        <v>0</v>
      </c>
      <c r="D141" s="51">
        <v>0</v>
      </c>
      <c r="E141" s="28">
        <v>0</v>
      </c>
      <c r="F141" s="28">
        <v>0</v>
      </c>
      <c r="G141" s="28">
        <v>0</v>
      </c>
      <c r="H141" s="28">
        <v>0</v>
      </c>
      <c r="I141" s="53">
        <v>0</v>
      </c>
      <c r="J141" s="53">
        <v>0</v>
      </c>
      <c r="K141" s="28">
        <v>0</v>
      </c>
      <c r="L141" s="28">
        <v>0</v>
      </c>
      <c r="M141" s="87"/>
    </row>
    <row r="142" spans="1:227" ht="66" x14ac:dyDescent="0.25">
      <c r="A142" s="94"/>
      <c r="B142" s="22" t="s">
        <v>336</v>
      </c>
      <c r="C142" s="28">
        <f>SUM(D142:L142)</f>
        <v>1850000</v>
      </c>
      <c r="D142" s="51">
        <v>150000</v>
      </c>
      <c r="E142" s="28">
        <v>150000</v>
      </c>
      <c r="F142" s="28">
        <v>150000</v>
      </c>
      <c r="G142" s="28">
        <v>150000</v>
      </c>
      <c r="H142" s="28">
        <v>150000</v>
      </c>
      <c r="I142" s="53">
        <v>150000</v>
      </c>
      <c r="J142" s="53">
        <f>150000+100000</f>
        <v>250000</v>
      </c>
      <c r="K142" s="28">
        <f>150000+150000</f>
        <v>300000</v>
      </c>
      <c r="L142" s="28">
        <f>150000+150000+100000</f>
        <v>400000</v>
      </c>
      <c r="M142" s="88"/>
    </row>
    <row r="143" spans="1:227" s="24" customFormat="1" ht="54" customHeight="1" x14ac:dyDescent="0.25">
      <c r="A143" s="82" t="s">
        <v>487</v>
      </c>
      <c r="B143" s="83"/>
      <c r="C143" s="83"/>
      <c r="D143" s="83"/>
      <c r="E143" s="83"/>
      <c r="F143" s="83"/>
      <c r="G143" s="83"/>
      <c r="H143" s="83"/>
      <c r="I143" s="83"/>
      <c r="J143" s="83"/>
      <c r="K143" s="83"/>
      <c r="L143" s="83"/>
      <c r="M143" s="84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F143" s="27"/>
      <c r="AG143" s="27"/>
      <c r="AH143" s="27"/>
      <c r="AI143" s="27"/>
      <c r="AJ143" s="27"/>
      <c r="AK143" s="27"/>
      <c r="AL143" s="27"/>
      <c r="AM143" s="27"/>
      <c r="AN143" s="27"/>
      <c r="AO143" s="27"/>
      <c r="AP143" s="27"/>
      <c r="AQ143" s="27"/>
      <c r="AR143" s="27"/>
      <c r="AS143" s="27"/>
      <c r="AT143" s="27"/>
      <c r="AU143" s="27"/>
      <c r="AV143" s="27"/>
      <c r="AW143" s="27"/>
      <c r="AX143" s="27"/>
      <c r="AY143" s="27"/>
      <c r="AZ143" s="27"/>
      <c r="BA143" s="27"/>
      <c r="BB143" s="27"/>
      <c r="BC143" s="27"/>
      <c r="BD143" s="27"/>
      <c r="BE143" s="27"/>
      <c r="BF143" s="27"/>
      <c r="BG143" s="27"/>
      <c r="BH143" s="27"/>
      <c r="BI143" s="27"/>
      <c r="BJ143" s="27"/>
      <c r="BK143" s="27"/>
      <c r="BL143" s="27"/>
      <c r="BM143" s="27"/>
      <c r="BN143" s="27"/>
      <c r="BO143" s="27"/>
      <c r="BP143" s="27"/>
      <c r="BQ143" s="27"/>
      <c r="BR143" s="27"/>
      <c r="BS143" s="27"/>
      <c r="BT143" s="27"/>
      <c r="BU143" s="27"/>
      <c r="BV143" s="27"/>
      <c r="BW143" s="27"/>
      <c r="BX143" s="27"/>
      <c r="BY143" s="27"/>
      <c r="BZ143" s="27"/>
      <c r="CA143" s="27"/>
      <c r="CB143" s="27"/>
      <c r="CC143" s="27"/>
      <c r="CD143" s="27"/>
      <c r="CE143" s="27"/>
      <c r="CF143" s="27"/>
      <c r="CG143" s="27"/>
      <c r="CH143" s="27"/>
      <c r="CI143" s="27"/>
      <c r="CJ143" s="27"/>
      <c r="CK143" s="27"/>
      <c r="CL143" s="27"/>
      <c r="CM143" s="27"/>
      <c r="CN143" s="27"/>
      <c r="CO143" s="27"/>
      <c r="CP143" s="27"/>
      <c r="CQ143" s="27"/>
      <c r="CR143" s="27"/>
      <c r="CS143" s="27"/>
      <c r="CT143" s="27"/>
      <c r="CU143" s="27"/>
      <c r="CV143" s="27"/>
      <c r="CW143" s="27"/>
      <c r="CX143" s="27"/>
      <c r="CY143" s="27"/>
      <c r="CZ143" s="27"/>
      <c r="DA143" s="27"/>
      <c r="DB143" s="27"/>
      <c r="DC143" s="27"/>
      <c r="DD143" s="27"/>
      <c r="DE143" s="27"/>
      <c r="DF143" s="27"/>
      <c r="DG143" s="27"/>
      <c r="DH143" s="27"/>
      <c r="DI143" s="27"/>
      <c r="DJ143" s="27"/>
      <c r="DK143" s="27"/>
      <c r="DL143" s="27"/>
      <c r="DM143" s="27"/>
      <c r="DN143" s="27"/>
      <c r="DO143" s="27"/>
      <c r="DP143" s="27"/>
      <c r="DQ143" s="27"/>
      <c r="DR143" s="27"/>
      <c r="DS143" s="27"/>
      <c r="DT143" s="27"/>
      <c r="DU143" s="27"/>
      <c r="DV143" s="27"/>
      <c r="DW143" s="27"/>
      <c r="DX143" s="27"/>
      <c r="DY143" s="27"/>
      <c r="DZ143" s="27"/>
      <c r="EA143" s="27"/>
      <c r="EB143" s="27"/>
      <c r="EC143" s="27"/>
      <c r="ED143" s="27"/>
      <c r="EE143" s="27"/>
      <c r="EF143" s="27"/>
      <c r="EG143" s="27"/>
      <c r="EH143" s="27"/>
      <c r="EI143" s="27"/>
      <c r="EJ143" s="27"/>
      <c r="EK143" s="27"/>
      <c r="EL143" s="27"/>
      <c r="EM143" s="27"/>
      <c r="EN143" s="27"/>
      <c r="EO143" s="27"/>
      <c r="EP143" s="27"/>
      <c r="EQ143" s="27"/>
      <c r="ER143" s="27"/>
      <c r="ES143" s="27"/>
      <c r="ET143" s="27"/>
      <c r="EU143" s="27"/>
      <c r="EV143" s="27"/>
      <c r="EW143" s="27"/>
      <c r="EX143" s="27"/>
      <c r="EY143" s="27"/>
      <c r="EZ143" s="27"/>
      <c r="FA143" s="27"/>
      <c r="FB143" s="27"/>
      <c r="FC143" s="27"/>
      <c r="FD143" s="27"/>
      <c r="FE143" s="27"/>
      <c r="FF143" s="27"/>
      <c r="FG143" s="27"/>
      <c r="FH143" s="27"/>
      <c r="FI143" s="27"/>
      <c r="FJ143" s="27"/>
      <c r="FK143" s="27"/>
      <c r="FL143" s="27"/>
      <c r="FM143" s="27"/>
      <c r="FN143" s="27"/>
      <c r="FO143" s="27"/>
      <c r="FP143" s="27"/>
      <c r="FQ143" s="27"/>
      <c r="FR143" s="27"/>
      <c r="FS143" s="27"/>
      <c r="FT143" s="27"/>
      <c r="FU143" s="27"/>
      <c r="FV143" s="27"/>
      <c r="FW143" s="27"/>
      <c r="FX143" s="27"/>
      <c r="FY143" s="27"/>
      <c r="FZ143" s="27"/>
      <c r="GA143" s="27"/>
      <c r="GB143" s="27"/>
      <c r="GC143" s="27"/>
      <c r="GD143" s="27"/>
      <c r="GE143" s="27"/>
      <c r="GF143" s="27"/>
      <c r="GG143" s="27"/>
      <c r="GH143" s="27"/>
      <c r="GI143" s="27"/>
      <c r="GJ143" s="27"/>
      <c r="GK143" s="27"/>
      <c r="GL143" s="27"/>
      <c r="GM143" s="27"/>
      <c r="GN143" s="27"/>
      <c r="GO143" s="27"/>
      <c r="GP143" s="27"/>
      <c r="GQ143" s="27"/>
      <c r="GR143" s="27"/>
      <c r="GS143" s="27"/>
      <c r="GT143" s="27"/>
      <c r="GU143" s="27"/>
      <c r="GV143" s="27"/>
      <c r="GW143" s="27"/>
      <c r="GX143" s="27"/>
      <c r="GY143" s="27"/>
      <c r="GZ143" s="27"/>
      <c r="HA143" s="27"/>
      <c r="HB143" s="27"/>
      <c r="HC143" s="27"/>
      <c r="HD143" s="27"/>
      <c r="HE143" s="27"/>
      <c r="HF143" s="27"/>
      <c r="HG143" s="27"/>
      <c r="HH143" s="27"/>
      <c r="HI143" s="27"/>
      <c r="HJ143" s="27"/>
      <c r="HK143" s="27"/>
      <c r="HL143" s="27"/>
      <c r="HM143" s="27"/>
      <c r="HN143" s="27"/>
      <c r="HO143" s="27"/>
      <c r="HP143" s="27"/>
      <c r="HQ143" s="27"/>
      <c r="HR143" s="27"/>
      <c r="HS143" s="27"/>
    </row>
    <row r="144" spans="1:227" s="24" customFormat="1" x14ac:dyDescent="0.25">
      <c r="A144" s="86" t="s">
        <v>428</v>
      </c>
      <c r="B144" s="22" t="s">
        <v>337</v>
      </c>
      <c r="C144" s="28">
        <f>C147+C150+C153</f>
        <v>3207283.28</v>
      </c>
      <c r="D144" s="28">
        <f t="shared" ref="D144:L144" si="125">D146+D145</f>
        <v>361635.76</v>
      </c>
      <c r="E144" s="28">
        <f t="shared" si="125"/>
        <v>361635.76</v>
      </c>
      <c r="F144" s="28">
        <f t="shared" si="125"/>
        <v>361635.76</v>
      </c>
      <c r="G144" s="28">
        <f t="shared" si="125"/>
        <v>361636</v>
      </c>
      <c r="H144" s="28">
        <f t="shared" si="125"/>
        <v>361636</v>
      </c>
      <c r="I144" s="53">
        <f t="shared" si="125"/>
        <v>361636</v>
      </c>
      <c r="J144" s="53">
        <f t="shared" si="125"/>
        <v>441636</v>
      </c>
      <c r="K144" s="28">
        <f t="shared" si="125"/>
        <v>361636</v>
      </c>
      <c r="L144" s="28">
        <f t="shared" si="125"/>
        <v>361636</v>
      </c>
      <c r="M144" s="86" t="s">
        <v>429</v>
      </c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/>
      <c r="AG144" s="27"/>
      <c r="AH144" s="27"/>
      <c r="AI144" s="27"/>
      <c r="AJ144" s="27"/>
      <c r="AK144" s="27"/>
      <c r="AL144" s="27"/>
      <c r="AM144" s="27"/>
      <c r="AN144" s="27"/>
      <c r="AO144" s="27"/>
      <c r="AP144" s="27"/>
      <c r="AQ144" s="27"/>
      <c r="AR144" s="27"/>
      <c r="AS144" s="27"/>
      <c r="AT144" s="27"/>
      <c r="AU144" s="27"/>
      <c r="AV144" s="27"/>
      <c r="AW144" s="27"/>
      <c r="AX144" s="27"/>
      <c r="AY144" s="27"/>
      <c r="AZ144" s="27"/>
      <c r="BA144" s="27"/>
      <c r="BB144" s="27"/>
      <c r="BC144" s="27"/>
      <c r="BD144" s="27"/>
      <c r="BE144" s="27"/>
      <c r="BF144" s="27"/>
      <c r="BG144" s="27"/>
      <c r="BH144" s="27"/>
      <c r="BI144" s="27"/>
      <c r="BJ144" s="27"/>
      <c r="BK144" s="27"/>
      <c r="BL144" s="27"/>
      <c r="BM144" s="27"/>
      <c r="BN144" s="27"/>
      <c r="BO144" s="27"/>
      <c r="BP144" s="27"/>
      <c r="BQ144" s="27"/>
      <c r="BR144" s="27"/>
      <c r="BS144" s="27"/>
      <c r="BT144" s="27"/>
      <c r="BU144" s="27"/>
      <c r="BV144" s="27"/>
      <c r="BW144" s="27"/>
      <c r="BX144" s="27"/>
      <c r="BY144" s="27"/>
      <c r="BZ144" s="27"/>
      <c r="CA144" s="27"/>
      <c r="CB144" s="27"/>
      <c r="CC144" s="27"/>
      <c r="CD144" s="27"/>
      <c r="CE144" s="27"/>
      <c r="CF144" s="27"/>
      <c r="CG144" s="27"/>
      <c r="CH144" s="27"/>
      <c r="CI144" s="27"/>
      <c r="CJ144" s="27"/>
      <c r="CK144" s="27"/>
      <c r="CL144" s="27"/>
      <c r="CM144" s="27"/>
      <c r="CN144" s="27"/>
      <c r="CO144" s="27"/>
      <c r="CP144" s="27"/>
      <c r="CQ144" s="27"/>
      <c r="CR144" s="27"/>
      <c r="CS144" s="27"/>
      <c r="CT144" s="27"/>
      <c r="CU144" s="27"/>
      <c r="CV144" s="27"/>
      <c r="CW144" s="27"/>
      <c r="CX144" s="27"/>
      <c r="CY144" s="27"/>
      <c r="CZ144" s="27"/>
      <c r="DA144" s="27"/>
      <c r="DB144" s="27"/>
      <c r="DC144" s="27"/>
      <c r="DD144" s="27"/>
      <c r="DE144" s="27"/>
      <c r="DF144" s="27"/>
      <c r="DG144" s="27"/>
      <c r="DH144" s="27"/>
      <c r="DI144" s="27"/>
      <c r="DJ144" s="27"/>
      <c r="DK144" s="27"/>
      <c r="DL144" s="27"/>
      <c r="DM144" s="27"/>
      <c r="DN144" s="27"/>
      <c r="DO144" s="27"/>
      <c r="DP144" s="27"/>
      <c r="DQ144" s="27"/>
      <c r="DR144" s="27"/>
      <c r="DS144" s="27"/>
      <c r="DT144" s="27"/>
      <c r="DU144" s="27"/>
      <c r="DV144" s="27"/>
      <c r="DW144" s="27"/>
      <c r="DX144" s="27"/>
      <c r="DY144" s="27"/>
      <c r="DZ144" s="27"/>
      <c r="EA144" s="27"/>
      <c r="EB144" s="27"/>
      <c r="EC144" s="27"/>
      <c r="ED144" s="27"/>
      <c r="EE144" s="27"/>
      <c r="EF144" s="27"/>
      <c r="EG144" s="27"/>
      <c r="EH144" s="27"/>
      <c r="EI144" s="27"/>
      <c r="EJ144" s="27"/>
      <c r="EK144" s="27"/>
      <c r="EL144" s="27"/>
      <c r="EM144" s="27"/>
      <c r="EN144" s="27"/>
      <c r="EO144" s="27"/>
      <c r="EP144" s="27"/>
      <c r="EQ144" s="27"/>
      <c r="ER144" s="27"/>
      <c r="ES144" s="27"/>
      <c r="ET144" s="27"/>
      <c r="EU144" s="27"/>
      <c r="EV144" s="27"/>
      <c r="EW144" s="27"/>
      <c r="EX144" s="27"/>
      <c r="EY144" s="27"/>
      <c r="EZ144" s="27"/>
      <c r="FA144" s="27"/>
      <c r="FB144" s="27"/>
      <c r="FC144" s="27"/>
      <c r="FD144" s="27"/>
      <c r="FE144" s="27"/>
      <c r="FF144" s="27"/>
      <c r="FG144" s="27"/>
      <c r="FH144" s="27"/>
      <c r="FI144" s="27"/>
      <c r="FJ144" s="27"/>
      <c r="FK144" s="27"/>
      <c r="FL144" s="27"/>
      <c r="FM144" s="27"/>
      <c r="FN144" s="27"/>
      <c r="FO144" s="27"/>
      <c r="FP144" s="27"/>
      <c r="FQ144" s="27"/>
      <c r="FR144" s="27"/>
      <c r="FS144" s="27"/>
      <c r="FT144" s="27"/>
      <c r="FU144" s="27"/>
      <c r="FV144" s="27"/>
      <c r="FW144" s="27"/>
      <c r="FX144" s="27"/>
      <c r="FY144" s="27"/>
      <c r="FZ144" s="27"/>
      <c r="GA144" s="27"/>
      <c r="GB144" s="27"/>
      <c r="GC144" s="27"/>
      <c r="GD144" s="27"/>
      <c r="GE144" s="27"/>
      <c r="GF144" s="27"/>
      <c r="GG144" s="27"/>
      <c r="GH144" s="27"/>
      <c r="GI144" s="27"/>
      <c r="GJ144" s="27"/>
      <c r="GK144" s="27"/>
      <c r="GL144" s="27"/>
      <c r="GM144" s="27"/>
      <c r="GN144" s="27"/>
      <c r="GO144" s="27"/>
      <c r="GP144" s="27"/>
      <c r="GQ144" s="27"/>
      <c r="GR144" s="27"/>
      <c r="GS144" s="27"/>
      <c r="GT144" s="27"/>
      <c r="GU144" s="27"/>
      <c r="GV144" s="27"/>
      <c r="GW144" s="27"/>
      <c r="GX144" s="27"/>
      <c r="GY144" s="27"/>
      <c r="GZ144" s="27"/>
      <c r="HA144" s="27"/>
      <c r="HB144" s="27"/>
      <c r="HC144" s="27"/>
      <c r="HD144" s="27"/>
      <c r="HE144" s="27"/>
      <c r="HF144" s="27"/>
      <c r="HG144" s="27"/>
      <c r="HH144" s="27"/>
      <c r="HI144" s="27"/>
      <c r="HJ144" s="27"/>
      <c r="HK144" s="27"/>
      <c r="HL144" s="27"/>
      <c r="HM144" s="27"/>
      <c r="HN144" s="27"/>
      <c r="HO144" s="27"/>
      <c r="HP144" s="27"/>
      <c r="HQ144" s="27"/>
      <c r="HR144" s="27"/>
      <c r="HS144" s="27"/>
    </row>
    <row r="145" spans="1:227" s="24" customFormat="1" ht="132" x14ac:dyDescent="0.25">
      <c r="A145" s="87"/>
      <c r="B145" s="64" t="s">
        <v>335</v>
      </c>
      <c r="C145" s="28">
        <f t="shared" ref="C145:C146" si="126">C148+C151+C154</f>
        <v>0</v>
      </c>
      <c r="D145" s="28">
        <f t="shared" ref="D145:L145" si="127">D148+D151+D154+D157</f>
        <v>0</v>
      </c>
      <c r="E145" s="28">
        <f t="shared" si="127"/>
        <v>0</v>
      </c>
      <c r="F145" s="28">
        <f t="shared" si="127"/>
        <v>0</v>
      </c>
      <c r="G145" s="28">
        <f t="shared" si="127"/>
        <v>0</v>
      </c>
      <c r="H145" s="28">
        <f t="shared" si="127"/>
        <v>0</v>
      </c>
      <c r="I145" s="53">
        <f t="shared" si="127"/>
        <v>0</v>
      </c>
      <c r="J145" s="53">
        <f t="shared" si="127"/>
        <v>0</v>
      </c>
      <c r="K145" s="28">
        <f t="shared" si="127"/>
        <v>0</v>
      </c>
      <c r="L145" s="28">
        <f t="shared" si="127"/>
        <v>0</v>
      </c>
      <c r="M145" s="8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F145" s="27"/>
      <c r="AG145" s="27"/>
      <c r="AH145" s="27"/>
      <c r="AI145" s="27"/>
      <c r="AJ145" s="27"/>
      <c r="AK145" s="27"/>
      <c r="AL145" s="27"/>
      <c r="AM145" s="27"/>
      <c r="AN145" s="27"/>
      <c r="AO145" s="27"/>
      <c r="AP145" s="27"/>
      <c r="AQ145" s="27"/>
      <c r="AR145" s="27"/>
      <c r="AS145" s="27"/>
      <c r="AT145" s="27"/>
      <c r="AU145" s="27"/>
      <c r="AV145" s="27"/>
      <c r="AW145" s="27"/>
      <c r="AX145" s="27"/>
      <c r="AY145" s="27"/>
      <c r="AZ145" s="27"/>
      <c r="BA145" s="27"/>
      <c r="BB145" s="27"/>
      <c r="BC145" s="27"/>
      <c r="BD145" s="27"/>
      <c r="BE145" s="27"/>
      <c r="BF145" s="27"/>
      <c r="BG145" s="27"/>
      <c r="BH145" s="27"/>
      <c r="BI145" s="27"/>
      <c r="BJ145" s="27"/>
      <c r="BK145" s="27"/>
      <c r="BL145" s="27"/>
      <c r="BM145" s="27"/>
      <c r="BN145" s="27"/>
      <c r="BO145" s="27"/>
      <c r="BP145" s="27"/>
      <c r="BQ145" s="27"/>
      <c r="BR145" s="27"/>
      <c r="BS145" s="27"/>
      <c r="BT145" s="27"/>
      <c r="BU145" s="27"/>
      <c r="BV145" s="27"/>
      <c r="BW145" s="27"/>
      <c r="BX145" s="27"/>
      <c r="BY145" s="27"/>
      <c r="BZ145" s="27"/>
      <c r="CA145" s="27"/>
      <c r="CB145" s="27"/>
      <c r="CC145" s="27"/>
      <c r="CD145" s="27"/>
      <c r="CE145" s="27"/>
      <c r="CF145" s="27"/>
      <c r="CG145" s="27"/>
      <c r="CH145" s="27"/>
      <c r="CI145" s="27"/>
      <c r="CJ145" s="27"/>
      <c r="CK145" s="27"/>
      <c r="CL145" s="27"/>
      <c r="CM145" s="27"/>
      <c r="CN145" s="27"/>
      <c r="CO145" s="27"/>
      <c r="CP145" s="27"/>
      <c r="CQ145" s="27"/>
      <c r="CR145" s="27"/>
      <c r="CS145" s="27"/>
      <c r="CT145" s="27"/>
      <c r="CU145" s="27"/>
      <c r="CV145" s="27"/>
      <c r="CW145" s="27"/>
      <c r="CX145" s="27"/>
      <c r="CY145" s="27"/>
      <c r="CZ145" s="27"/>
      <c r="DA145" s="27"/>
      <c r="DB145" s="27"/>
      <c r="DC145" s="27"/>
      <c r="DD145" s="27"/>
      <c r="DE145" s="27"/>
      <c r="DF145" s="27"/>
      <c r="DG145" s="27"/>
      <c r="DH145" s="27"/>
      <c r="DI145" s="27"/>
      <c r="DJ145" s="27"/>
      <c r="DK145" s="27"/>
      <c r="DL145" s="27"/>
      <c r="DM145" s="27"/>
      <c r="DN145" s="27"/>
      <c r="DO145" s="27"/>
      <c r="DP145" s="27"/>
      <c r="DQ145" s="27"/>
      <c r="DR145" s="27"/>
      <c r="DS145" s="27"/>
      <c r="DT145" s="27"/>
      <c r="DU145" s="27"/>
      <c r="DV145" s="27"/>
      <c r="DW145" s="27"/>
      <c r="DX145" s="27"/>
      <c r="DY145" s="27"/>
      <c r="DZ145" s="27"/>
      <c r="EA145" s="27"/>
      <c r="EB145" s="27"/>
      <c r="EC145" s="27"/>
      <c r="ED145" s="27"/>
      <c r="EE145" s="27"/>
      <c r="EF145" s="27"/>
      <c r="EG145" s="27"/>
      <c r="EH145" s="27"/>
      <c r="EI145" s="27"/>
      <c r="EJ145" s="27"/>
      <c r="EK145" s="27"/>
      <c r="EL145" s="27"/>
      <c r="EM145" s="27"/>
      <c r="EN145" s="27"/>
      <c r="EO145" s="27"/>
      <c r="EP145" s="27"/>
      <c r="EQ145" s="27"/>
      <c r="ER145" s="27"/>
      <c r="ES145" s="27"/>
      <c r="ET145" s="27"/>
      <c r="EU145" s="27"/>
      <c r="EV145" s="27"/>
      <c r="EW145" s="27"/>
      <c r="EX145" s="27"/>
      <c r="EY145" s="27"/>
      <c r="EZ145" s="27"/>
      <c r="FA145" s="27"/>
      <c r="FB145" s="27"/>
      <c r="FC145" s="27"/>
      <c r="FD145" s="27"/>
      <c r="FE145" s="27"/>
      <c r="FF145" s="27"/>
      <c r="FG145" s="27"/>
      <c r="FH145" s="27"/>
      <c r="FI145" s="27"/>
      <c r="FJ145" s="27"/>
      <c r="FK145" s="27"/>
      <c r="FL145" s="27"/>
      <c r="FM145" s="27"/>
      <c r="FN145" s="27"/>
      <c r="FO145" s="27"/>
      <c r="FP145" s="27"/>
      <c r="FQ145" s="27"/>
      <c r="FR145" s="27"/>
      <c r="FS145" s="27"/>
      <c r="FT145" s="27"/>
      <c r="FU145" s="27"/>
      <c r="FV145" s="27"/>
      <c r="FW145" s="27"/>
      <c r="FX145" s="27"/>
      <c r="FY145" s="27"/>
      <c r="FZ145" s="27"/>
      <c r="GA145" s="27"/>
      <c r="GB145" s="27"/>
      <c r="GC145" s="27"/>
      <c r="GD145" s="27"/>
      <c r="GE145" s="27"/>
      <c r="GF145" s="27"/>
      <c r="GG145" s="27"/>
      <c r="GH145" s="27"/>
      <c r="GI145" s="27"/>
      <c r="GJ145" s="27"/>
      <c r="GK145" s="27"/>
      <c r="GL145" s="27"/>
      <c r="GM145" s="27"/>
      <c r="GN145" s="27"/>
      <c r="GO145" s="27"/>
      <c r="GP145" s="27"/>
      <c r="GQ145" s="27"/>
      <c r="GR145" s="27"/>
      <c r="GS145" s="27"/>
      <c r="GT145" s="27"/>
      <c r="GU145" s="27"/>
      <c r="GV145" s="27"/>
      <c r="GW145" s="27"/>
      <c r="GX145" s="27"/>
      <c r="GY145" s="27"/>
      <c r="GZ145" s="27"/>
      <c r="HA145" s="27"/>
      <c r="HB145" s="27"/>
      <c r="HC145" s="27"/>
      <c r="HD145" s="27"/>
      <c r="HE145" s="27"/>
      <c r="HF145" s="27"/>
      <c r="HG145" s="27"/>
      <c r="HH145" s="27"/>
      <c r="HI145" s="27"/>
      <c r="HJ145" s="27"/>
      <c r="HK145" s="27"/>
      <c r="HL145" s="27"/>
      <c r="HM145" s="27"/>
      <c r="HN145" s="27"/>
      <c r="HO145" s="27"/>
      <c r="HP145" s="27"/>
      <c r="HQ145" s="27"/>
      <c r="HR145" s="27"/>
      <c r="HS145" s="27"/>
    </row>
    <row r="146" spans="1:227" ht="66" x14ac:dyDescent="0.25">
      <c r="A146" s="88"/>
      <c r="B146" s="22" t="s">
        <v>336</v>
      </c>
      <c r="C146" s="28">
        <f t="shared" si="126"/>
        <v>3207283.28</v>
      </c>
      <c r="D146" s="28">
        <f t="shared" ref="D146:L146" si="128">D149+D152+D155+D158</f>
        <v>361635.76</v>
      </c>
      <c r="E146" s="28">
        <f t="shared" si="128"/>
        <v>361635.76</v>
      </c>
      <c r="F146" s="28">
        <f>F149+F152+F155+F158</f>
        <v>361635.76</v>
      </c>
      <c r="G146" s="28">
        <f t="shared" si="128"/>
        <v>361636</v>
      </c>
      <c r="H146" s="28">
        <f t="shared" si="128"/>
        <v>361636</v>
      </c>
      <c r="I146" s="53">
        <f t="shared" si="128"/>
        <v>361636</v>
      </c>
      <c r="J146" s="53">
        <f t="shared" si="128"/>
        <v>441636</v>
      </c>
      <c r="K146" s="28">
        <f t="shared" si="128"/>
        <v>361636</v>
      </c>
      <c r="L146" s="28">
        <f t="shared" si="128"/>
        <v>361636</v>
      </c>
      <c r="M146" s="88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  <c r="BA146" s="23"/>
      <c r="BB146" s="23"/>
      <c r="BC146" s="23"/>
      <c r="BD146" s="23"/>
      <c r="BE146" s="23"/>
      <c r="BF146" s="23"/>
      <c r="BG146" s="23"/>
      <c r="BH146" s="23"/>
      <c r="BI146" s="23"/>
      <c r="BJ146" s="23"/>
      <c r="BK146" s="23"/>
      <c r="BL146" s="23"/>
      <c r="BM146" s="23"/>
      <c r="BN146" s="23"/>
      <c r="BO146" s="23"/>
      <c r="BP146" s="23"/>
      <c r="BQ146" s="23"/>
      <c r="BR146" s="23"/>
      <c r="BS146" s="23"/>
      <c r="BT146" s="23"/>
      <c r="BU146" s="23"/>
      <c r="BV146" s="23"/>
      <c r="BW146" s="23"/>
      <c r="BX146" s="23"/>
      <c r="BY146" s="23"/>
      <c r="BZ146" s="23"/>
      <c r="CA146" s="23"/>
      <c r="CB146" s="23"/>
      <c r="CC146" s="23"/>
      <c r="CD146" s="23"/>
      <c r="CE146" s="23"/>
      <c r="CF146" s="23"/>
      <c r="CG146" s="23"/>
      <c r="CH146" s="23"/>
      <c r="CI146" s="23"/>
      <c r="CJ146" s="23"/>
      <c r="CK146" s="23"/>
      <c r="CL146" s="23"/>
      <c r="CM146" s="23"/>
      <c r="CN146" s="23"/>
      <c r="CO146" s="23"/>
      <c r="CP146" s="23"/>
      <c r="CQ146" s="23"/>
      <c r="CR146" s="23"/>
      <c r="CS146" s="23"/>
      <c r="CT146" s="23"/>
      <c r="CU146" s="23"/>
      <c r="CV146" s="23"/>
      <c r="CW146" s="23"/>
      <c r="CX146" s="23"/>
      <c r="CY146" s="23"/>
      <c r="CZ146" s="23"/>
      <c r="DA146" s="23"/>
      <c r="DB146" s="23"/>
      <c r="DC146" s="23"/>
      <c r="DD146" s="23"/>
      <c r="DE146" s="23"/>
      <c r="DF146" s="23"/>
      <c r="DG146" s="23"/>
      <c r="DH146" s="23"/>
      <c r="DI146" s="23"/>
      <c r="DJ146" s="23"/>
      <c r="DK146" s="23"/>
      <c r="DL146" s="23"/>
      <c r="DM146" s="23"/>
      <c r="DN146" s="23"/>
      <c r="DO146" s="23"/>
      <c r="DP146" s="23"/>
      <c r="DQ146" s="23"/>
      <c r="DR146" s="23"/>
      <c r="DS146" s="23"/>
      <c r="DT146" s="23"/>
      <c r="DU146" s="23"/>
      <c r="DV146" s="23"/>
      <c r="DW146" s="23"/>
      <c r="DX146" s="23"/>
      <c r="DY146" s="23"/>
      <c r="DZ146" s="23"/>
      <c r="EA146" s="23"/>
      <c r="EB146" s="23"/>
      <c r="EC146" s="23"/>
      <c r="ED146" s="23"/>
      <c r="EE146" s="23"/>
      <c r="EF146" s="23"/>
      <c r="EG146" s="23"/>
      <c r="EH146" s="23"/>
      <c r="EI146" s="23"/>
      <c r="EJ146" s="23"/>
      <c r="EK146" s="23"/>
      <c r="EL146" s="23"/>
      <c r="EM146" s="23"/>
      <c r="EN146" s="23"/>
      <c r="EO146" s="23"/>
      <c r="EP146" s="23"/>
      <c r="EQ146" s="23"/>
      <c r="ER146" s="23"/>
      <c r="ES146" s="23"/>
      <c r="ET146" s="23"/>
      <c r="EU146" s="23"/>
      <c r="EV146" s="23"/>
      <c r="EW146" s="23"/>
      <c r="EX146" s="23"/>
      <c r="EY146" s="23"/>
      <c r="EZ146" s="23"/>
      <c r="FA146" s="23"/>
      <c r="FB146" s="23"/>
      <c r="FC146" s="23"/>
      <c r="FD146" s="23"/>
      <c r="FE146" s="23"/>
      <c r="FF146" s="23"/>
      <c r="FG146" s="23"/>
      <c r="FH146" s="23"/>
      <c r="FI146" s="23"/>
      <c r="FJ146" s="23"/>
      <c r="FK146" s="23"/>
      <c r="FL146" s="23"/>
      <c r="FM146" s="23"/>
      <c r="FN146" s="23"/>
      <c r="FO146" s="23"/>
      <c r="FP146" s="23"/>
      <c r="FQ146" s="23"/>
      <c r="FR146" s="23"/>
      <c r="FS146" s="23"/>
      <c r="FT146" s="23"/>
      <c r="FU146" s="23"/>
      <c r="FV146" s="23"/>
      <c r="FW146" s="23"/>
      <c r="FX146" s="23"/>
      <c r="FY146" s="23"/>
      <c r="FZ146" s="23"/>
      <c r="GA146" s="23"/>
      <c r="GB146" s="23"/>
      <c r="GC146" s="23"/>
      <c r="GD146" s="23"/>
      <c r="GE146" s="23"/>
      <c r="GF146" s="23"/>
      <c r="GG146" s="23"/>
      <c r="GH146" s="23"/>
      <c r="GI146" s="23"/>
      <c r="GJ146" s="23"/>
      <c r="GK146" s="23"/>
      <c r="GL146" s="23"/>
      <c r="GM146" s="23"/>
      <c r="GN146" s="23"/>
      <c r="GO146" s="23"/>
      <c r="GP146" s="23"/>
      <c r="GQ146" s="23"/>
      <c r="GR146" s="23"/>
      <c r="GS146" s="23"/>
      <c r="GT146" s="23"/>
      <c r="GU146" s="23"/>
      <c r="GV146" s="23"/>
      <c r="GW146" s="23"/>
      <c r="GX146" s="23"/>
      <c r="GY146" s="23"/>
      <c r="GZ146" s="23"/>
      <c r="HA146" s="23"/>
      <c r="HB146" s="23"/>
      <c r="HC146" s="23"/>
      <c r="HD146" s="23"/>
      <c r="HE146" s="23"/>
      <c r="HF146" s="23"/>
      <c r="HG146" s="23"/>
      <c r="HH146" s="23"/>
      <c r="HI146" s="23"/>
      <c r="HJ146" s="23"/>
      <c r="HK146" s="23"/>
      <c r="HL146" s="23"/>
      <c r="HM146" s="23"/>
      <c r="HN146" s="23"/>
      <c r="HO146" s="23"/>
      <c r="HP146" s="23"/>
      <c r="HQ146" s="23"/>
      <c r="HR146" s="23"/>
      <c r="HS146" s="23"/>
    </row>
    <row r="147" spans="1:227" x14ac:dyDescent="0.25">
      <c r="A147" s="86" t="s">
        <v>367</v>
      </c>
      <c r="B147" s="22" t="s">
        <v>337</v>
      </c>
      <c r="C147" s="51">
        <f>C148+C149</f>
        <v>141300</v>
      </c>
      <c r="D147" s="51">
        <f>D148+D149</f>
        <v>15700</v>
      </c>
      <c r="E147" s="51">
        <f>E148+E149</f>
        <v>15700</v>
      </c>
      <c r="F147" s="51">
        <f>F148+F149</f>
        <v>15700</v>
      </c>
      <c r="G147" s="51">
        <f t="shared" ref="G147:L147" si="129">G148+G149</f>
        <v>15700</v>
      </c>
      <c r="H147" s="51">
        <f t="shared" si="129"/>
        <v>15700</v>
      </c>
      <c r="I147" s="52">
        <f t="shared" si="129"/>
        <v>15700</v>
      </c>
      <c r="J147" s="52">
        <f t="shared" si="129"/>
        <v>15700</v>
      </c>
      <c r="K147" s="51">
        <f t="shared" si="129"/>
        <v>15700</v>
      </c>
      <c r="L147" s="51">
        <f t="shared" si="129"/>
        <v>15700</v>
      </c>
      <c r="M147" s="86" t="s">
        <v>384</v>
      </c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  <c r="BA147" s="23"/>
      <c r="BB147" s="23"/>
      <c r="BC147" s="23"/>
      <c r="BD147" s="23"/>
      <c r="BE147" s="23"/>
      <c r="BF147" s="23"/>
      <c r="BG147" s="23"/>
      <c r="BH147" s="23"/>
      <c r="BI147" s="23"/>
      <c r="BJ147" s="23"/>
      <c r="BK147" s="23"/>
      <c r="BL147" s="23"/>
      <c r="BM147" s="23"/>
      <c r="BN147" s="23"/>
      <c r="BO147" s="23"/>
      <c r="BP147" s="23"/>
      <c r="BQ147" s="23"/>
      <c r="BR147" s="23"/>
      <c r="BS147" s="23"/>
      <c r="BT147" s="23"/>
      <c r="BU147" s="23"/>
      <c r="BV147" s="23"/>
      <c r="BW147" s="23"/>
      <c r="BX147" s="23"/>
      <c r="BY147" s="23"/>
      <c r="BZ147" s="23"/>
      <c r="CA147" s="23"/>
      <c r="CB147" s="23"/>
      <c r="CC147" s="23"/>
      <c r="CD147" s="23"/>
      <c r="CE147" s="23"/>
      <c r="CF147" s="23"/>
      <c r="CG147" s="23"/>
      <c r="CH147" s="23"/>
      <c r="CI147" s="23"/>
      <c r="CJ147" s="23"/>
      <c r="CK147" s="23"/>
      <c r="CL147" s="23"/>
      <c r="CM147" s="23"/>
      <c r="CN147" s="23"/>
      <c r="CO147" s="23"/>
      <c r="CP147" s="23"/>
      <c r="CQ147" s="23"/>
      <c r="CR147" s="23"/>
      <c r="CS147" s="23"/>
      <c r="CT147" s="23"/>
      <c r="CU147" s="23"/>
      <c r="CV147" s="23"/>
      <c r="CW147" s="23"/>
      <c r="CX147" s="23"/>
      <c r="CY147" s="23"/>
      <c r="CZ147" s="23"/>
      <c r="DA147" s="23"/>
      <c r="DB147" s="23"/>
      <c r="DC147" s="23"/>
      <c r="DD147" s="23"/>
      <c r="DE147" s="23"/>
      <c r="DF147" s="23"/>
      <c r="DG147" s="23"/>
      <c r="DH147" s="23"/>
      <c r="DI147" s="23"/>
      <c r="DJ147" s="23"/>
      <c r="DK147" s="23"/>
      <c r="DL147" s="23"/>
      <c r="DM147" s="23"/>
      <c r="DN147" s="23"/>
      <c r="DO147" s="23"/>
      <c r="DP147" s="23"/>
      <c r="DQ147" s="23"/>
      <c r="DR147" s="23"/>
      <c r="DS147" s="23"/>
      <c r="DT147" s="23"/>
      <c r="DU147" s="23"/>
      <c r="DV147" s="23"/>
      <c r="DW147" s="23"/>
      <c r="DX147" s="23"/>
      <c r="DY147" s="23"/>
      <c r="DZ147" s="23"/>
      <c r="EA147" s="23"/>
      <c r="EB147" s="23"/>
      <c r="EC147" s="23"/>
      <c r="ED147" s="23"/>
      <c r="EE147" s="23"/>
      <c r="EF147" s="23"/>
      <c r="EG147" s="23"/>
      <c r="EH147" s="23"/>
      <c r="EI147" s="23"/>
      <c r="EJ147" s="23"/>
      <c r="EK147" s="23"/>
      <c r="EL147" s="23"/>
      <c r="EM147" s="23"/>
      <c r="EN147" s="23"/>
      <c r="EO147" s="23"/>
      <c r="EP147" s="23"/>
      <c r="EQ147" s="23"/>
      <c r="ER147" s="23"/>
      <c r="ES147" s="23"/>
      <c r="ET147" s="23"/>
      <c r="EU147" s="23"/>
      <c r="EV147" s="23"/>
      <c r="EW147" s="23"/>
      <c r="EX147" s="23"/>
      <c r="EY147" s="23"/>
      <c r="EZ147" s="23"/>
      <c r="FA147" s="23"/>
      <c r="FB147" s="23"/>
      <c r="FC147" s="23"/>
      <c r="FD147" s="23"/>
      <c r="FE147" s="23"/>
      <c r="FF147" s="23"/>
      <c r="FG147" s="23"/>
      <c r="FH147" s="23"/>
      <c r="FI147" s="23"/>
      <c r="FJ147" s="23"/>
      <c r="FK147" s="23"/>
      <c r="FL147" s="23"/>
      <c r="FM147" s="23"/>
      <c r="FN147" s="23"/>
      <c r="FO147" s="23"/>
      <c r="FP147" s="23"/>
      <c r="FQ147" s="23"/>
      <c r="FR147" s="23"/>
      <c r="FS147" s="23"/>
      <c r="FT147" s="23"/>
      <c r="FU147" s="23"/>
      <c r="FV147" s="23"/>
      <c r="FW147" s="23"/>
      <c r="FX147" s="23"/>
      <c r="FY147" s="23"/>
      <c r="FZ147" s="23"/>
      <c r="GA147" s="23"/>
      <c r="GB147" s="23"/>
      <c r="GC147" s="23"/>
      <c r="GD147" s="23"/>
      <c r="GE147" s="23"/>
      <c r="GF147" s="23"/>
      <c r="GG147" s="23"/>
      <c r="GH147" s="23"/>
      <c r="GI147" s="23"/>
      <c r="GJ147" s="23"/>
      <c r="GK147" s="23"/>
      <c r="GL147" s="23"/>
      <c r="GM147" s="23"/>
      <c r="GN147" s="23"/>
      <c r="GO147" s="23"/>
      <c r="GP147" s="23"/>
      <c r="GQ147" s="23"/>
      <c r="GR147" s="23"/>
      <c r="GS147" s="23"/>
      <c r="GT147" s="23"/>
      <c r="GU147" s="23"/>
      <c r="GV147" s="23"/>
      <c r="GW147" s="23"/>
      <c r="GX147" s="23"/>
      <c r="GY147" s="23"/>
      <c r="GZ147" s="23"/>
      <c r="HA147" s="23"/>
      <c r="HB147" s="23"/>
      <c r="HC147" s="23"/>
      <c r="HD147" s="23"/>
      <c r="HE147" s="23"/>
      <c r="HF147" s="23"/>
      <c r="HG147" s="23"/>
      <c r="HH147" s="23"/>
      <c r="HI147" s="23"/>
      <c r="HJ147" s="23"/>
      <c r="HK147" s="23"/>
      <c r="HL147" s="23"/>
      <c r="HM147" s="23"/>
      <c r="HN147" s="23"/>
      <c r="HO147" s="23"/>
      <c r="HP147" s="23"/>
      <c r="HQ147" s="23"/>
      <c r="HR147" s="23"/>
      <c r="HS147" s="23"/>
    </row>
    <row r="148" spans="1:227" ht="132" x14ac:dyDescent="0.25">
      <c r="A148" s="87"/>
      <c r="B148" s="64" t="s">
        <v>335</v>
      </c>
      <c r="C148" s="28">
        <f>SUM(D148:L148)</f>
        <v>0</v>
      </c>
      <c r="D148" s="28">
        <v>0</v>
      </c>
      <c r="E148" s="28">
        <v>0</v>
      </c>
      <c r="F148" s="28">
        <v>0</v>
      </c>
      <c r="G148" s="28">
        <v>0</v>
      </c>
      <c r="H148" s="28">
        <v>0</v>
      </c>
      <c r="I148" s="53">
        <v>0</v>
      </c>
      <c r="J148" s="53">
        <v>0</v>
      </c>
      <c r="K148" s="28">
        <v>0</v>
      </c>
      <c r="L148" s="28">
        <v>0</v>
      </c>
      <c r="M148" s="87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T148" s="23"/>
      <c r="AU148" s="23"/>
      <c r="AV148" s="23"/>
      <c r="AW148" s="23"/>
      <c r="AX148" s="23"/>
      <c r="AY148" s="23"/>
      <c r="AZ148" s="23"/>
      <c r="BA148" s="23"/>
      <c r="BB148" s="23"/>
      <c r="BC148" s="23"/>
      <c r="BD148" s="23"/>
      <c r="BE148" s="23"/>
      <c r="BF148" s="23"/>
      <c r="BG148" s="23"/>
      <c r="BH148" s="23"/>
      <c r="BI148" s="23"/>
      <c r="BJ148" s="23"/>
      <c r="BK148" s="23"/>
      <c r="BL148" s="23"/>
      <c r="BM148" s="23"/>
      <c r="BN148" s="23"/>
      <c r="BO148" s="23"/>
      <c r="BP148" s="23"/>
      <c r="BQ148" s="23"/>
      <c r="BR148" s="23"/>
      <c r="BS148" s="23"/>
      <c r="BT148" s="23"/>
      <c r="BU148" s="23"/>
      <c r="BV148" s="23"/>
      <c r="BW148" s="23"/>
      <c r="BX148" s="23"/>
      <c r="BY148" s="23"/>
      <c r="BZ148" s="23"/>
      <c r="CA148" s="23"/>
      <c r="CB148" s="23"/>
      <c r="CC148" s="23"/>
      <c r="CD148" s="23"/>
      <c r="CE148" s="23"/>
      <c r="CF148" s="23"/>
      <c r="CG148" s="23"/>
      <c r="CH148" s="23"/>
      <c r="CI148" s="23"/>
      <c r="CJ148" s="23"/>
      <c r="CK148" s="23"/>
      <c r="CL148" s="23"/>
      <c r="CM148" s="23"/>
      <c r="CN148" s="23"/>
      <c r="CO148" s="23"/>
      <c r="CP148" s="23"/>
      <c r="CQ148" s="23"/>
      <c r="CR148" s="23"/>
      <c r="CS148" s="23"/>
      <c r="CT148" s="23"/>
      <c r="CU148" s="23"/>
      <c r="CV148" s="23"/>
      <c r="CW148" s="23"/>
      <c r="CX148" s="23"/>
      <c r="CY148" s="23"/>
      <c r="CZ148" s="23"/>
      <c r="DA148" s="23"/>
      <c r="DB148" s="23"/>
      <c r="DC148" s="23"/>
      <c r="DD148" s="23"/>
      <c r="DE148" s="23"/>
      <c r="DF148" s="23"/>
      <c r="DG148" s="23"/>
      <c r="DH148" s="23"/>
      <c r="DI148" s="23"/>
      <c r="DJ148" s="23"/>
      <c r="DK148" s="23"/>
      <c r="DL148" s="23"/>
      <c r="DM148" s="23"/>
      <c r="DN148" s="23"/>
      <c r="DO148" s="23"/>
      <c r="DP148" s="23"/>
      <c r="DQ148" s="23"/>
      <c r="DR148" s="23"/>
      <c r="DS148" s="23"/>
      <c r="DT148" s="23"/>
      <c r="DU148" s="23"/>
      <c r="DV148" s="23"/>
      <c r="DW148" s="23"/>
      <c r="DX148" s="23"/>
      <c r="DY148" s="23"/>
      <c r="DZ148" s="23"/>
      <c r="EA148" s="23"/>
      <c r="EB148" s="23"/>
      <c r="EC148" s="23"/>
      <c r="ED148" s="23"/>
      <c r="EE148" s="23"/>
      <c r="EF148" s="23"/>
      <c r="EG148" s="23"/>
      <c r="EH148" s="23"/>
      <c r="EI148" s="23"/>
      <c r="EJ148" s="23"/>
      <c r="EK148" s="23"/>
      <c r="EL148" s="23"/>
      <c r="EM148" s="23"/>
      <c r="EN148" s="23"/>
      <c r="EO148" s="23"/>
      <c r="EP148" s="23"/>
      <c r="EQ148" s="23"/>
      <c r="ER148" s="23"/>
      <c r="ES148" s="23"/>
      <c r="ET148" s="23"/>
      <c r="EU148" s="23"/>
      <c r="EV148" s="23"/>
      <c r="EW148" s="23"/>
      <c r="EX148" s="23"/>
      <c r="EY148" s="23"/>
      <c r="EZ148" s="23"/>
      <c r="FA148" s="23"/>
      <c r="FB148" s="23"/>
      <c r="FC148" s="23"/>
      <c r="FD148" s="23"/>
      <c r="FE148" s="23"/>
      <c r="FF148" s="23"/>
      <c r="FG148" s="23"/>
      <c r="FH148" s="23"/>
      <c r="FI148" s="23"/>
      <c r="FJ148" s="23"/>
      <c r="FK148" s="23"/>
      <c r="FL148" s="23"/>
      <c r="FM148" s="23"/>
      <c r="FN148" s="23"/>
      <c r="FO148" s="23"/>
      <c r="FP148" s="23"/>
      <c r="FQ148" s="23"/>
      <c r="FR148" s="23"/>
      <c r="FS148" s="23"/>
      <c r="FT148" s="23"/>
      <c r="FU148" s="23"/>
      <c r="FV148" s="23"/>
      <c r="FW148" s="23"/>
      <c r="FX148" s="23"/>
      <c r="FY148" s="23"/>
      <c r="FZ148" s="23"/>
      <c r="GA148" s="23"/>
      <c r="GB148" s="23"/>
      <c r="GC148" s="23"/>
      <c r="GD148" s="23"/>
      <c r="GE148" s="23"/>
      <c r="GF148" s="23"/>
      <c r="GG148" s="23"/>
      <c r="GH148" s="23"/>
      <c r="GI148" s="23"/>
      <c r="GJ148" s="23"/>
      <c r="GK148" s="23"/>
      <c r="GL148" s="23"/>
      <c r="GM148" s="23"/>
      <c r="GN148" s="23"/>
      <c r="GO148" s="23"/>
      <c r="GP148" s="23"/>
      <c r="GQ148" s="23"/>
      <c r="GR148" s="23"/>
      <c r="GS148" s="23"/>
      <c r="GT148" s="23"/>
      <c r="GU148" s="23"/>
      <c r="GV148" s="23"/>
      <c r="GW148" s="23"/>
      <c r="GX148" s="23"/>
      <c r="GY148" s="23"/>
      <c r="GZ148" s="23"/>
      <c r="HA148" s="23"/>
      <c r="HB148" s="23"/>
      <c r="HC148" s="23"/>
      <c r="HD148" s="23"/>
      <c r="HE148" s="23"/>
      <c r="HF148" s="23"/>
      <c r="HG148" s="23"/>
      <c r="HH148" s="23"/>
      <c r="HI148" s="23"/>
      <c r="HJ148" s="23"/>
      <c r="HK148" s="23"/>
      <c r="HL148" s="23"/>
      <c r="HM148" s="23"/>
      <c r="HN148" s="23"/>
      <c r="HO148" s="23"/>
      <c r="HP148" s="23"/>
      <c r="HQ148" s="23"/>
      <c r="HR148" s="23"/>
      <c r="HS148" s="23"/>
    </row>
    <row r="149" spans="1:227" ht="66" x14ac:dyDescent="0.25">
      <c r="A149" s="88"/>
      <c r="B149" s="22" t="s">
        <v>336</v>
      </c>
      <c r="C149" s="28">
        <f>SUM(D149:L149)</f>
        <v>141300</v>
      </c>
      <c r="D149" s="28">
        <v>15700</v>
      </c>
      <c r="E149" s="28">
        <v>15700</v>
      </c>
      <c r="F149" s="28">
        <v>15700</v>
      </c>
      <c r="G149" s="28">
        <v>15700</v>
      </c>
      <c r="H149" s="28">
        <v>15700</v>
      </c>
      <c r="I149" s="53">
        <v>15700</v>
      </c>
      <c r="J149" s="53">
        <v>15700</v>
      </c>
      <c r="K149" s="28">
        <v>15700</v>
      </c>
      <c r="L149" s="28">
        <v>15700</v>
      </c>
      <c r="M149" s="88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  <c r="AT149" s="23"/>
      <c r="AU149" s="23"/>
      <c r="AV149" s="23"/>
      <c r="AW149" s="23"/>
      <c r="AX149" s="23"/>
      <c r="AY149" s="23"/>
      <c r="AZ149" s="23"/>
      <c r="BA149" s="23"/>
      <c r="BB149" s="23"/>
      <c r="BC149" s="23"/>
      <c r="BD149" s="23"/>
      <c r="BE149" s="23"/>
      <c r="BF149" s="23"/>
      <c r="BG149" s="23"/>
      <c r="BH149" s="23"/>
      <c r="BI149" s="23"/>
      <c r="BJ149" s="23"/>
      <c r="BK149" s="23"/>
      <c r="BL149" s="23"/>
      <c r="BM149" s="23"/>
      <c r="BN149" s="23"/>
      <c r="BO149" s="23"/>
      <c r="BP149" s="23"/>
      <c r="BQ149" s="23"/>
      <c r="BR149" s="23"/>
      <c r="BS149" s="23"/>
      <c r="BT149" s="23"/>
      <c r="BU149" s="23"/>
      <c r="BV149" s="23"/>
      <c r="BW149" s="23"/>
      <c r="BX149" s="23"/>
      <c r="BY149" s="23"/>
      <c r="BZ149" s="23"/>
      <c r="CA149" s="23"/>
      <c r="CB149" s="23"/>
      <c r="CC149" s="23"/>
      <c r="CD149" s="23"/>
      <c r="CE149" s="23"/>
      <c r="CF149" s="23"/>
      <c r="CG149" s="23"/>
      <c r="CH149" s="23"/>
      <c r="CI149" s="23"/>
      <c r="CJ149" s="23"/>
      <c r="CK149" s="23"/>
      <c r="CL149" s="23"/>
      <c r="CM149" s="23"/>
      <c r="CN149" s="23"/>
      <c r="CO149" s="23"/>
      <c r="CP149" s="23"/>
      <c r="CQ149" s="23"/>
      <c r="CR149" s="23"/>
      <c r="CS149" s="23"/>
      <c r="CT149" s="23"/>
      <c r="CU149" s="23"/>
      <c r="CV149" s="23"/>
      <c r="CW149" s="23"/>
      <c r="CX149" s="23"/>
      <c r="CY149" s="23"/>
      <c r="CZ149" s="23"/>
      <c r="DA149" s="23"/>
      <c r="DB149" s="23"/>
      <c r="DC149" s="23"/>
      <c r="DD149" s="23"/>
      <c r="DE149" s="23"/>
      <c r="DF149" s="23"/>
      <c r="DG149" s="23"/>
      <c r="DH149" s="23"/>
      <c r="DI149" s="23"/>
      <c r="DJ149" s="23"/>
      <c r="DK149" s="23"/>
      <c r="DL149" s="23"/>
      <c r="DM149" s="23"/>
      <c r="DN149" s="23"/>
      <c r="DO149" s="23"/>
      <c r="DP149" s="23"/>
      <c r="DQ149" s="23"/>
      <c r="DR149" s="23"/>
      <c r="DS149" s="23"/>
      <c r="DT149" s="23"/>
      <c r="DU149" s="23"/>
      <c r="DV149" s="23"/>
      <c r="DW149" s="23"/>
      <c r="DX149" s="23"/>
      <c r="DY149" s="23"/>
      <c r="DZ149" s="23"/>
      <c r="EA149" s="23"/>
      <c r="EB149" s="23"/>
      <c r="EC149" s="23"/>
      <c r="ED149" s="23"/>
      <c r="EE149" s="23"/>
      <c r="EF149" s="23"/>
      <c r="EG149" s="23"/>
      <c r="EH149" s="23"/>
      <c r="EI149" s="23"/>
      <c r="EJ149" s="23"/>
      <c r="EK149" s="23"/>
      <c r="EL149" s="23"/>
      <c r="EM149" s="23"/>
      <c r="EN149" s="23"/>
      <c r="EO149" s="23"/>
      <c r="EP149" s="23"/>
      <c r="EQ149" s="23"/>
      <c r="ER149" s="23"/>
      <c r="ES149" s="23"/>
      <c r="ET149" s="23"/>
      <c r="EU149" s="23"/>
      <c r="EV149" s="23"/>
      <c r="EW149" s="23"/>
      <c r="EX149" s="23"/>
      <c r="EY149" s="23"/>
      <c r="EZ149" s="23"/>
      <c r="FA149" s="23"/>
      <c r="FB149" s="23"/>
      <c r="FC149" s="23"/>
      <c r="FD149" s="23"/>
      <c r="FE149" s="23"/>
      <c r="FF149" s="23"/>
      <c r="FG149" s="23"/>
      <c r="FH149" s="23"/>
      <c r="FI149" s="23"/>
      <c r="FJ149" s="23"/>
      <c r="FK149" s="23"/>
      <c r="FL149" s="23"/>
      <c r="FM149" s="23"/>
      <c r="FN149" s="23"/>
      <c r="FO149" s="23"/>
      <c r="FP149" s="23"/>
      <c r="FQ149" s="23"/>
      <c r="FR149" s="23"/>
      <c r="FS149" s="23"/>
      <c r="FT149" s="23"/>
      <c r="FU149" s="23"/>
      <c r="FV149" s="23"/>
      <c r="FW149" s="23"/>
      <c r="FX149" s="23"/>
      <c r="FY149" s="23"/>
      <c r="FZ149" s="23"/>
      <c r="GA149" s="23"/>
      <c r="GB149" s="23"/>
      <c r="GC149" s="23"/>
      <c r="GD149" s="23"/>
      <c r="GE149" s="23"/>
      <c r="GF149" s="23"/>
      <c r="GG149" s="23"/>
      <c r="GH149" s="23"/>
      <c r="GI149" s="23"/>
      <c r="GJ149" s="23"/>
      <c r="GK149" s="23"/>
      <c r="GL149" s="23"/>
      <c r="GM149" s="23"/>
      <c r="GN149" s="23"/>
      <c r="GO149" s="23"/>
      <c r="GP149" s="23"/>
      <c r="GQ149" s="23"/>
      <c r="GR149" s="23"/>
      <c r="GS149" s="23"/>
      <c r="GT149" s="23"/>
      <c r="GU149" s="23"/>
      <c r="GV149" s="23"/>
      <c r="GW149" s="23"/>
      <c r="GX149" s="23"/>
      <c r="GY149" s="23"/>
      <c r="GZ149" s="23"/>
      <c r="HA149" s="23"/>
      <c r="HB149" s="23"/>
      <c r="HC149" s="23"/>
      <c r="HD149" s="23"/>
      <c r="HE149" s="23"/>
      <c r="HF149" s="23"/>
      <c r="HG149" s="23"/>
      <c r="HH149" s="23"/>
      <c r="HI149" s="23"/>
      <c r="HJ149" s="23"/>
      <c r="HK149" s="23"/>
      <c r="HL149" s="23"/>
      <c r="HM149" s="23"/>
      <c r="HN149" s="23"/>
      <c r="HO149" s="23"/>
      <c r="HP149" s="23"/>
      <c r="HQ149" s="23"/>
      <c r="HR149" s="23"/>
      <c r="HS149" s="23"/>
    </row>
    <row r="150" spans="1:227" x14ac:dyDescent="0.25">
      <c r="A150" s="86" t="s">
        <v>345</v>
      </c>
      <c r="B150" s="22" t="s">
        <v>337</v>
      </c>
      <c r="C150" s="51">
        <f t="shared" ref="C150" si="130">C151+C152</f>
        <v>1904183.28</v>
      </c>
      <c r="D150" s="28">
        <f t="shared" ref="D150" si="131">D151+D152</f>
        <v>211575.76</v>
      </c>
      <c r="E150" s="28">
        <f>E151+E152</f>
        <v>211575.76</v>
      </c>
      <c r="F150" s="28">
        <f t="shared" ref="F150:L150" si="132">F151+F152</f>
        <v>211575.76</v>
      </c>
      <c r="G150" s="28">
        <f t="shared" si="132"/>
        <v>211576</v>
      </c>
      <c r="H150" s="28">
        <f t="shared" si="132"/>
        <v>211576</v>
      </c>
      <c r="I150" s="53">
        <f t="shared" si="132"/>
        <v>211576</v>
      </c>
      <c r="J150" s="53">
        <f t="shared" si="132"/>
        <v>211576</v>
      </c>
      <c r="K150" s="28">
        <f t="shared" si="132"/>
        <v>211576</v>
      </c>
      <c r="L150" s="28">
        <f t="shared" si="132"/>
        <v>211576</v>
      </c>
      <c r="M150" s="86" t="s">
        <v>384</v>
      </c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  <c r="AR150" s="23"/>
      <c r="AS150" s="23"/>
      <c r="AT150" s="23"/>
      <c r="AU150" s="23"/>
      <c r="AV150" s="23"/>
      <c r="AW150" s="23"/>
      <c r="AX150" s="23"/>
      <c r="AY150" s="23"/>
      <c r="AZ150" s="23"/>
      <c r="BA150" s="23"/>
      <c r="BB150" s="23"/>
      <c r="BC150" s="23"/>
      <c r="BD150" s="23"/>
      <c r="BE150" s="23"/>
      <c r="BF150" s="23"/>
      <c r="BG150" s="23"/>
      <c r="BH150" s="23"/>
      <c r="BI150" s="23"/>
      <c r="BJ150" s="23"/>
      <c r="BK150" s="23"/>
      <c r="BL150" s="23"/>
      <c r="BM150" s="23"/>
      <c r="BN150" s="23"/>
      <c r="BO150" s="23"/>
      <c r="BP150" s="23"/>
      <c r="BQ150" s="23"/>
      <c r="BR150" s="23"/>
      <c r="BS150" s="23"/>
      <c r="BT150" s="23"/>
      <c r="BU150" s="23"/>
      <c r="BV150" s="23"/>
      <c r="BW150" s="23"/>
      <c r="BX150" s="23"/>
      <c r="BY150" s="23"/>
      <c r="BZ150" s="23"/>
      <c r="CA150" s="23"/>
      <c r="CB150" s="23"/>
      <c r="CC150" s="23"/>
      <c r="CD150" s="23"/>
      <c r="CE150" s="23"/>
      <c r="CF150" s="23"/>
      <c r="CG150" s="23"/>
      <c r="CH150" s="23"/>
      <c r="CI150" s="23"/>
      <c r="CJ150" s="23"/>
      <c r="CK150" s="23"/>
      <c r="CL150" s="23"/>
      <c r="CM150" s="23"/>
      <c r="CN150" s="23"/>
      <c r="CO150" s="23"/>
      <c r="CP150" s="23"/>
      <c r="CQ150" s="23"/>
      <c r="CR150" s="23"/>
      <c r="CS150" s="23"/>
      <c r="CT150" s="23"/>
      <c r="CU150" s="23"/>
      <c r="CV150" s="23"/>
      <c r="CW150" s="23"/>
      <c r="CX150" s="23"/>
      <c r="CY150" s="23"/>
      <c r="CZ150" s="23"/>
      <c r="DA150" s="23"/>
      <c r="DB150" s="23"/>
      <c r="DC150" s="23"/>
      <c r="DD150" s="23"/>
      <c r="DE150" s="23"/>
      <c r="DF150" s="23"/>
      <c r="DG150" s="23"/>
      <c r="DH150" s="23"/>
      <c r="DI150" s="23"/>
      <c r="DJ150" s="23"/>
      <c r="DK150" s="23"/>
      <c r="DL150" s="23"/>
      <c r="DM150" s="23"/>
      <c r="DN150" s="23"/>
      <c r="DO150" s="23"/>
      <c r="DP150" s="23"/>
      <c r="DQ150" s="23"/>
      <c r="DR150" s="23"/>
      <c r="DS150" s="23"/>
      <c r="DT150" s="23"/>
      <c r="DU150" s="23"/>
      <c r="DV150" s="23"/>
      <c r="DW150" s="23"/>
      <c r="DX150" s="23"/>
      <c r="DY150" s="23"/>
      <c r="DZ150" s="23"/>
      <c r="EA150" s="23"/>
      <c r="EB150" s="23"/>
      <c r="EC150" s="23"/>
      <c r="ED150" s="23"/>
      <c r="EE150" s="23"/>
      <c r="EF150" s="23"/>
      <c r="EG150" s="23"/>
      <c r="EH150" s="23"/>
      <c r="EI150" s="23"/>
      <c r="EJ150" s="23"/>
      <c r="EK150" s="23"/>
      <c r="EL150" s="23"/>
      <c r="EM150" s="23"/>
      <c r="EN150" s="23"/>
      <c r="EO150" s="23"/>
      <c r="EP150" s="23"/>
      <c r="EQ150" s="23"/>
      <c r="ER150" s="23"/>
      <c r="ES150" s="23"/>
      <c r="ET150" s="23"/>
      <c r="EU150" s="23"/>
      <c r="EV150" s="23"/>
      <c r="EW150" s="23"/>
      <c r="EX150" s="23"/>
      <c r="EY150" s="23"/>
      <c r="EZ150" s="23"/>
      <c r="FA150" s="23"/>
      <c r="FB150" s="23"/>
      <c r="FC150" s="23"/>
      <c r="FD150" s="23"/>
      <c r="FE150" s="23"/>
      <c r="FF150" s="23"/>
      <c r="FG150" s="23"/>
      <c r="FH150" s="23"/>
      <c r="FI150" s="23"/>
      <c r="FJ150" s="23"/>
      <c r="FK150" s="23"/>
      <c r="FL150" s="23"/>
      <c r="FM150" s="23"/>
      <c r="FN150" s="23"/>
      <c r="FO150" s="23"/>
      <c r="FP150" s="23"/>
      <c r="FQ150" s="23"/>
      <c r="FR150" s="23"/>
      <c r="FS150" s="23"/>
      <c r="FT150" s="23"/>
      <c r="FU150" s="23"/>
      <c r="FV150" s="23"/>
      <c r="FW150" s="23"/>
      <c r="FX150" s="23"/>
      <c r="FY150" s="23"/>
      <c r="FZ150" s="23"/>
      <c r="GA150" s="23"/>
      <c r="GB150" s="23"/>
      <c r="GC150" s="23"/>
      <c r="GD150" s="23"/>
      <c r="GE150" s="23"/>
      <c r="GF150" s="23"/>
      <c r="GG150" s="23"/>
      <c r="GH150" s="23"/>
      <c r="GI150" s="23"/>
      <c r="GJ150" s="23"/>
      <c r="GK150" s="23"/>
      <c r="GL150" s="23"/>
      <c r="GM150" s="23"/>
      <c r="GN150" s="23"/>
      <c r="GO150" s="23"/>
      <c r="GP150" s="23"/>
      <c r="GQ150" s="23"/>
      <c r="GR150" s="23"/>
      <c r="GS150" s="23"/>
      <c r="GT150" s="23"/>
      <c r="GU150" s="23"/>
      <c r="GV150" s="23"/>
      <c r="GW150" s="23"/>
      <c r="GX150" s="23"/>
      <c r="GY150" s="23"/>
      <c r="GZ150" s="23"/>
      <c r="HA150" s="23"/>
      <c r="HB150" s="23"/>
      <c r="HC150" s="23"/>
      <c r="HD150" s="23"/>
      <c r="HE150" s="23"/>
      <c r="HF150" s="23"/>
      <c r="HG150" s="23"/>
      <c r="HH150" s="23"/>
      <c r="HI150" s="23"/>
      <c r="HJ150" s="23"/>
      <c r="HK150" s="23"/>
      <c r="HL150" s="23"/>
      <c r="HM150" s="23"/>
      <c r="HN150" s="23"/>
      <c r="HO150" s="23"/>
      <c r="HP150" s="23"/>
      <c r="HQ150" s="23"/>
      <c r="HR150" s="23"/>
      <c r="HS150" s="23"/>
    </row>
    <row r="151" spans="1:227" ht="151.5" customHeight="1" x14ac:dyDescent="0.25">
      <c r="A151" s="87"/>
      <c r="B151" s="64" t="s">
        <v>335</v>
      </c>
      <c r="C151" s="28">
        <f>SUM(D151:L151)</f>
        <v>0</v>
      </c>
      <c r="D151" s="28">
        <v>0</v>
      </c>
      <c r="E151" s="28">
        <v>0</v>
      </c>
      <c r="F151" s="28">
        <v>0</v>
      </c>
      <c r="G151" s="28">
        <v>0</v>
      </c>
      <c r="H151" s="28">
        <v>0</v>
      </c>
      <c r="I151" s="53">
        <v>0</v>
      </c>
      <c r="J151" s="53">
        <v>0</v>
      </c>
      <c r="K151" s="28">
        <v>0</v>
      </c>
      <c r="L151" s="28">
        <v>0</v>
      </c>
      <c r="M151" s="87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  <c r="AQ151" s="23"/>
      <c r="AR151" s="23"/>
      <c r="AS151" s="23"/>
      <c r="AT151" s="23"/>
      <c r="AU151" s="23"/>
      <c r="AV151" s="23"/>
      <c r="AW151" s="23"/>
      <c r="AX151" s="23"/>
      <c r="AY151" s="23"/>
      <c r="AZ151" s="23"/>
      <c r="BA151" s="23"/>
      <c r="BB151" s="23"/>
      <c r="BC151" s="23"/>
      <c r="BD151" s="23"/>
      <c r="BE151" s="23"/>
      <c r="BF151" s="23"/>
      <c r="BG151" s="23"/>
      <c r="BH151" s="23"/>
      <c r="BI151" s="23"/>
      <c r="BJ151" s="23"/>
      <c r="BK151" s="23"/>
      <c r="BL151" s="23"/>
      <c r="BM151" s="23"/>
      <c r="BN151" s="23"/>
      <c r="BO151" s="23"/>
      <c r="BP151" s="23"/>
      <c r="BQ151" s="23"/>
      <c r="BR151" s="23"/>
      <c r="BS151" s="23"/>
      <c r="BT151" s="23"/>
      <c r="BU151" s="23"/>
      <c r="BV151" s="23"/>
      <c r="BW151" s="23"/>
      <c r="BX151" s="23"/>
      <c r="BY151" s="23"/>
      <c r="BZ151" s="23"/>
      <c r="CA151" s="23"/>
      <c r="CB151" s="23"/>
      <c r="CC151" s="23"/>
      <c r="CD151" s="23"/>
      <c r="CE151" s="23"/>
      <c r="CF151" s="23"/>
      <c r="CG151" s="23"/>
      <c r="CH151" s="23"/>
      <c r="CI151" s="23"/>
      <c r="CJ151" s="23"/>
      <c r="CK151" s="23"/>
      <c r="CL151" s="23"/>
      <c r="CM151" s="23"/>
      <c r="CN151" s="23"/>
      <c r="CO151" s="23"/>
      <c r="CP151" s="23"/>
      <c r="CQ151" s="23"/>
      <c r="CR151" s="23"/>
      <c r="CS151" s="23"/>
      <c r="CT151" s="23"/>
      <c r="CU151" s="23"/>
      <c r="CV151" s="23"/>
      <c r="CW151" s="23"/>
      <c r="CX151" s="23"/>
      <c r="CY151" s="23"/>
      <c r="CZ151" s="23"/>
      <c r="DA151" s="23"/>
      <c r="DB151" s="23"/>
      <c r="DC151" s="23"/>
      <c r="DD151" s="23"/>
      <c r="DE151" s="23"/>
      <c r="DF151" s="23"/>
      <c r="DG151" s="23"/>
      <c r="DH151" s="23"/>
      <c r="DI151" s="23"/>
      <c r="DJ151" s="23"/>
      <c r="DK151" s="23"/>
      <c r="DL151" s="23"/>
      <c r="DM151" s="23"/>
      <c r="DN151" s="23"/>
      <c r="DO151" s="23"/>
      <c r="DP151" s="23"/>
      <c r="DQ151" s="23"/>
      <c r="DR151" s="23"/>
      <c r="DS151" s="23"/>
      <c r="DT151" s="23"/>
      <c r="DU151" s="23"/>
      <c r="DV151" s="23"/>
      <c r="DW151" s="23"/>
      <c r="DX151" s="23"/>
      <c r="DY151" s="23"/>
      <c r="DZ151" s="23"/>
      <c r="EA151" s="23"/>
      <c r="EB151" s="23"/>
      <c r="EC151" s="23"/>
      <c r="ED151" s="23"/>
      <c r="EE151" s="23"/>
      <c r="EF151" s="23"/>
      <c r="EG151" s="23"/>
      <c r="EH151" s="23"/>
      <c r="EI151" s="23"/>
      <c r="EJ151" s="23"/>
      <c r="EK151" s="23"/>
      <c r="EL151" s="23"/>
      <c r="EM151" s="23"/>
      <c r="EN151" s="23"/>
      <c r="EO151" s="23"/>
      <c r="EP151" s="23"/>
      <c r="EQ151" s="23"/>
      <c r="ER151" s="23"/>
      <c r="ES151" s="23"/>
      <c r="ET151" s="23"/>
      <c r="EU151" s="23"/>
      <c r="EV151" s="23"/>
      <c r="EW151" s="23"/>
      <c r="EX151" s="23"/>
      <c r="EY151" s="23"/>
      <c r="EZ151" s="23"/>
      <c r="FA151" s="23"/>
      <c r="FB151" s="23"/>
      <c r="FC151" s="23"/>
      <c r="FD151" s="23"/>
      <c r="FE151" s="23"/>
      <c r="FF151" s="23"/>
      <c r="FG151" s="23"/>
      <c r="FH151" s="23"/>
      <c r="FI151" s="23"/>
      <c r="FJ151" s="23"/>
      <c r="FK151" s="23"/>
      <c r="FL151" s="23"/>
      <c r="FM151" s="23"/>
      <c r="FN151" s="23"/>
      <c r="FO151" s="23"/>
      <c r="FP151" s="23"/>
      <c r="FQ151" s="23"/>
      <c r="FR151" s="23"/>
      <c r="FS151" s="23"/>
      <c r="FT151" s="23"/>
      <c r="FU151" s="23"/>
      <c r="FV151" s="23"/>
      <c r="FW151" s="23"/>
      <c r="FX151" s="23"/>
      <c r="FY151" s="23"/>
      <c r="FZ151" s="23"/>
      <c r="GA151" s="23"/>
      <c r="GB151" s="23"/>
      <c r="GC151" s="23"/>
      <c r="GD151" s="23"/>
      <c r="GE151" s="23"/>
      <c r="GF151" s="23"/>
      <c r="GG151" s="23"/>
      <c r="GH151" s="23"/>
      <c r="GI151" s="23"/>
      <c r="GJ151" s="23"/>
      <c r="GK151" s="23"/>
      <c r="GL151" s="23"/>
      <c r="GM151" s="23"/>
      <c r="GN151" s="23"/>
      <c r="GO151" s="23"/>
      <c r="GP151" s="23"/>
      <c r="GQ151" s="23"/>
      <c r="GR151" s="23"/>
      <c r="GS151" s="23"/>
      <c r="GT151" s="23"/>
      <c r="GU151" s="23"/>
      <c r="GV151" s="23"/>
      <c r="GW151" s="23"/>
      <c r="GX151" s="23"/>
      <c r="GY151" s="23"/>
      <c r="GZ151" s="23"/>
      <c r="HA151" s="23"/>
      <c r="HB151" s="23"/>
      <c r="HC151" s="23"/>
      <c r="HD151" s="23"/>
      <c r="HE151" s="23"/>
      <c r="HF151" s="23"/>
      <c r="HG151" s="23"/>
      <c r="HH151" s="23"/>
      <c r="HI151" s="23"/>
      <c r="HJ151" s="23"/>
      <c r="HK151" s="23"/>
      <c r="HL151" s="23"/>
      <c r="HM151" s="23"/>
      <c r="HN151" s="23"/>
      <c r="HO151" s="23"/>
      <c r="HP151" s="23"/>
      <c r="HQ151" s="23"/>
      <c r="HR151" s="23"/>
      <c r="HS151" s="23"/>
    </row>
    <row r="152" spans="1:227" ht="66" x14ac:dyDescent="0.25">
      <c r="A152" s="88"/>
      <c r="B152" s="22" t="s">
        <v>336</v>
      </c>
      <c r="C152" s="28">
        <f>SUM(D152:L152)</f>
        <v>1904183.28</v>
      </c>
      <c r="D152" s="28">
        <v>211575.76</v>
      </c>
      <c r="E152" s="28">
        <v>211575.76</v>
      </c>
      <c r="F152" s="28">
        <v>211575.76</v>
      </c>
      <c r="G152" s="28">
        <v>211576</v>
      </c>
      <c r="H152" s="28">
        <v>211576</v>
      </c>
      <c r="I152" s="53">
        <v>211576</v>
      </c>
      <c r="J152" s="53">
        <v>211576</v>
      </c>
      <c r="K152" s="28">
        <v>211576</v>
      </c>
      <c r="L152" s="28">
        <v>211576</v>
      </c>
      <c r="M152" s="88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  <c r="AQ152" s="23"/>
      <c r="AR152" s="23"/>
      <c r="AS152" s="23"/>
      <c r="AT152" s="23"/>
      <c r="AU152" s="23"/>
      <c r="AV152" s="23"/>
      <c r="AW152" s="23"/>
      <c r="AX152" s="23"/>
      <c r="AY152" s="23"/>
      <c r="AZ152" s="23"/>
      <c r="BA152" s="23"/>
      <c r="BB152" s="23"/>
      <c r="BC152" s="23"/>
      <c r="BD152" s="23"/>
      <c r="BE152" s="23"/>
      <c r="BF152" s="23"/>
      <c r="BG152" s="23"/>
      <c r="BH152" s="23"/>
      <c r="BI152" s="23"/>
      <c r="BJ152" s="23"/>
      <c r="BK152" s="23"/>
      <c r="BL152" s="23"/>
      <c r="BM152" s="23"/>
      <c r="BN152" s="23"/>
      <c r="BO152" s="23"/>
      <c r="BP152" s="23"/>
      <c r="BQ152" s="23"/>
      <c r="BR152" s="23"/>
      <c r="BS152" s="23"/>
      <c r="BT152" s="23"/>
      <c r="BU152" s="23"/>
      <c r="BV152" s="23"/>
      <c r="BW152" s="23"/>
      <c r="BX152" s="23"/>
      <c r="BY152" s="23"/>
      <c r="BZ152" s="23"/>
      <c r="CA152" s="23"/>
      <c r="CB152" s="23"/>
      <c r="CC152" s="23"/>
      <c r="CD152" s="23"/>
      <c r="CE152" s="23"/>
      <c r="CF152" s="23"/>
      <c r="CG152" s="23"/>
      <c r="CH152" s="23"/>
      <c r="CI152" s="23"/>
      <c r="CJ152" s="23"/>
      <c r="CK152" s="23"/>
      <c r="CL152" s="23"/>
      <c r="CM152" s="23"/>
      <c r="CN152" s="23"/>
      <c r="CO152" s="23"/>
      <c r="CP152" s="23"/>
      <c r="CQ152" s="23"/>
      <c r="CR152" s="23"/>
      <c r="CS152" s="23"/>
      <c r="CT152" s="23"/>
      <c r="CU152" s="23"/>
      <c r="CV152" s="23"/>
      <c r="CW152" s="23"/>
      <c r="CX152" s="23"/>
      <c r="CY152" s="23"/>
      <c r="CZ152" s="23"/>
      <c r="DA152" s="23"/>
      <c r="DB152" s="23"/>
      <c r="DC152" s="23"/>
      <c r="DD152" s="23"/>
      <c r="DE152" s="23"/>
      <c r="DF152" s="23"/>
      <c r="DG152" s="23"/>
      <c r="DH152" s="23"/>
      <c r="DI152" s="23"/>
      <c r="DJ152" s="23"/>
      <c r="DK152" s="23"/>
      <c r="DL152" s="23"/>
      <c r="DM152" s="23"/>
      <c r="DN152" s="23"/>
      <c r="DO152" s="23"/>
      <c r="DP152" s="23"/>
      <c r="DQ152" s="23"/>
      <c r="DR152" s="23"/>
      <c r="DS152" s="23"/>
      <c r="DT152" s="23"/>
      <c r="DU152" s="23"/>
      <c r="DV152" s="23"/>
      <c r="DW152" s="23"/>
      <c r="DX152" s="23"/>
      <c r="DY152" s="23"/>
      <c r="DZ152" s="23"/>
      <c r="EA152" s="23"/>
      <c r="EB152" s="23"/>
      <c r="EC152" s="23"/>
      <c r="ED152" s="23"/>
      <c r="EE152" s="23"/>
      <c r="EF152" s="23"/>
      <c r="EG152" s="23"/>
      <c r="EH152" s="23"/>
      <c r="EI152" s="23"/>
      <c r="EJ152" s="23"/>
      <c r="EK152" s="23"/>
      <c r="EL152" s="23"/>
      <c r="EM152" s="23"/>
      <c r="EN152" s="23"/>
      <c r="EO152" s="23"/>
      <c r="EP152" s="23"/>
      <c r="EQ152" s="23"/>
      <c r="ER152" s="23"/>
      <c r="ES152" s="23"/>
      <c r="ET152" s="23"/>
      <c r="EU152" s="23"/>
      <c r="EV152" s="23"/>
      <c r="EW152" s="23"/>
      <c r="EX152" s="23"/>
      <c r="EY152" s="23"/>
      <c r="EZ152" s="23"/>
      <c r="FA152" s="23"/>
      <c r="FB152" s="23"/>
      <c r="FC152" s="23"/>
      <c r="FD152" s="23"/>
      <c r="FE152" s="23"/>
      <c r="FF152" s="23"/>
      <c r="FG152" s="23"/>
      <c r="FH152" s="23"/>
      <c r="FI152" s="23"/>
      <c r="FJ152" s="23"/>
      <c r="FK152" s="23"/>
      <c r="FL152" s="23"/>
      <c r="FM152" s="23"/>
      <c r="FN152" s="23"/>
      <c r="FO152" s="23"/>
      <c r="FP152" s="23"/>
      <c r="FQ152" s="23"/>
      <c r="FR152" s="23"/>
      <c r="FS152" s="23"/>
      <c r="FT152" s="23"/>
      <c r="FU152" s="23"/>
      <c r="FV152" s="23"/>
      <c r="FW152" s="23"/>
      <c r="FX152" s="23"/>
      <c r="FY152" s="23"/>
      <c r="FZ152" s="23"/>
      <c r="GA152" s="23"/>
      <c r="GB152" s="23"/>
      <c r="GC152" s="23"/>
      <c r="GD152" s="23"/>
      <c r="GE152" s="23"/>
      <c r="GF152" s="23"/>
      <c r="GG152" s="23"/>
      <c r="GH152" s="23"/>
      <c r="GI152" s="23"/>
      <c r="GJ152" s="23"/>
      <c r="GK152" s="23"/>
      <c r="GL152" s="23"/>
      <c r="GM152" s="23"/>
      <c r="GN152" s="23"/>
      <c r="GO152" s="23"/>
      <c r="GP152" s="23"/>
      <c r="GQ152" s="23"/>
      <c r="GR152" s="23"/>
      <c r="GS152" s="23"/>
      <c r="GT152" s="23"/>
      <c r="GU152" s="23"/>
      <c r="GV152" s="23"/>
      <c r="GW152" s="23"/>
      <c r="GX152" s="23"/>
      <c r="GY152" s="23"/>
      <c r="GZ152" s="23"/>
      <c r="HA152" s="23"/>
      <c r="HB152" s="23"/>
      <c r="HC152" s="23"/>
      <c r="HD152" s="23"/>
      <c r="HE152" s="23"/>
      <c r="HF152" s="23"/>
      <c r="HG152" s="23"/>
      <c r="HH152" s="23"/>
      <c r="HI152" s="23"/>
      <c r="HJ152" s="23"/>
      <c r="HK152" s="23"/>
      <c r="HL152" s="23"/>
      <c r="HM152" s="23"/>
      <c r="HN152" s="23"/>
      <c r="HO152" s="23"/>
      <c r="HP152" s="23"/>
      <c r="HQ152" s="23"/>
      <c r="HR152" s="23"/>
      <c r="HS152" s="23"/>
    </row>
    <row r="153" spans="1:227" s="46" customFormat="1" x14ac:dyDescent="0.25">
      <c r="A153" s="107" t="s">
        <v>366</v>
      </c>
      <c r="B153" s="53" t="s">
        <v>337</v>
      </c>
      <c r="C153" s="52">
        <f t="shared" ref="C153" si="133">C154+C155</f>
        <v>1161800</v>
      </c>
      <c r="D153" s="28">
        <f t="shared" ref="D153:F153" si="134">D154+D155</f>
        <v>120200</v>
      </c>
      <c r="E153" s="28">
        <f t="shared" si="134"/>
        <v>120200</v>
      </c>
      <c r="F153" s="28">
        <f t="shared" si="134"/>
        <v>120200</v>
      </c>
      <c r="G153" s="28">
        <f t="shared" ref="G153:L153" si="135">G154+G155</f>
        <v>120200</v>
      </c>
      <c r="H153" s="28">
        <f t="shared" si="135"/>
        <v>120200</v>
      </c>
      <c r="I153" s="53">
        <f t="shared" si="135"/>
        <v>120200</v>
      </c>
      <c r="J153" s="53">
        <f t="shared" si="135"/>
        <v>200200</v>
      </c>
      <c r="K153" s="28">
        <f t="shared" si="135"/>
        <v>120200</v>
      </c>
      <c r="L153" s="28">
        <f t="shared" si="135"/>
        <v>120200</v>
      </c>
      <c r="M153" s="113" t="s">
        <v>396</v>
      </c>
      <c r="N153" s="69"/>
      <c r="O153" s="69"/>
      <c r="P153" s="69"/>
      <c r="Q153" s="69"/>
      <c r="R153" s="69"/>
      <c r="S153" s="69"/>
      <c r="T153" s="69"/>
      <c r="U153" s="69"/>
      <c r="V153" s="69"/>
      <c r="W153" s="69"/>
      <c r="X153" s="69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69"/>
      <c r="AL153" s="69"/>
      <c r="AM153" s="69"/>
      <c r="AN153" s="69"/>
      <c r="AO153" s="69"/>
      <c r="AP153" s="69"/>
      <c r="AQ153" s="69"/>
      <c r="AR153" s="69"/>
      <c r="AS153" s="69"/>
      <c r="AT153" s="69"/>
      <c r="AU153" s="69"/>
      <c r="AV153" s="69"/>
      <c r="AW153" s="69"/>
      <c r="AX153" s="69"/>
      <c r="AY153" s="69"/>
      <c r="AZ153" s="69"/>
      <c r="BA153" s="69"/>
      <c r="BB153" s="69"/>
      <c r="BC153" s="69"/>
      <c r="BD153" s="69"/>
      <c r="BE153" s="69"/>
      <c r="BF153" s="69"/>
      <c r="BG153" s="69"/>
      <c r="BH153" s="69"/>
      <c r="BI153" s="69"/>
      <c r="BJ153" s="69"/>
      <c r="BK153" s="69"/>
      <c r="BL153" s="69"/>
      <c r="BM153" s="69"/>
      <c r="BN153" s="69"/>
      <c r="BO153" s="69"/>
      <c r="BP153" s="69"/>
      <c r="BQ153" s="69"/>
      <c r="BR153" s="69"/>
      <c r="BS153" s="69"/>
      <c r="BT153" s="69"/>
      <c r="BU153" s="69"/>
      <c r="BV153" s="69"/>
      <c r="BW153" s="69"/>
      <c r="BX153" s="69"/>
      <c r="BY153" s="69"/>
      <c r="BZ153" s="69"/>
      <c r="CA153" s="69"/>
      <c r="CB153" s="69"/>
      <c r="CC153" s="69"/>
      <c r="CD153" s="69"/>
      <c r="CE153" s="69"/>
      <c r="CF153" s="69"/>
      <c r="CG153" s="69"/>
      <c r="CH153" s="69"/>
      <c r="CI153" s="69"/>
      <c r="CJ153" s="69"/>
      <c r="CK153" s="69"/>
      <c r="CL153" s="69"/>
      <c r="CM153" s="69"/>
      <c r="CN153" s="69"/>
      <c r="CO153" s="69"/>
      <c r="CP153" s="69"/>
      <c r="CQ153" s="69"/>
      <c r="CR153" s="69"/>
      <c r="CS153" s="69"/>
      <c r="CT153" s="69"/>
      <c r="CU153" s="69"/>
      <c r="CV153" s="69"/>
      <c r="CW153" s="69"/>
      <c r="CX153" s="69"/>
      <c r="CY153" s="69"/>
      <c r="CZ153" s="69"/>
      <c r="DA153" s="69"/>
      <c r="DB153" s="69"/>
      <c r="DC153" s="69"/>
      <c r="DD153" s="69"/>
      <c r="DE153" s="69"/>
      <c r="DF153" s="69"/>
      <c r="DG153" s="69"/>
      <c r="DH153" s="69"/>
      <c r="DI153" s="69"/>
      <c r="DJ153" s="69"/>
      <c r="DK153" s="69"/>
      <c r="DL153" s="69"/>
      <c r="DM153" s="69"/>
      <c r="DN153" s="69"/>
      <c r="DO153" s="69"/>
      <c r="DP153" s="69"/>
      <c r="DQ153" s="69"/>
      <c r="DR153" s="69"/>
      <c r="DS153" s="69"/>
      <c r="DT153" s="69"/>
      <c r="DU153" s="69"/>
      <c r="DV153" s="69"/>
      <c r="DW153" s="69"/>
      <c r="DX153" s="69"/>
      <c r="DY153" s="69"/>
      <c r="DZ153" s="69"/>
      <c r="EA153" s="69"/>
      <c r="EB153" s="69"/>
      <c r="EC153" s="69"/>
      <c r="ED153" s="69"/>
      <c r="EE153" s="69"/>
      <c r="EF153" s="69"/>
      <c r="EG153" s="69"/>
      <c r="EH153" s="69"/>
      <c r="EI153" s="69"/>
      <c r="EJ153" s="69"/>
      <c r="EK153" s="69"/>
      <c r="EL153" s="69"/>
      <c r="EM153" s="69"/>
      <c r="EN153" s="69"/>
      <c r="EO153" s="69"/>
      <c r="EP153" s="69"/>
      <c r="EQ153" s="69"/>
      <c r="ER153" s="69"/>
      <c r="ES153" s="69"/>
      <c r="ET153" s="69"/>
      <c r="EU153" s="69"/>
      <c r="EV153" s="69"/>
      <c r="EW153" s="69"/>
      <c r="EX153" s="69"/>
      <c r="EY153" s="69"/>
      <c r="EZ153" s="69"/>
      <c r="FA153" s="69"/>
      <c r="FB153" s="69"/>
      <c r="FC153" s="69"/>
      <c r="FD153" s="69"/>
      <c r="FE153" s="69"/>
      <c r="FF153" s="69"/>
      <c r="FG153" s="69"/>
      <c r="FH153" s="69"/>
      <c r="FI153" s="69"/>
      <c r="FJ153" s="69"/>
      <c r="FK153" s="69"/>
      <c r="FL153" s="69"/>
      <c r="FM153" s="69"/>
      <c r="FN153" s="69"/>
      <c r="FO153" s="69"/>
      <c r="FP153" s="69"/>
      <c r="FQ153" s="69"/>
      <c r="FR153" s="69"/>
      <c r="FS153" s="69"/>
      <c r="FT153" s="69"/>
      <c r="FU153" s="69"/>
      <c r="FV153" s="69"/>
      <c r="FW153" s="69"/>
      <c r="FX153" s="69"/>
      <c r="FY153" s="69"/>
      <c r="FZ153" s="69"/>
      <c r="GA153" s="69"/>
      <c r="GB153" s="69"/>
      <c r="GC153" s="69"/>
      <c r="GD153" s="69"/>
      <c r="GE153" s="69"/>
      <c r="GF153" s="69"/>
      <c r="GG153" s="69"/>
      <c r="GH153" s="69"/>
      <c r="GI153" s="69"/>
      <c r="GJ153" s="69"/>
      <c r="GK153" s="69"/>
      <c r="GL153" s="69"/>
      <c r="GM153" s="69"/>
      <c r="GN153" s="69"/>
      <c r="GO153" s="69"/>
      <c r="GP153" s="69"/>
      <c r="GQ153" s="69"/>
      <c r="GR153" s="69"/>
      <c r="GS153" s="69"/>
      <c r="GT153" s="69"/>
      <c r="GU153" s="69"/>
      <c r="GV153" s="69"/>
      <c r="GW153" s="69"/>
      <c r="GX153" s="69"/>
      <c r="GY153" s="69"/>
      <c r="GZ153" s="69"/>
      <c r="HA153" s="69"/>
      <c r="HB153" s="69"/>
      <c r="HC153" s="69"/>
      <c r="HD153" s="69"/>
      <c r="HE153" s="69"/>
      <c r="HF153" s="69"/>
      <c r="HG153" s="69"/>
      <c r="HH153" s="69"/>
      <c r="HI153" s="69"/>
      <c r="HJ153" s="69"/>
      <c r="HK153" s="69"/>
      <c r="HL153" s="69"/>
      <c r="HM153" s="69"/>
      <c r="HN153" s="69"/>
      <c r="HO153" s="69"/>
      <c r="HP153" s="69"/>
      <c r="HQ153" s="69"/>
      <c r="HR153" s="69"/>
      <c r="HS153" s="69"/>
    </row>
    <row r="154" spans="1:227" s="46" customFormat="1" ht="132" x14ac:dyDescent="0.25">
      <c r="A154" s="108"/>
      <c r="B154" s="53" t="s">
        <v>335</v>
      </c>
      <c r="C154" s="53">
        <f>SUM(D154:L154)</f>
        <v>0</v>
      </c>
      <c r="D154" s="28">
        <v>0</v>
      </c>
      <c r="E154" s="28">
        <v>0</v>
      </c>
      <c r="F154" s="28">
        <v>0</v>
      </c>
      <c r="G154" s="28">
        <v>0</v>
      </c>
      <c r="H154" s="28">
        <v>0</v>
      </c>
      <c r="I154" s="53">
        <v>0</v>
      </c>
      <c r="J154" s="53">
        <v>0</v>
      </c>
      <c r="K154" s="28">
        <v>0</v>
      </c>
      <c r="L154" s="28">
        <v>0</v>
      </c>
      <c r="M154" s="114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  <c r="AK154" s="69"/>
      <c r="AL154" s="69"/>
      <c r="AM154" s="69"/>
      <c r="AN154" s="69"/>
      <c r="AO154" s="69"/>
      <c r="AP154" s="69"/>
      <c r="AQ154" s="69"/>
      <c r="AR154" s="69"/>
      <c r="AS154" s="69"/>
      <c r="AT154" s="69"/>
      <c r="AU154" s="69"/>
      <c r="AV154" s="69"/>
      <c r="AW154" s="69"/>
      <c r="AX154" s="69"/>
      <c r="AY154" s="69"/>
      <c r="AZ154" s="69"/>
      <c r="BA154" s="69"/>
      <c r="BB154" s="69"/>
      <c r="BC154" s="69"/>
      <c r="BD154" s="69"/>
      <c r="BE154" s="69"/>
      <c r="BF154" s="69"/>
      <c r="BG154" s="69"/>
      <c r="BH154" s="69"/>
      <c r="BI154" s="69"/>
      <c r="BJ154" s="69"/>
      <c r="BK154" s="69"/>
      <c r="BL154" s="69"/>
      <c r="BM154" s="69"/>
      <c r="BN154" s="69"/>
      <c r="BO154" s="69"/>
      <c r="BP154" s="69"/>
      <c r="BQ154" s="69"/>
      <c r="BR154" s="69"/>
      <c r="BS154" s="69"/>
      <c r="BT154" s="69"/>
      <c r="BU154" s="69"/>
      <c r="BV154" s="69"/>
      <c r="BW154" s="69"/>
      <c r="BX154" s="69"/>
      <c r="BY154" s="69"/>
      <c r="BZ154" s="69"/>
      <c r="CA154" s="69"/>
      <c r="CB154" s="69"/>
      <c r="CC154" s="69"/>
      <c r="CD154" s="69"/>
      <c r="CE154" s="69"/>
      <c r="CF154" s="69"/>
      <c r="CG154" s="69"/>
      <c r="CH154" s="69"/>
      <c r="CI154" s="69"/>
      <c r="CJ154" s="69"/>
      <c r="CK154" s="69"/>
      <c r="CL154" s="69"/>
      <c r="CM154" s="69"/>
      <c r="CN154" s="69"/>
      <c r="CO154" s="69"/>
      <c r="CP154" s="69"/>
      <c r="CQ154" s="69"/>
      <c r="CR154" s="69"/>
      <c r="CS154" s="69"/>
      <c r="CT154" s="69"/>
      <c r="CU154" s="69"/>
      <c r="CV154" s="69"/>
      <c r="CW154" s="69"/>
      <c r="CX154" s="69"/>
      <c r="CY154" s="69"/>
      <c r="CZ154" s="69"/>
      <c r="DA154" s="69"/>
      <c r="DB154" s="69"/>
      <c r="DC154" s="69"/>
      <c r="DD154" s="69"/>
      <c r="DE154" s="69"/>
      <c r="DF154" s="69"/>
      <c r="DG154" s="69"/>
      <c r="DH154" s="69"/>
      <c r="DI154" s="69"/>
      <c r="DJ154" s="69"/>
      <c r="DK154" s="69"/>
      <c r="DL154" s="69"/>
      <c r="DM154" s="69"/>
      <c r="DN154" s="69"/>
      <c r="DO154" s="69"/>
      <c r="DP154" s="69"/>
      <c r="DQ154" s="69"/>
      <c r="DR154" s="69"/>
      <c r="DS154" s="69"/>
      <c r="DT154" s="69"/>
      <c r="DU154" s="69"/>
      <c r="DV154" s="69"/>
      <c r="DW154" s="69"/>
      <c r="DX154" s="69"/>
      <c r="DY154" s="69"/>
      <c r="DZ154" s="69"/>
      <c r="EA154" s="69"/>
      <c r="EB154" s="69"/>
      <c r="EC154" s="69"/>
      <c r="ED154" s="69"/>
      <c r="EE154" s="69"/>
      <c r="EF154" s="69"/>
      <c r="EG154" s="69"/>
      <c r="EH154" s="69"/>
      <c r="EI154" s="69"/>
      <c r="EJ154" s="69"/>
      <c r="EK154" s="69"/>
      <c r="EL154" s="69"/>
      <c r="EM154" s="69"/>
      <c r="EN154" s="69"/>
      <c r="EO154" s="69"/>
      <c r="EP154" s="69"/>
      <c r="EQ154" s="69"/>
      <c r="ER154" s="69"/>
      <c r="ES154" s="69"/>
      <c r="ET154" s="69"/>
      <c r="EU154" s="69"/>
      <c r="EV154" s="69"/>
      <c r="EW154" s="69"/>
      <c r="EX154" s="69"/>
      <c r="EY154" s="69"/>
      <c r="EZ154" s="69"/>
      <c r="FA154" s="69"/>
      <c r="FB154" s="69"/>
      <c r="FC154" s="69"/>
      <c r="FD154" s="69"/>
      <c r="FE154" s="69"/>
      <c r="FF154" s="69"/>
      <c r="FG154" s="69"/>
      <c r="FH154" s="69"/>
      <c r="FI154" s="69"/>
      <c r="FJ154" s="69"/>
      <c r="FK154" s="69"/>
      <c r="FL154" s="69"/>
      <c r="FM154" s="69"/>
      <c r="FN154" s="69"/>
      <c r="FO154" s="69"/>
      <c r="FP154" s="69"/>
      <c r="FQ154" s="69"/>
      <c r="FR154" s="69"/>
      <c r="FS154" s="69"/>
      <c r="FT154" s="69"/>
      <c r="FU154" s="69"/>
      <c r="FV154" s="69"/>
      <c r="FW154" s="69"/>
      <c r="FX154" s="69"/>
      <c r="FY154" s="69"/>
      <c r="FZ154" s="69"/>
      <c r="GA154" s="69"/>
      <c r="GB154" s="69"/>
      <c r="GC154" s="69"/>
      <c r="GD154" s="69"/>
      <c r="GE154" s="69"/>
      <c r="GF154" s="69"/>
      <c r="GG154" s="69"/>
      <c r="GH154" s="69"/>
      <c r="GI154" s="69"/>
      <c r="GJ154" s="69"/>
      <c r="GK154" s="69"/>
      <c r="GL154" s="69"/>
      <c r="GM154" s="69"/>
      <c r="GN154" s="69"/>
      <c r="GO154" s="69"/>
      <c r="GP154" s="69"/>
      <c r="GQ154" s="69"/>
      <c r="GR154" s="69"/>
      <c r="GS154" s="69"/>
      <c r="GT154" s="69"/>
      <c r="GU154" s="69"/>
      <c r="GV154" s="69"/>
      <c r="GW154" s="69"/>
      <c r="GX154" s="69"/>
      <c r="GY154" s="69"/>
      <c r="GZ154" s="69"/>
      <c r="HA154" s="69"/>
      <c r="HB154" s="69"/>
      <c r="HC154" s="69"/>
      <c r="HD154" s="69"/>
      <c r="HE154" s="69"/>
      <c r="HF154" s="69"/>
      <c r="HG154" s="69"/>
      <c r="HH154" s="69"/>
      <c r="HI154" s="69"/>
      <c r="HJ154" s="69"/>
      <c r="HK154" s="69"/>
      <c r="HL154" s="69"/>
      <c r="HM154" s="69"/>
      <c r="HN154" s="69"/>
      <c r="HO154" s="69"/>
      <c r="HP154" s="69"/>
      <c r="HQ154" s="69"/>
      <c r="HR154" s="69"/>
      <c r="HS154" s="69"/>
    </row>
    <row r="155" spans="1:227" s="46" customFormat="1" ht="66" x14ac:dyDescent="0.25">
      <c r="A155" s="109"/>
      <c r="B155" s="53" t="s">
        <v>336</v>
      </c>
      <c r="C155" s="53">
        <f>SUM(D155:L155)</f>
        <v>1161800</v>
      </c>
      <c r="D155" s="28">
        <v>120200</v>
      </c>
      <c r="E155" s="28">
        <v>120200</v>
      </c>
      <c r="F155" s="28">
        <v>120200</v>
      </c>
      <c r="G155" s="28">
        <v>120200</v>
      </c>
      <c r="H155" s="28">
        <v>120200</v>
      </c>
      <c r="I155" s="53">
        <v>120200</v>
      </c>
      <c r="J155" s="53">
        <f>120200+80000</f>
        <v>200200</v>
      </c>
      <c r="K155" s="28">
        <v>120200</v>
      </c>
      <c r="L155" s="28">
        <v>120200</v>
      </c>
      <c r="M155" s="115"/>
      <c r="N155" s="69"/>
      <c r="O155" s="69"/>
      <c r="P155" s="69"/>
      <c r="Q155" s="69"/>
      <c r="R155" s="69"/>
      <c r="S155" s="69"/>
      <c r="T155" s="69"/>
      <c r="U155" s="69"/>
      <c r="V155" s="69"/>
      <c r="W155" s="69"/>
      <c r="X155" s="69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69"/>
      <c r="AL155" s="69"/>
      <c r="AM155" s="69"/>
      <c r="AN155" s="69"/>
      <c r="AO155" s="69"/>
      <c r="AP155" s="69"/>
      <c r="AQ155" s="69"/>
      <c r="AR155" s="69"/>
      <c r="AS155" s="69"/>
      <c r="AT155" s="69"/>
      <c r="AU155" s="69"/>
      <c r="AV155" s="69"/>
      <c r="AW155" s="69"/>
      <c r="AX155" s="69"/>
      <c r="AY155" s="69"/>
      <c r="AZ155" s="69"/>
      <c r="BA155" s="69"/>
      <c r="BB155" s="69"/>
      <c r="BC155" s="69"/>
      <c r="BD155" s="69"/>
      <c r="BE155" s="69"/>
      <c r="BF155" s="69"/>
      <c r="BG155" s="69"/>
      <c r="BH155" s="69"/>
      <c r="BI155" s="69"/>
      <c r="BJ155" s="69"/>
      <c r="BK155" s="69"/>
      <c r="BL155" s="69"/>
      <c r="BM155" s="69"/>
      <c r="BN155" s="69"/>
      <c r="BO155" s="69"/>
      <c r="BP155" s="69"/>
      <c r="BQ155" s="69"/>
      <c r="BR155" s="69"/>
      <c r="BS155" s="69"/>
      <c r="BT155" s="69"/>
      <c r="BU155" s="69"/>
      <c r="BV155" s="69"/>
      <c r="BW155" s="69"/>
      <c r="BX155" s="69"/>
      <c r="BY155" s="69"/>
      <c r="BZ155" s="69"/>
      <c r="CA155" s="69"/>
      <c r="CB155" s="69"/>
      <c r="CC155" s="69"/>
      <c r="CD155" s="69"/>
      <c r="CE155" s="69"/>
      <c r="CF155" s="69"/>
      <c r="CG155" s="69"/>
      <c r="CH155" s="69"/>
      <c r="CI155" s="69"/>
      <c r="CJ155" s="69"/>
      <c r="CK155" s="69"/>
      <c r="CL155" s="69"/>
      <c r="CM155" s="69"/>
      <c r="CN155" s="69"/>
      <c r="CO155" s="69"/>
      <c r="CP155" s="69"/>
      <c r="CQ155" s="69"/>
      <c r="CR155" s="69"/>
      <c r="CS155" s="69"/>
      <c r="CT155" s="69"/>
      <c r="CU155" s="69"/>
      <c r="CV155" s="69"/>
      <c r="CW155" s="69"/>
      <c r="CX155" s="69"/>
      <c r="CY155" s="69"/>
      <c r="CZ155" s="69"/>
      <c r="DA155" s="69"/>
      <c r="DB155" s="69"/>
      <c r="DC155" s="69"/>
      <c r="DD155" s="69"/>
      <c r="DE155" s="69"/>
      <c r="DF155" s="69"/>
      <c r="DG155" s="69"/>
      <c r="DH155" s="69"/>
      <c r="DI155" s="69"/>
      <c r="DJ155" s="69"/>
      <c r="DK155" s="69"/>
      <c r="DL155" s="69"/>
      <c r="DM155" s="69"/>
      <c r="DN155" s="69"/>
      <c r="DO155" s="69"/>
      <c r="DP155" s="69"/>
      <c r="DQ155" s="69"/>
      <c r="DR155" s="69"/>
      <c r="DS155" s="69"/>
      <c r="DT155" s="69"/>
      <c r="DU155" s="69"/>
      <c r="DV155" s="69"/>
      <c r="DW155" s="69"/>
      <c r="DX155" s="69"/>
      <c r="DY155" s="69"/>
      <c r="DZ155" s="69"/>
      <c r="EA155" s="69"/>
      <c r="EB155" s="69"/>
      <c r="EC155" s="69"/>
      <c r="ED155" s="69"/>
      <c r="EE155" s="69"/>
      <c r="EF155" s="69"/>
      <c r="EG155" s="69"/>
      <c r="EH155" s="69"/>
      <c r="EI155" s="69"/>
      <c r="EJ155" s="69"/>
      <c r="EK155" s="69"/>
      <c r="EL155" s="69"/>
      <c r="EM155" s="69"/>
      <c r="EN155" s="69"/>
      <c r="EO155" s="69"/>
      <c r="EP155" s="69"/>
      <c r="EQ155" s="69"/>
      <c r="ER155" s="69"/>
      <c r="ES155" s="69"/>
      <c r="ET155" s="69"/>
      <c r="EU155" s="69"/>
      <c r="EV155" s="69"/>
      <c r="EW155" s="69"/>
      <c r="EX155" s="69"/>
      <c r="EY155" s="69"/>
      <c r="EZ155" s="69"/>
      <c r="FA155" s="69"/>
      <c r="FB155" s="69"/>
      <c r="FC155" s="69"/>
      <c r="FD155" s="69"/>
      <c r="FE155" s="69"/>
      <c r="FF155" s="69"/>
      <c r="FG155" s="69"/>
      <c r="FH155" s="69"/>
      <c r="FI155" s="69"/>
      <c r="FJ155" s="69"/>
      <c r="FK155" s="69"/>
      <c r="FL155" s="69"/>
      <c r="FM155" s="69"/>
      <c r="FN155" s="69"/>
      <c r="FO155" s="69"/>
      <c r="FP155" s="69"/>
      <c r="FQ155" s="69"/>
      <c r="FR155" s="69"/>
      <c r="FS155" s="69"/>
      <c r="FT155" s="69"/>
      <c r="FU155" s="69"/>
      <c r="FV155" s="69"/>
      <c r="FW155" s="69"/>
      <c r="FX155" s="69"/>
      <c r="FY155" s="69"/>
      <c r="FZ155" s="69"/>
      <c r="GA155" s="69"/>
      <c r="GB155" s="69"/>
      <c r="GC155" s="69"/>
      <c r="GD155" s="69"/>
      <c r="GE155" s="69"/>
      <c r="GF155" s="69"/>
      <c r="GG155" s="69"/>
      <c r="GH155" s="69"/>
      <c r="GI155" s="69"/>
      <c r="GJ155" s="69"/>
      <c r="GK155" s="69"/>
      <c r="GL155" s="69"/>
      <c r="GM155" s="69"/>
      <c r="GN155" s="69"/>
      <c r="GO155" s="69"/>
      <c r="GP155" s="69"/>
      <c r="GQ155" s="69"/>
      <c r="GR155" s="69"/>
      <c r="GS155" s="69"/>
      <c r="GT155" s="69"/>
      <c r="GU155" s="69"/>
      <c r="GV155" s="69"/>
      <c r="GW155" s="69"/>
      <c r="GX155" s="69"/>
      <c r="GY155" s="69"/>
      <c r="GZ155" s="69"/>
      <c r="HA155" s="69"/>
      <c r="HB155" s="69"/>
      <c r="HC155" s="69"/>
      <c r="HD155" s="69"/>
      <c r="HE155" s="69"/>
      <c r="HF155" s="69"/>
      <c r="HG155" s="69"/>
      <c r="HH155" s="69"/>
      <c r="HI155" s="69"/>
      <c r="HJ155" s="69"/>
      <c r="HK155" s="69"/>
      <c r="HL155" s="69"/>
      <c r="HM155" s="69"/>
      <c r="HN155" s="69"/>
      <c r="HO155" s="69"/>
      <c r="HP155" s="69"/>
      <c r="HQ155" s="69"/>
      <c r="HR155" s="69"/>
      <c r="HS155" s="69"/>
    </row>
    <row r="156" spans="1:227" ht="33" customHeight="1" x14ac:dyDescent="0.25">
      <c r="A156" s="92" t="s">
        <v>430</v>
      </c>
      <c r="B156" s="28" t="s">
        <v>337</v>
      </c>
      <c r="C156" s="51">
        <f t="shared" ref="C156" si="136">C157+C158</f>
        <v>127440</v>
      </c>
      <c r="D156" s="28">
        <f>D157+D158</f>
        <v>14160</v>
      </c>
      <c r="E156" s="28">
        <f t="shared" ref="E156" si="137">E157+E158</f>
        <v>14160</v>
      </c>
      <c r="F156" s="28">
        <f>F157+F158</f>
        <v>14160</v>
      </c>
      <c r="G156" s="28">
        <f t="shared" ref="G156:L156" si="138">G157+G158</f>
        <v>14160</v>
      </c>
      <c r="H156" s="28">
        <f t="shared" si="138"/>
        <v>14160</v>
      </c>
      <c r="I156" s="53">
        <f t="shared" si="138"/>
        <v>14160</v>
      </c>
      <c r="J156" s="53">
        <f t="shared" si="138"/>
        <v>14160</v>
      </c>
      <c r="K156" s="28">
        <f t="shared" si="138"/>
        <v>14160</v>
      </c>
      <c r="L156" s="28">
        <f t="shared" si="138"/>
        <v>14160</v>
      </c>
      <c r="M156" s="86" t="s">
        <v>391</v>
      </c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  <c r="AQ156" s="23"/>
      <c r="AR156" s="23"/>
      <c r="AS156" s="23"/>
      <c r="AT156" s="23"/>
      <c r="AU156" s="23"/>
      <c r="AV156" s="23"/>
      <c r="AW156" s="23"/>
      <c r="AX156" s="23"/>
      <c r="AY156" s="23"/>
      <c r="AZ156" s="23"/>
      <c r="BA156" s="23"/>
      <c r="BB156" s="23"/>
      <c r="BC156" s="23"/>
      <c r="BD156" s="23"/>
      <c r="BE156" s="23"/>
      <c r="BF156" s="23"/>
      <c r="BG156" s="23"/>
      <c r="BH156" s="23"/>
      <c r="BI156" s="23"/>
      <c r="BJ156" s="23"/>
      <c r="BK156" s="23"/>
      <c r="BL156" s="23"/>
      <c r="BM156" s="23"/>
      <c r="BN156" s="23"/>
      <c r="BO156" s="23"/>
      <c r="BP156" s="23"/>
      <c r="BQ156" s="23"/>
      <c r="BR156" s="23"/>
      <c r="BS156" s="23"/>
      <c r="BT156" s="23"/>
      <c r="BU156" s="23"/>
      <c r="BV156" s="23"/>
      <c r="BW156" s="23"/>
      <c r="BX156" s="23"/>
      <c r="BY156" s="23"/>
      <c r="BZ156" s="23"/>
      <c r="CA156" s="23"/>
      <c r="CB156" s="23"/>
      <c r="CC156" s="23"/>
      <c r="CD156" s="23"/>
      <c r="CE156" s="23"/>
      <c r="CF156" s="23"/>
      <c r="CG156" s="23"/>
      <c r="CH156" s="23"/>
      <c r="CI156" s="23"/>
      <c r="CJ156" s="23"/>
      <c r="CK156" s="23"/>
      <c r="CL156" s="23"/>
      <c r="CM156" s="23"/>
      <c r="CN156" s="23"/>
      <c r="CO156" s="23"/>
      <c r="CP156" s="23"/>
      <c r="CQ156" s="23"/>
      <c r="CR156" s="23"/>
      <c r="CS156" s="23"/>
      <c r="CT156" s="23"/>
      <c r="CU156" s="23"/>
      <c r="CV156" s="23"/>
      <c r="CW156" s="23"/>
      <c r="CX156" s="23"/>
      <c r="CY156" s="23"/>
      <c r="CZ156" s="23"/>
      <c r="DA156" s="23"/>
      <c r="DB156" s="23"/>
      <c r="DC156" s="23"/>
      <c r="DD156" s="23"/>
      <c r="DE156" s="23"/>
      <c r="DF156" s="23"/>
      <c r="DG156" s="23"/>
      <c r="DH156" s="23"/>
      <c r="DI156" s="23"/>
      <c r="DJ156" s="23"/>
      <c r="DK156" s="23"/>
      <c r="DL156" s="23"/>
      <c r="DM156" s="23"/>
      <c r="DN156" s="23"/>
      <c r="DO156" s="23"/>
      <c r="DP156" s="23"/>
      <c r="DQ156" s="23"/>
      <c r="DR156" s="23"/>
      <c r="DS156" s="23"/>
      <c r="DT156" s="23"/>
      <c r="DU156" s="23"/>
      <c r="DV156" s="23"/>
      <c r="DW156" s="23"/>
      <c r="DX156" s="23"/>
      <c r="DY156" s="23"/>
      <c r="DZ156" s="23"/>
      <c r="EA156" s="23"/>
      <c r="EB156" s="23"/>
      <c r="EC156" s="23"/>
      <c r="ED156" s="23"/>
      <c r="EE156" s="23"/>
      <c r="EF156" s="23"/>
      <c r="EG156" s="23"/>
      <c r="EH156" s="23"/>
      <c r="EI156" s="23"/>
      <c r="EJ156" s="23"/>
      <c r="EK156" s="23"/>
      <c r="EL156" s="23"/>
      <c r="EM156" s="23"/>
      <c r="EN156" s="23"/>
      <c r="EO156" s="23"/>
      <c r="EP156" s="23"/>
      <c r="EQ156" s="23"/>
      <c r="ER156" s="23"/>
      <c r="ES156" s="23"/>
      <c r="ET156" s="23"/>
      <c r="EU156" s="23"/>
      <c r="EV156" s="23"/>
      <c r="EW156" s="23"/>
      <c r="EX156" s="23"/>
      <c r="EY156" s="23"/>
      <c r="EZ156" s="23"/>
      <c r="FA156" s="23"/>
      <c r="FB156" s="23"/>
      <c r="FC156" s="23"/>
      <c r="FD156" s="23"/>
      <c r="FE156" s="23"/>
      <c r="FF156" s="23"/>
      <c r="FG156" s="23"/>
      <c r="FH156" s="23"/>
      <c r="FI156" s="23"/>
      <c r="FJ156" s="23"/>
      <c r="FK156" s="23"/>
      <c r="FL156" s="23"/>
      <c r="FM156" s="23"/>
      <c r="FN156" s="23"/>
      <c r="FO156" s="23"/>
      <c r="FP156" s="23"/>
      <c r="FQ156" s="23"/>
      <c r="FR156" s="23"/>
      <c r="FS156" s="23"/>
      <c r="FT156" s="23"/>
      <c r="FU156" s="23"/>
      <c r="FV156" s="23"/>
      <c r="FW156" s="23"/>
      <c r="FX156" s="23"/>
      <c r="FY156" s="23"/>
      <c r="FZ156" s="23"/>
      <c r="GA156" s="23"/>
      <c r="GB156" s="23"/>
      <c r="GC156" s="23"/>
      <c r="GD156" s="23"/>
      <c r="GE156" s="23"/>
      <c r="GF156" s="23"/>
      <c r="GG156" s="23"/>
      <c r="GH156" s="23"/>
      <c r="GI156" s="23"/>
      <c r="GJ156" s="23"/>
      <c r="GK156" s="23"/>
      <c r="GL156" s="23"/>
      <c r="GM156" s="23"/>
      <c r="GN156" s="23"/>
      <c r="GO156" s="23"/>
      <c r="GP156" s="23"/>
      <c r="GQ156" s="23"/>
      <c r="GR156" s="23"/>
      <c r="GS156" s="23"/>
      <c r="GT156" s="23"/>
      <c r="GU156" s="23"/>
      <c r="GV156" s="23"/>
      <c r="GW156" s="23"/>
      <c r="GX156" s="23"/>
      <c r="GY156" s="23"/>
      <c r="GZ156" s="23"/>
      <c r="HA156" s="23"/>
      <c r="HB156" s="23"/>
      <c r="HC156" s="23"/>
      <c r="HD156" s="23"/>
      <c r="HE156" s="23"/>
      <c r="HF156" s="23"/>
      <c r="HG156" s="23"/>
      <c r="HH156" s="23"/>
      <c r="HI156" s="23"/>
      <c r="HJ156" s="23"/>
      <c r="HK156" s="23"/>
      <c r="HL156" s="23"/>
      <c r="HM156" s="23"/>
      <c r="HN156" s="23"/>
      <c r="HO156" s="23"/>
      <c r="HP156" s="23"/>
      <c r="HQ156" s="23"/>
      <c r="HR156" s="23"/>
      <c r="HS156" s="23"/>
    </row>
    <row r="157" spans="1:227" ht="138" customHeight="1" x14ac:dyDescent="0.25">
      <c r="A157" s="93"/>
      <c r="B157" s="28" t="s">
        <v>335</v>
      </c>
      <c r="C157" s="28">
        <f>SUM(D157:L157)</f>
        <v>0</v>
      </c>
      <c r="D157" s="28">
        <v>0</v>
      </c>
      <c r="E157" s="28">
        <v>0</v>
      </c>
      <c r="F157" s="28">
        <v>0</v>
      </c>
      <c r="G157" s="28">
        <v>0</v>
      </c>
      <c r="H157" s="28">
        <v>0</v>
      </c>
      <c r="I157" s="53">
        <v>0</v>
      </c>
      <c r="J157" s="53">
        <v>0</v>
      </c>
      <c r="K157" s="28">
        <v>0</v>
      </c>
      <c r="L157" s="28">
        <v>0</v>
      </c>
      <c r="M157" s="87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  <c r="AQ157" s="23"/>
      <c r="AR157" s="23"/>
      <c r="AS157" s="23"/>
      <c r="AT157" s="23"/>
      <c r="AU157" s="23"/>
      <c r="AV157" s="23"/>
      <c r="AW157" s="23"/>
      <c r="AX157" s="23"/>
      <c r="AY157" s="23"/>
      <c r="AZ157" s="23"/>
      <c r="BA157" s="23"/>
      <c r="BB157" s="23"/>
      <c r="BC157" s="23"/>
      <c r="BD157" s="23"/>
      <c r="BE157" s="23"/>
      <c r="BF157" s="23"/>
      <c r="BG157" s="23"/>
      <c r="BH157" s="23"/>
      <c r="BI157" s="23"/>
      <c r="BJ157" s="23"/>
      <c r="BK157" s="23"/>
      <c r="BL157" s="23"/>
      <c r="BM157" s="23"/>
      <c r="BN157" s="23"/>
      <c r="BO157" s="23"/>
      <c r="BP157" s="23"/>
      <c r="BQ157" s="23"/>
      <c r="BR157" s="23"/>
      <c r="BS157" s="23"/>
      <c r="BT157" s="23"/>
      <c r="BU157" s="23"/>
      <c r="BV157" s="23"/>
      <c r="BW157" s="23"/>
      <c r="BX157" s="23"/>
      <c r="BY157" s="23"/>
      <c r="BZ157" s="23"/>
      <c r="CA157" s="23"/>
      <c r="CB157" s="23"/>
      <c r="CC157" s="23"/>
      <c r="CD157" s="23"/>
      <c r="CE157" s="23"/>
      <c r="CF157" s="23"/>
      <c r="CG157" s="23"/>
      <c r="CH157" s="23"/>
      <c r="CI157" s="23"/>
      <c r="CJ157" s="23"/>
      <c r="CK157" s="23"/>
      <c r="CL157" s="23"/>
      <c r="CM157" s="23"/>
      <c r="CN157" s="23"/>
      <c r="CO157" s="23"/>
      <c r="CP157" s="23"/>
      <c r="CQ157" s="23"/>
      <c r="CR157" s="23"/>
      <c r="CS157" s="23"/>
      <c r="CT157" s="23"/>
      <c r="CU157" s="23"/>
      <c r="CV157" s="23"/>
      <c r="CW157" s="23"/>
      <c r="CX157" s="23"/>
      <c r="CY157" s="23"/>
      <c r="CZ157" s="23"/>
      <c r="DA157" s="23"/>
      <c r="DB157" s="23"/>
      <c r="DC157" s="23"/>
      <c r="DD157" s="23"/>
      <c r="DE157" s="23"/>
      <c r="DF157" s="23"/>
      <c r="DG157" s="23"/>
      <c r="DH157" s="23"/>
      <c r="DI157" s="23"/>
      <c r="DJ157" s="23"/>
      <c r="DK157" s="23"/>
      <c r="DL157" s="23"/>
      <c r="DM157" s="23"/>
      <c r="DN157" s="23"/>
      <c r="DO157" s="23"/>
      <c r="DP157" s="23"/>
      <c r="DQ157" s="23"/>
      <c r="DR157" s="23"/>
      <c r="DS157" s="23"/>
      <c r="DT157" s="23"/>
      <c r="DU157" s="23"/>
      <c r="DV157" s="23"/>
      <c r="DW157" s="23"/>
      <c r="DX157" s="23"/>
      <c r="DY157" s="23"/>
      <c r="DZ157" s="23"/>
      <c r="EA157" s="23"/>
      <c r="EB157" s="23"/>
      <c r="EC157" s="23"/>
      <c r="ED157" s="23"/>
      <c r="EE157" s="23"/>
      <c r="EF157" s="23"/>
      <c r="EG157" s="23"/>
      <c r="EH157" s="23"/>
      <c r="EI157" s="23"/>
      <c r="EJ157" s="23"/>
      <c r="EK157" s="23"/>
      <c r="EL157" s="23"/>
      <c r="EM157" s="23"/>
      <c r="EN157" s="23"/>
      <c r="EO157" s="23"/>
      <c r="EP157" s="23"/>
      <c r="EQ157" s="23"/>
      <c r="ER157" s="23"/>
      <c r="ES157" s="23"/>
      <c r="ET157" s="23"/>
      <c r="EU157" s="23"/>
      <c r="EV157" s="23"/>
      <c r="EW157" s="23"/>
      <c r="EX157" s="23"/>
      <c r="EY157" s="23"/>
      <c r="EZ157" s="23"/>
      <c r="FA157" s="23"/>
      <c r="FB157" s="23"/>
      <c r="FC157" s="23"/>
      <c r="FD157" s="23"/>
      <c r="FE157" s="23"/>
      <c r="FF157" s="23"/>
      <c r="FG157" s="23"/>
      <c r="FH157" s="23"/>
      <c r="FI157" s="23"/>
      <c r="FJ157" s="23"/>
      <c r="FK157" s="23"/>
      <c r="FL157" s="23"/>
      <c r="FM157" s="23"/>
      <c r="FN157" s="23"/>
      <c r="FO157" s="23"/>
      <c r="FP157" s="23"/>
      <c r="FQ157" s="23"/>
      <c r="FR157" s="23"/>
      <c r="FS157" s="23"/>
      <c r="FT157" s="23"/>
      <c r="FU157" s="23"/>
      <c r="FV157" s="23"/>
      <c r="FW157" s="23"/>
      <c r="FX157" s="23"/>
      <c r="FY157" s="23"/>
      <c r="FZ157" s="23"/>
      <c r="GA157" s="23"/>
      <c r="GB157" s="23"/>
      <c r="GC157" s="23"/>
      <c r="GD157" s="23"/>
      <c r="GE157" s="23"/>
      <c r="GF157" s="23"/>
      <c r="GG157" s="23"/>
      <c r="GH157" s="23"/>
      <c r="GI157" s="23"/>
      <c r="GJ157" s="23"/>
      <c r="GK157" s="23"/>
      <c r="GL157" s="23"/>
      <c r="GM157" s="23"/>
      <c r="GN157" s="23"/>
      <c r="GO157" s="23"/>
      <c r="GP157" s="23"/>
      <c r="GQ157" s="23"/>
      <c r="GR157" s="23"/>
      <c r="GS157" s="23"/>
      <c r="GT157" s="23"/>
      <c r="GU157" s="23"/>
      <c r="GV157" s="23"/>
      <c r="GW157" s="23"/>
      <c r="GX157" s="23"/>
      <c r="GY157" s="23"/>
      <c r="GZ157" s="23"/>
      <c r="HA157" s="23"/>
      <c r="HB157" s="23"/>
      <c r="HC157" s="23"/>
      <c r="HD157" s="23"/>
      <c r="HE157" s="23"/>
      <c r="HF157" s="23"/>
      <c r="HG157" s="23"/>
      <c r="HH157" s="23"/>
      <c r="HI157" s="23"/>
      <c r="HJ157" s="23"/>
      <c r="HK157" s="23"/>
      <c r="HL157" s="23"/>
      <c r="HM157" s="23"/>
      <c r="HN157" s="23"/>
      <c r="HO157" s="23"/>
      <c r="HP157" s="23"/>
      <c r="HQ157" s="23"/>
      <c r="HR157" s="23"/>
      <c r="HS157" s="23"/>
    </row>
    <row r="158" spans="1:227" ht="66" x14ac:dyDescent="0.25">
      <c r="A158" s="94"/>
      <c r="B158" s="28" t="s">
        <v>336</v>
      </c>
      <c r="C158" s="28">
        <f>SUM(D158:L158)</f>
        <v>127440</v>
      </c>
      <c r="D158" s="28">
        <v>14160</v>
      </c>
      <c r="E158" s="28">
        <v>14160</v>
      </c>
      <c r="F158" s="28">
        <v>14160</v>
      </c>
      <c r="G158" s="28">
        <v>14160</v>
      </c>
      <c r="H158" s="28">
        <v>14160</v>
      </c>
      <c r="I158" s="53">
        <v>14160</v>
      </c>
      <c r="J158" s="53">
        <v>14160</v>
      </c>
      <c r="K158" s="28">
        <v>14160</v>
      </c>
      <c r="L158" s="28">
        <v>14160</v>
      </c>
      <c r="M158" s="88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  <c r="AQ158" s="23"/>
      <c r="AR158" s="23"/>
      <c r="AS158" s="23"/>
      <c r="AT158" s="23"/>
      <c r="AU158" s="23"/>
      <c r="AV158" s="23"/>
      <c r="AW158" s="23"/>
      <c r="AX158" s="23"/>
      <c r="AY158" s="23"/>
      <c r="AZ158" s="23"/>
      <c r="BA158" s="23"/>
      <c r="BB158" s="23"/>
      <c r="BC158" s="23"/>
      <c r="BD158" s="23"/>
      <c r="BE158" s="23"/>
      <c r="BF158" s="23"/>
      <c r="BG158" s="23"/>
      <c r="BH158" s="23"/>
      <c r="BI158" s="23"/>
      <c r="BJ158" s="23"/>
      <c r="BK158" s="23"/>
      <c r="BL158" s="23"/>
      <c r="BM158" s="23"/>
      <c r="BN158" s="23"/>
      <c r="BO158" s="23"/>
      <c r="BP158" s="23"/>
      <c r="BQ158" s="23"/>
      <c r="BR158" s="23"/>
      <c r="BS158" s="23"/>
      <c r="BT158" s="23"/>
      <c r="BU158" s="23"/>
      <c r="BV158" s="23"/>
      <c r="BW158" s="23"/>
      <c r="BX158" s="23"/>
      <c r="BY158" s="23"/>
      <c r="BZ158" s="23"/>
      <c r="CA158" s="23"/>
      <c r="CB158" s="23"/>
      <c r="CC158" s="23"/>
      <c r="CD158" s="23"/>
      <c r="CE158" s="23"/>
      <c r="CF158" s="23"/>
      <c r="CG158" s="23"/>
      <c r="CH158" s="23"/>
      <c r="CI158" s="23"/>
      <c r="CJ158" s="23"/>
      <c r="CK158" s="23"/>
      <c r="CL158" s="23"/>
      <c r="CM158" s="23"/>
      <c r="CN158" s="23"/>
      <c r="CO158" s="23"/>
      <c r="CP158" s="23"/>
      <c r="CQ158" s="23"/>
      <c r="CR158" s="23"/>
      <c r="CS158" s="23"/>
      <c r="CT158" s="23"/>
      <c r="CU158" s="23"/>
      <c r="CV158" s="23"/>
      <c r="CW158" s="23"/>
      <c r="CX158" s="23"/>
      <c r="CY158" s="23"/>
      <c r="CZ158" s="23"/>
      <c r="DA158" s="23"/>
      <c r="DB158" s="23"/>
      <c r="DC158" s="23"/>
      <c r="DD158" s="23"/>
      <c r="DE158" s="23"/>
      <c r="DF158" s="23"/>
      <c r="DG158" s="23"/>
      <c r="DH158" s="23"/>
      <c r="DI158" s="23"/>
      <c r="DJ158" s="23"/>
      <c r="DK158" s="23"/>
      <c r="DL158" s="23"/>
      <c r="DM158" s="23"/>
      <c r="DN158" s="23"/>
      <c r="DO158" s="23"/>
      <c r="DP158" s="23"/>
      <c r="DQ158" s="23"/>
      <c r="DR158" s="23"/>
      <c r="DS158" s="23"/>
      <c r="DT158" s="23"/>
      <c r="DU158" s="23"/>
      <c r="DV158" s="23"/>
      <c r="DW158" s="23"/>
      <c r="DX158" s="23"/>
      <c r="DY158" s="23"/>
      <c r="DZ158" s="23"/>
      <c r="EA158" s="23"/>
      <c r="EB158" s="23"/>
      <c r="EC158" s="23"/>
      <c r="ED158" s="23"/>
      <c r="EE158" s="23"/>
      <c r="EF158" s="23"/>
      <c r="EG158" s="23"/>
      <c r="EH158" s="23"/>
      <c r="EI158" s="23"/>
      <c r="EJ158" s="23"/>
      <c r="EK158" s="23"/>
      <c r="EL158" s="23"/>
      <c r="EM158" s="23"/>
      <c r="EN158" s="23"/>
      <c r="EO158" s="23"/>
      <c r="EP158" s="23"/>
      <c r="EQ158" s="23"/>
      <c r="ER158" s="23"/>
      <c r="ES158" s="23"/>
      <c r="ET158" s="23"/>
      <c r="EU158" s="23"/>
      <c r="EV158" s="23"/>
      <c r="EW158" s="23"/>
      <c r="EX158" s="23"/>
      <c r="EY158" s="23"/>
      <c r="EZ158" s="23"/>
      <c r="FA158" s="23"/>
      <c r="FB158" s="23"/>
      <c r="FC158" s="23"/>
      <c r="FD158" s="23"/>
      <c r="FE158" s="23"/>
      <c r="FF158" s="23"/>
      <c r="FG158" s="23"/>
      <c r="FH158" s="23"/>
      <c r="FI158" s="23"/>
      <c r="FJ158" s="23"/>
      <c r="FK158" s="23"/>
      <c r="FL158" s="23"/>
      <c r="FM158" s="23"/>
      <c r="FN158" s="23"/>
      <c r="FO158" s="23"/>
      <c r="FP158" s="23"/>
      <c r="FQ158" s="23"/>
      <c r="FR158" s="23"/>
      <c r="FS158" s="23"/>
      <c r="FT158" s="23"/>
      <c r="FU158" s="23"/>
      <c r="FV158" s="23"/>
      <c r="FW158" s="23"/>
      <c r="FX158" s="23"/>
      <c r="FY158" s="23"/>
      <c r="FZ158" s="23"/>
      <c r="GA158" s="23"/>
      <c r="GB158" s="23"/>
      <c r="GC158" s="23"/>
      <c r="GD158" s="23"/>
      <c r="GE158" s="23"/>
      <c r="GF158" s="23"/>
      <c r="GG158" s="23"/>
      <c r="GH158" s="23"/>
      <c r="GI158" s="23"/>
      <c r="GJ158" s="23"/>
      <c r="GK158" s="23"/>
      <c r="GL158" s="23"/>
      <c r="GM158" s="23"/>
      <c r="GN158" s="23"/>
      <c r="GO158" s="23"/>
      <c r="GP158" s="23"/>
      <c r="GQ158" s="23"/>
      <c r="GR158" s="23"/>
      <c r="GS158" s="23"/>
      <c r="GT158" s="23"/>
      <c r="GU158" s="23"/>
      <c r="GV158" s="23"/>
      <c r="GW158" s="23"/>
      <c r="GX158" s="23"/>
      <c r="GY158" s="23"/>
      <c r="GZ158" s="23"/>
      <c r="HA158" s="23"/>
      <c r="HB158" s="23"/>
      <c r="HC158" s="23"/>
      <c r="HD158" s="23"/>
      <c r="HE158" s="23"/>
      <c r="HF158" s="23"/>
      <c r="HG158" s="23"/>
      <c r="HH158" s="23"/>
      <c r="HI158" s="23"/>
      <c r="HJ158" s="23"/>
      <c r="HK158" s="23"/>
      <c r="HL158" s="23"/>
      <c r="HM158" s="23"/>
      <c r="HN158" s="23"/>
      <c r="HO158" s="23"/>
      <c r="HP158" s="23"/>
      <c r="HQ158" s="23"/>
      <c r="HR158" s="23"/>
      <c r="HS158" s="23"/>
    </row>
    <row r="159" spans="1:227" ht="33" customHeight="1" x14ac:dyDescent="0.25">
      <c r="A159" s="86" t="s">
        <v>431</v>
      </c>
      <c r="B159" s="22" t="s">
        <v>337</v>
      </c>
      <c r="C159" s="28">
        <f>C162</f>
        <v>1722052.84</v>
      </c>
      <c r="D159" s="28">
        <f t="shared" ref="D159:F159" si="139">D162</f>
        <v>284438.88</v>
      </c>
      <c r="E159" s="28">
        <f t="shared" si="139"/>
        <v>0</v>
      </c>
      <c r="F159" s="28">
        <f t="shared" si="139"/>
        <v>284403.49</v>
      </c>
      <c r="G159" s="28">
        <f t="shared" ref="G159:L159" si="140">G162</f>
        <v>0</v>
      </c>
      <c r="H159" s="28">
        <f t="shared" si="140"/>
        <v>284403.49</v>
      </c>
      <c r="I159" s="53">
        <f t="shared" si="140"/>
        <v>0</v>
      </c>
      <c r="J159" s="53">
        <f t="shared" si="140"/>
        <v>434403.49</v>
      </c>
      <c r="K159" s="28">
        <f t="shared" si="140"/>
        <v>0</v>
      </c>
      <c r="L159" s="28">
        <f t="shared" si="140"/>
        <v>434403.49</v>
      </c>
      <c r="M159" s="86" t="s">
        <v>396</v>
      </c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  <c r="AQ159" s="23"/>
      <c r="AR159" s="23"/>
      <c r="AS159" s="23"/>
      <c r="AT159" s="23"/>
      <c r="AU159" s="23"/>
      <c r="AV159" s="23"/>
      <c r="AW159" s="23"/>
      <c r="AX159" s="23"/>
      <c r="AY159" s="23"/>
      <c r="AZ159" s="23"/>
      <c r="BA159" s="23"/>
      <c r="BB159" s="23"/>
      <c r="BC159" s="23"/>
      <c r="BD159" s="23"/>
      <c r="BE159" s="23"/>
      <c r="BF159" s="23"/>
      <c r="BG159" s="23"/>
      <c r="BH159" s="23"/>
      <c r="BI159" s="23"/>
      <c r="BJ159" s="23"/>
      <c r="BK159" s="23"/>
      <c r="BL159" s="23"/>
      <c r="BM159" s="23"/>
      <c r="BN159" s="23"/>
      <c r="BO159" s="23"/>
      <c r="BP159" s="23"/>
      <c r="BQ159" s="23"/>
      <c r="BR159" s="23"/>
      <c r="BS159" s="23"/>
      <c r="BT159" s="23"/>
      <c r="BU159" s="23"/>
      <c r="BV159" s="23"/>
      <c r="BW159" s="23"/>
      <c r="BX159" s="23"/>
      <c r="BY159" s="23"/>
      <c r="BZ159" s="23"/>
      <c r="CA159" s="23"/>
      <c r="CB159" s="23"/>
      <c r="CC159" s="23"/>
      <c r="CD159" s="23"/>
      <c r="CE159" s="23"/>
      <c r="CF159" s="23"/>
      <c r="CG159" s="23"/>
      <c r="CH159" s="23"/>
      <c r="CI159" s="23"/>
      <c r="CJ159" s="23"/>
      <c r="CK159" s="23"/>
      <c r="CL159" s="23"/>
      <c r="CM159" s="23"/>
      <c r="CN159" s="23"/>
      <c r="CO159" s="23"/>
      <c r="CP159" s="23"/>
      <c r="CQ159" s="23"/>
      <c r="CR159" s="23"/>
      <c r="CS159" s="23"/>
      <c r="CT159" s="23"/>
      <c r="CU159" s="23"/>
      <c r="CV159" s="23"/>
      <c r="CW159" s="23"/>
      <c r="CX159" s="23"/>
      <c r="CY159" s="23"/>
      <c r="CZ159" s="23"/>
      <c r="DA159" s="23"/>
      <c r="DB159" s="23"/>
      <c r="DC159" s="23"/>
      <c r="DD159" s="23"/>
      <c r="DE159" s="23"/>
      <c r="DF159" s="23"/>
      <c r="DG159" s="23"/>
      <c r="DH159" s="23"/>
      <c r="DI159" s="23"/>
      <c r="DJ159" s="23"/>
      <c r="DK159" s="23"/>
      <c r="DL159" s="23"/>
      <c r="DM159" s="23"/>
      <c r="DN159" s="23"/>
      <c r="DO159" s="23"/>
      <c r="DP159" s="23"/>
      <c r="DQ159" s="23"/>
      <c r="DR159" s="23"/>
      <c r="DS159" s="23"/>
      <c r="DT159" s="23"/>
      <c r="DU159" s="23"/>
      <c r="DV159" s="23"/>
      <c r="DW159" s="23"/>
      <c r="DX159" s="23"/>
      <c r="DY159" s="23"/>
      <c r="DZ159" s="23"/>
      <c r="EA159" s="23"/>
      <c r="EB159" s="23"/>
      <c r="EC159" s="23"/>
      <c r="ED159" s="23"/>
      <c r="EE159" s="23"/>
      <c r="EF159" s="23"/>
      <c r="EG159" s="23"/>
      <c r="EH159" s="23"/>
      <c r="EI159" s="23"/>
      <c r="EJ159" s="23"/>
      <c r="EK159" s="23"/>
      <c r="EL159" s="23"/>
      <c r="EM159" s="23"/>
      <c r="EN159" s="23"/>
      <c r="EO159" s="23"/>
      <c r="EP159" s="23"/>
      <c r="EQ159" s="23"/>
      <c r="ER159" s="23"/>
      <c r="ES159" s="23"/>
      <c r="ET159" s="23"/>
      <c r="EU159" s="23"/>
      <c r="EV159" s="23"/>
      <c r="EW159" s="23"/>
      <c r="EX159" s="23"/>
      <c r="EY159" s="23"/>
      <c r="EZ159" s="23"/>
      <c r="FA159" s="23"/>
      <c r="FB159" s="23"/>
      <c r="FC159" s="23"/>
      <c r="FD159" s="23"/>
      <c r="FE159" s="23"/>
      <c r="FF159" s="23"/>
      <c r="FG159" s="23"/>
      <c r="FH159" s="23"/>
      <c r="FI159" s="23"/>
      <c r="FJ159" s="23"/>
      <c r="FK159" s="23"/>
      <c r="FL159" s="23"/>
      <c r="FM159" s="23"/>
      <c r="FN159" s="23"/>
      <c r="FO159" s="23"/>
      <c r="FP159" s="23"/>
      <c r="FQ159" s="23"/>
      <c r="FR159" s="23"/>
      <c r="FS159" s="23"/>
      <c r="FT159" s="23"/>
      <c r="FU159" s="23"/>
      <c r="FV159" s="23"/>
      <c r="FW159" s="23"/>
      <c r="FX159" s="23"/>
      <c r="FY159" s="23"/>
      <c r="FZ159" s="23"/>
      <c r="GA159" s="23"/>
      <c r="GB159" s="23"/>
      <c r="GC159" s="23"/>
      <c r="GD159" s="23"/>
      <c r="GE159" s="23"/>
      <c r="GF159" s="23"/>
      <c r="GG159" s="23"/>
      <c r="GH159" s="23"/>
      <c r="GI159" s="23"/>
      <c r="GJ159" s="23"/>
      <c r="GK159" s="23"/>
      <c r="GL159" s="23"/>
      <c r="GM159" s="23"/>
      <c r="GN159" s="23"/>
      <c r="GO159" s="23"/>
      <c r="GP159" s="23"/>
      <c r="GQ159" s="23"/>
      <c r="GR159" s="23"/>
      <c r="GS159" s="23"/>
      <c r="GT159" s="23"/>
      <c r="GU159" s="23"/>
      <c r="GV159" s="23"/>
      <c r="GW159" s="23"/>
      <c r="GX159" s="23"/>
      <c r="GY159" s="23"/>
      <c r="GZ159" s="23"/>
      <c r="HA159" s="23"/>
      <c r="HB159" s="23"/>
      <c r="HC159" s="23"/>
      <c r="HD159" s="23"/>
      <c r="HE159" s="23"/>
      <c r="HF159" s="23"/>
      <c r="HG159" s="23"/>
      <c r="HH159" s="23"/>
      <c r="HI159" s="23"/>
      <c r="HJ159" s="23"/>
      <c r="HK159" s="23"/>
      <c r="HL159" s="23"/>
      <c r="HM159" s="23"/>
      <c r="HN159" s="23"/>
      <c r="HO159" s="23"/>
      <c r="HP159" s="23"/>
      <c r="HQ159" s="23"/>
      <c r="HR159" s="23"/>
      <c r="HS159" s="23"/>
    </row>
    <row r="160" spans="1:227" ht="147.75" customHeight="1" x14ac:dyDescent="0.25">
      <c r="A160" s="87"/>
      <c r="B160" s="64" t="s">
        <v>335</v>
      </c>
      <c r="C160" s="28">
        <f>C163</f>
        <v>0</v>
      </c>
      <c r="D160" s="28">
        <f t="shared" ref="D160:F160" si="141">D163+D154</f>
        <v>0</v>
      </c>
      <c r="E160" s="28">
        <f t="shared" si="141"/>
        <v>0</v>
      </c>
      <c r="F160" s="28">
        <f t="shared" si="141"/>
        <v>0</v>
      </c>
      <c r="G160" s="28">
        <f t="shared" ref="G160:L160" si="142">G163+G154</f>
        <v>0</v>
      </c>
      <c r="H160" s="28">
        <f t="shared" si="142"/>
        <v>0</v>
      </c>
      <c r="I160" s="53">
        <f t="shared" si="142"/>
        <v>0</v>
      </c>
      <c r="J160" s="53">
        <f t="shared" si="142"/>
        <v>0</v>
      </c>
      <c r="K160" s="28">
        <f t="shared" si="142"/>
        <v>0</v>
      </c>
      <c r="L160" s="28">
        <f t="shared" si="142"/>
        <v>0</v>
      </c>
      <c r="M160" s="87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  <c r="AQ160" s="23"/>
      <c r="AR160" s="23"/>
      <c r="AS160" s="23"/>
      <c r="AT160" s="23"/>
      <c r="AU160" s="23"/>
      <c r="AV160" s="23"/>
      <c r="AW160" s="23"/>
      <c r="AX160" s="23"/>
      <c r="AY160" s="23"/>
      <c r="AZ160" s="23"/>
      <c r="BA160" s="23"/>
      <c r="BB160" s="23"/>
      <c r="BC160" s="23"/>
      <c r="BD160" s="23"/>
      <c r="BE160" s="23"/>
      <c r="BF160" s="23"/>
      <c r="BG160" s="23"/>
      <c r="BH160" s="23"/>
      <c r="BI160" s="23"/>
      <c r="BJ160" s="23"/>
      <c r="BK160" s="23"/>
      <c r="BL160" s="23"/>
      <c r="BM160" s="23"/>
      <c r="BN160" s="23"/>
      <c r="BO160" s="23"/>
      <c r="BP160" s="23"/>
      <c r="BQ160" s="23"/>
      <c r="BR160" s="23"/>
      <c r="BS160" s="23"/>
      <c r="BT160" s="23"/>
      <c r="BU160" s="23"/>
      <c r="BV160" s="23"/>
      <c r="BW160" s="23"/>
      <c r="BX160" s="23"/>
      <c r="BY160" s="23"/>
      <c r="BZ160" s="23"/>
      <c r="CA160" s="23"/>
      <c r="CB160" s="23"/>
      <c r="CC160" s="23"/>
      <c r="CD160" s="23"/>
      <c r="CE160" s="23"/>
      <c r="CF160" s="23"/>
      <c r="CG160" s="23"/>
      <c r="CH160" s="23"/>
      <c r="CI160" s="23"/>
      <c r="CJ160" s="23"/>
      <c r="CK160" s="23"/>
      <c r="CL160" s="23"/>
      <c r="CM160" s="23"/>
      <c r="CN160" s="23"/>
      <c r="CO160" s="23"/>
      <c r="CP160" s="23"/>
      <c r="CQ160" s="23"/>
      <c r="CR160" s="23"/>
      <c r="CS160" s="23"/>
      <c r="CT160" s="23"/>
      <c r="CU160" s="23"/>
      <c r="CV160" s="23"/>
      <c r="CW160" s="23"/>
      <c r="CX160" s="23"/>
      <c r="CY160" s="23"/>
      <c r="CZ160" s="23"/>
      <c r="DA160" s="23"/>
      <c r="DB160" s="23"/>
      <c r="DC160" s="23"/>
      <c r="DD160" s="23"/>
      <c r="DE160" s="23"/>
      <c r="DF160" s="23"/>
      <c r="DG160" s="23"/>
      <c r="DH160" s="23"/>
      <c r="DI160" s="23"/>
      <c r="DJ160" s="23"/>
      <c r="DK160" s="23"/>
      <c r="DL160" s="23"/>
      <c r="DM160" s="23"/>
      <c r="DN160" s="23"/>
      <c r="DO160" s="23"/>
      <c r="DP160" s="23"/>
      <c r="DQ160" s="23"/>
      <c r="DR160" s="23"/>
      <c r="DS160" s="23"/>
      <c r="DT160" s="23"/>
      <c r="DU160" s="23"/>
      <c r="DV160" s="23"/>
      <c r="DW160" s="23"/>
      <c r="DX160" s="23"/>
      <c r="DY160" s="23"/>
      <c r="DZ160" s="23"/>
      <c r="EA160" s="23"/>
      <c r="EB160" s="23"/>
      <c r="EC160" s="23"/>
      <c r="ED160" s="23"/>
      <c r="EE160" s="23"/>
      <c r="EF160" s="23"/>
      <c r="EG160" s="23"/>
      <c r="EH160" s="23"/>
      <c r="EI160" s="23"/>
      <c r="EJ160" s="23"/>
      <c r="EK160" s="23"/>
      <c r="EL160" s="23"/>
      <c r="EM160" s="23"/>
      <c r="EN160" s="23"/>
      <c r="EO160" s="23"/>
      <c r="EP160" s="23"/>
      <c r="EQ160" s="23"/>
      <c r="ER160" s="23"/>
      <c r="ES160" s="23"/>
      <c r="ET160" s="23"/>
      <c r="EU160" s="23"/>
      <c r="EV160" s="23"/>
      <c r="EW160" s="23"/>
      <c r="EX160" s="23"/>
      <c r="EY160" s="23"/>
      <c r="EZ160" s="23"/>
      <c r="FA160" s="23"/>
      <c r="FB160" s="23"/>
      <c r="FC160" s="23"/>
      <c r="FD160" s="23"/>
      <c r="FE160" s="23"/>
      <c r="FF160" s="23"/>
      <c r="FG160" s="23"/>
      <c r="FH160" s="23"/>
      <c r="FI160" s="23"/>
      <c r="FJ160" s="23"/>
      <c r="FK160" s="23"/>
      <c r="FL160" s="23"/>
      <c r="FM160" s="23"/>
      <c r="FN160" s="23"/>
      <c r="FO160" s="23"/>
      <c r="FP160" s="23"/>
      <c r="FQ160" s="23"/>
      <c r="FR160" s="23"/>
      <c r="FS160" s="23"/>
      <c r="FT160" s="23"/>
      <c r="FU160" s="23"/>
      <c r="FV160" s="23"/>
      <c r="FW160" s="23"/>
      <c r="FX160" s="23"/>
      <c r="FY160" s="23"/>
      <c r="FZ160" s="23"/>
      <c r="GA160" s="23"/>
      <c r="GB160" s="23"/>
      <c r="GC160" s="23"/>
      <c r="GD160" s="23"/>
      <c r="GE160" s="23"/>
      <c r="GF160" s="23"/>
      <c r="GG160" s="23"/>
      <c r="GH160" s="23"/>
      <c r="GI160" s="23"/>
      <c r="GJ160" s="23"/>
      <c r="GK160" s="23"/>
      <c r="GL160" s="23"/>
      <c r="GM160" s="23"/>
      <c r="GN160" s="23"/>
      <c r="GO160" s="23"/>
      <c r="GP160" s="23"/>
      <c r="GQ160" s="23"/>
      <c r="GR160" s="23"/>
      <c r="GS160" s="23"/>
      <c r="GT160" s="23"/>
      <c r="GU160" s="23"/>
      <c r="GV160" s="23"/>
      <c r="GW160" s="23"/>
      <c r="GX160" s="23"/>
      <c r="GY160" s="23"/>
      <c r="GZ160" s="23"/>
      <c r="HA160" s="23"/>
      <c r="HB160" s="23"/>
      <c r="HC160" s="23"/>
      <c r="HD160" s="23"/>
      <c r="HE160" s="23"/>
      <c r="HF160" s="23"/>
      <c r="HG160" s="23"/>
      <c r="HH160" s="23"/>
      <c r="HI160" s="23"/>
      <c r="HJ160" s="23"/>
      <c r="HK160" s="23"/>
      <c r="HL160" s="23"/>
      <c r="HM160" s="23"/>
      <c r="HN160" s="23"/>
      <c r="HO160" s="23"/>
      <c r="HP160" s="23"/>
      <c r="HQ160" s="23"/>
      <c r="HR160" s="23"/>
      <c r="HS160" s="23"/>
    </row>
    <row r="161" spans="1:227" ht="66" x14ac:dyDescent="0.25">
      <c r="A161" s="88"/>
      <c r="B161" s="22" t="s">
        <v>336</v>
      </c>
      <c r="C161" s="28">
        <f>C164</f>
        <v>1722052.84</v>
      </c>
      <c r="D161" s="28">
        <f t="shared" ref="D161:F161" si="143">D164</f>
        <v>284438.88</v>
      </c>
      <c r="E161" s="28">
        <f t="shared" si="143"/>
        <v>0</v>
      </c>
      <c r="F161" s="28">
        <f t="shared" si="143"/>
        <v>284403.49</v>
      </c>
      <c r="G161" s="28">
        <f t="shared" ref="G161:K161" si="144">G164</f>
        <v>0</v>
      </c>
      <c r="H161" s="28">
        <f t="shared" si="144"/>
        <v>284403.49</v>
      </c>
      <c r="I161" s="53">
        <f t="shared" si="144"/>
        <v>0</v>
      </c>
      <c r="J161" s="53">
        <f t="shared" si="144"/>
        <v>434403.49</v>
      </c>
      <c r="K161" s="28">
        <f t="shared" si="144"/>
        <v>0</v>
      </c>
      <c r="L161" s="28">
        <f>L164</f>
        <v>434403.49</v>
      </c>
      <c r="M161" s="88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23"/>
      <c r="AR161" s="23"/>
      <c r="AS161" s="23"/>
      <c r="AT161" s="23"/>
      <c r="AU161" s="23"/>
      <c r="AV161" s="23"/>
      <c r="AW161" s="23"/>
      <c r="AX161" s="23"/>
      <c r="AY161" s="23"/>
      <c r="AZ161" s="23"/>
      <c r="BA161" s="23"/>
      <c r="BB161" s="23"/>
      <c r="BC161" s="23"/>
      <c r="BD161" s="23"/>
      <c r="BE161" s="23"/>
      <c r="BF161" s="23"/>
      <c r="BG161" s="23"/>
      <c r="BH161" s="23"/>
      <c r="BI161" s="23"/>
      <c r="BJ161" s="23"/>
      <c r="BK161" s="23"/>
      <c r="BL161" s="23"/>
      <c r="BM161" s="23"/>
      <c r="BN161" s="23"/>
      <c r="BO161" s="23"/>
      <c r="BP161" s="23"/>
      <c r="BQ161" s="23"/>
      <c r="BR161" s="23"/>
      <c r="BS161" s="23"/>
      <c r="BT161" s="23"/>
      <c r="BU161" s="23"/>
      <c r="BV161" s="23"/>
      <c r="BW161" s="23"/>
      <c r="BX161" s="23"/>
      <c r="BY161" s="23"/>
      <c r="BZ161" s="23"/>
      <c r="CA161" s="23"/>
      <c r="CB161" s="23"/>
      <c r="CC161" s="23"/>
      <c r="CD161" s="23"/>
      <c r="CE161" s="23"/>
      <c r="CF161" s="23"/>
      <c r="CG161" s="23"/>
      <c r="CH161" s="23"/>
      <c r="CI161" s="23"/>
      <c r="CJ161" s="23"/>
      <c r="CK161" s="23"/>
      <c r="CL161" s="23"/>
      <c r="CM161" s="23"/>
      <c r="CN161" s="23"/>
      <c r="CO161" s="23"/>
      <c r="CP161" s="23"/>
      <c r="CQ161" s="23"/>
      <c r="CR161" s="23"/>
      <c r="CS161" s="23"/>
      <c r="CT161" s="23"/>
      <c r="CU161" s="23"/>
      <c r="CV161" s="23"/>
      <c r="CW161" s="23"/>
      <c r="CX161" s="23"/>
      <c r="CY161" s="23"/>
      <c r="CZ161" s="23"/>
      <c r="DA161" s="23"/>
      <c r="DB161" s="23"/>
      <c r="DC161" s="23"/>
      <c r="DD161" s="23"/>
      <c r="DE161" s="23"/>
      <c r="DF161" s="23"/>
      <c r="DG161" s="23"/>
      <c r="DH161" s="23"/>
      <c r="DI161" s="23"/>
      <c r="DJ161" s="23"/>
      <c r="DK161" s="23"/>
      <c r="DL161" s="23"/>
      <c r="DM161" s="23"/>
      <c r="DN161" s="23"/>
      <c r="DO161" s="23"/>
      <c r="DP161" s="23"/>
      <c r="DQ161" s="23"/>
      <c r="DR161" s="23"/>
      <c r="DS161" s="23"/>
      <c r="DT161" s="23"/>
      <c r="DU161" s="23"/>
      <c r="DV161" s="23"/>
      <c r="DW161" s="23"/>
      <c r="DX161" s="23"/>
      <c r="DY161" s="23"/>
      <c r="DZ161" s="23"/>
      <c r="EA161" s="23"/>
      <c r="EB161" s="23"/>
      <c r="EC161" s="23"/>
      <c r="ED161" s="23"/>
      <c r="EE161" s="23"/>
      <c r="EF161" s="23"/>
      <c r="EG161" s="23"/>
      <c r="EH161" s="23"/>
      <c r="EI161" s="23"/>
      <c r="EJ161" s="23"/>
      <c r="EK161" s="23"/>
      <c r="EL161" s="23"/>
      <c r="EM161" s="23"/>
      <c r="EN161" s="23"/>
      <c r="EO161" s="23"/>
      <c r="EP161" s="23"/>
      <c r="EQ161" s="23"/>
      <c r="ER161" s="23"/>
      <c r="ES161" s="23"/>
      <c r="ET161" s="23"/>
      <c r="EU161" s="23"/>
      <c r="EV161" s="23"/>
      <c r="EW161" s="23"/>
      <c r="EX161" s="23"/>
      <c r="EY161" s="23"/>
      <c r="EZ161" s="23"/>
      <c r="FA161" s="23"/>
      <c r="FB161" s="23"/>
      <c r="FC161" s="23"/>
      <c r="FD161" s="23"/>
      <c r="FE161" s="23"/>
      <c r="FF161" s="23"/>
      <c r="FG161" s="23"/>
      <c r="FH161" s="23"/>
      <c r="FI161" s="23"/>
      <c r="FJ161" s="23"/>
      <c r="FK161" s="23"/>
      <c r="FL161" s="23"/>
      <c r="FM161" s="23"/>
      <c r="FN161" s="23"/>
      <c r="FO161" s="23"/>
      <c r="FP161" s="23"/>
      <c r="FQ161" s="23"/>
      <c r="FR161" s="23"/>
      <c r="FS161" s="23"/>
      <c r="FT161" s="23"/>
      <c r="FU161" s="23"/>
      <c r="FV161" s="23"/>
      <c r="FW161" s="23"/>
      <c r="FX161" s="23"/>
      <c r="FY161" s="23"/>
      <c r="FZ161" s="23"/>
      <c r="GA161" s="23"/>
      <c r="GB161" s="23"/>
      <c r="GC161" s="23"/>
      <c r="GD161" s="23"/>
      <c r="GE161" s="23"/>
      <c r="GF161" s="23"/>
      <c r="GG161" s="23"/>
      <c r="GH161" s="23"/>
      <c r="GI161" s="23"/>
      <c r="GJ161" s="23"/>
      <c r="GK161" s="23"/>
      <c r="GL161" s="23"/>
      <c r="GM161" s="23"/>
      <c r="GN161" s="23"/>
      <c r="GO161" s="23"/>
      <c r="GP161" s="23"/>
      <c r="GQ161" s="23"/>
      <c r="GR161" s="23"/>
      <c r="GS161" s="23"/>
      <c r="GT161" s="23"/>
      <c r="GU161" s="23"/>
      <c r="GV161" s="23"/>
      <c r="GW161" s="23"/>
      <c r="GX161" s="23"/>
      <c r="GY161" s="23"/>
      <c r="GZ161" s="23"/>
      <c r="HA161" s="23"/>
      <c r="HB161" s="23"/>
      <c r="HC161" s="23"/>
      <c r="HD161" s="23"/>
      <c r="HE161" s="23"/>
      <c r="HF161" s="23"/>
      <c r="HG161" s="23"/>
      <c r="HH161" s="23"/>
      <c r="HI161" s="23"/>
      <c r="HJ161" s="23"/>
      <c r="HK161" s="23"/>
      <c r="HL161" s="23"/>
      <c r="HM161" s="23"/>
      <c r="HN161" s="23"/>
      <c r="HO161" s="23"/>
      <c r="HP161" s="23"/>
      <c r="HQ161" s="23"/>
      <c r="HR161" s="23"/>
      <c r="HS161" s="23"/>
    </row>
    <row r="162" spans="1:227" x14ac:dyDescent="0.25">
      <c r="A162" s="92" t="s">
        <v>363</v>
      </c>
      <c r="B162" s="28" t="s">
        <v>337</v>
      </c>
      <c r="C162" s="28">
        <f>C163+C164</f>
        <v>1722052.84</v>
      </c>
      <c r="D162" s="28">
        <f t="shared" ref="D162:F162" si="145">D163+D164</f>
        <v>284438.88</v>
      </c>
      <c r="E162" s="28">
        <f t="shared" si="145"/>
        <v>0</v>
      </c>
      <c r="F162" s="28">
        <f t="shared" si="145"/>
        <v>284403.49</v>
      </c>
      <c r="G162" s="28">
        <f t="shared" ref="G162:L162" si="146">G163+G164</f>
        <v>0</v>
      </c>
      <c r="H162" s="28">
        <f t="shared" si="146"/>
        <v>284403.49</v>
      </c>
      <c r="I162" s="53">
        <f t="shared" si="146"/>
        <v>0</v>
      </c>
      <c r="J162" s="53">
        <f t="shared" si="146"/>
        <v>434403.49</v>
      </c>
      <c r="K162" s="28">
        <f t="shared" si="146"/>
        <v>0</v>
      </c>
      <c r="L162" s="28">
        <f t="shared" si="146"/>
        <v>434403.49</v>
      </c>
      <c r="M162" s="86" t="s">
        <v>396</v>
      </c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  <c r="AQ162" s="23"/>
      <c r="AR162" s="23"/>
      <c r="AS162" s="23"/>
      <c r="AT162" s="23"/>
      <c r="AU162" s="23"/>
      <c r="AV162" s="23"/>
      <c r="AW162" s="23"/>
      <c r="AX162" s="23"/>
      <c r="AY162" s="23"/>
      <c r="AZ162" s="23"/>
      <c r="BA162" s="23"/>
      <c r="BB162" s="23"/>
      <c r="BC162" s="23"/>
      <c r="BD162" s="23"/>
      <c r="BE162" s="23"/>
      <c r="BF162" s="23"/>
      <c r="BG162" s="23"/>
      <c r="BH162" s="23"/>
      <c r="BI162" s="23"/>
      <c r="BJ162" s="23"/>
      <c r="BK162" s="23"/>
      <c r="BL162" s="23"/>
      <c r="BM162" s="23"/>
      <c r="BN162" s="23"/>
      <c r="BO162" s="23"/>
      <c r="BP162" s="23"/>
      <c r="BQ162" s="23"/>
      <c r="BR162" s="23"/>
      <c r="BS162" s="23"/>
      <c r="BT162" s="23"/>
      <c r="BU162" s="23"/>
      <c r="BV162" s="23"/>
      <c r="BW162" s="23"/>
      <c r="BX162" s="23"/>
      <c r="BY162" s="23"/>
      <c r="BZ162" s="23"/>
      <c r="CA162" s="23"/>
      <c r="CB162" s="23"/>
      <c r="CC162" s="23"/>
      <c r="CD162" s="23"/>
      <c r="CE162" s="23"/>
      <c r="CF162" s="23"/>
      <c r="CG162" s="23"/>
      <c r="CH162" s="23"/>
      <c r="CI162" s="23"/>
      <c r="CJ162" s="23"/>
      <c r="CK162" s="23"/>
      <c r="CL162" s="23"/>
      <c r="CM162" s="23"/>
      <c r="CN162" s="23"/>
      <c r="CO162" s="23"/>
      <c r="CP162" s="23"/>
      <c r="CQ162" s="23"/>
      <c r="CR162" s="23"/>
      <c r="CS162" s="23"/>
      <c r="CT162" s="23"/>
      <c r="CU162" s="23"/>
      <c r="CV162" s="23"/>
      <c r="CW162" s="23"/>
      <c r="CX162" s="23"/>
      <c r="CY162" s="23"/>
      <c r="CZ162" s="23"/>
      <c r="DA162" s="23"/>
      <c r="DB162" s="23"/>
      <c r="DC162" s="23"/>
      <c r="DD162" s="23"/>
      <c r="DE162" s="23"/>
      <c r="DF162" s="23"/>
      <c r="DG162" s="23"/>
      <c r="DH162" s="23"/>
      <c r="DI162" s="23"/>
      <c r="DJ162" s="23"/>
      <c r="DK162" s="23"/>
      <c r="DL162" s="23"/>
      <c r="DM162" s="23"/>
      <c r="DN162" s="23"/>
      <c r="DO162" s="23"/>
      <c r="DP162" s="23"/>
      <c r="DQ162" s="23"/>
      <c r="DR162" s="23"/>
      <c r="DS162" s="23"/>
      <c r="DT162" s="23"/>
      <c r="DU162" s="23"/>
      <c r="DV162" s="23"/>
      <c r="DW162" s="23"/>
      <c r="DX162" s="23"/>
      <c r="DY162" s="23"/>
      <c r="DZ162" s="23"/>
      <c r="EA162" s="23"/>
      <c r="EB162" s="23"/>
      <c r="EC162" s="23"/>
      <c r="ED162" s="23"/>
      <c r="EE162" s="23"/>
      <c r="EF162" s="23"/>
      <c r="EG162" s="23"/>
      <c r="EH162" s="23"/>
      <c r="EI162" s="23"/>
      <c r="EJ162" s="23"/>
      <c r="EK162" s="23"/>
      <c r="EL162" s="23"/>
      <c r="EM162" s="23"/>
      <c r="EN162" s="23"/>
      <c r="EO162" s="23"/>
      <c r="EP162" s="23"/>
      <c r="EQ162" s="23"/>
      <c r="ER162" s="23"/>
      <c r="ES162" s="23"/>
      <c r="ET162" s="23"/>
      <c r="EU162" s="23"/>
      <c r="EV162" s="23"/>
      <c r="EW162" s="23"/>
      <c r="EX162" s="23"/>
      <c r="EY162" s="23"/>
      <c r="EZ162" s="23"/>
      <c r="FA162" s="23"/>
      <c r="FB162" s="23"/>
      <c r="FC162" s="23"/>
      <c r="FD162" s="23"/>
      <c r="FE162" s="23"/>
      <c r="FF162" s="23"/>
      <c r="FG162" s="23"/>
      <c r="FH162" s="23"/>
      <c r="FI162" s="23"/>
      <c r="FJ162" s="23"/>
      <c r="FK162" s="23"/>
      <c r="FL162" s="23"/>
      <c r="FM162" s="23"/>
      <c r="FN162" s="23"/>
      <c r="FO162" s="23"/>
      <c r="FP162" s="23"/>
      <c r="FQ162" s="23"/>
      <c r="FR162" s="23"/>
      <c r="FS162" s="23"/>
      <c r="FT162" s="23"/>
      <c r="FU162" s="23"/>
      <c r="FV162" s="23"/>
      <c r="FW162" s="23"/>
      <c r="FX162" s="23"/>
      <c r="FY162" s="23"/>
      <c r="FZ162" s="23"/>
      <c r="GA162" s="23"/>
      <c r="GB162" s="23"/>
      <c r="GC162" s="23"/>
      <c r="GD162" s="23"/>
      <c r="GE162" s="23"/>
      <c r="GF162" s="23"/>
      <c r="GG162" s="23"/>
      <c r="GH162" s="23"/>
      <c r="GI162" s="23"/>
      <c r="GJ162" s="23"/>
      <c r="GK162" s="23"/>
      <c r="GL162" s="23"/>
      <c r="GM162" s="23"/>
      <c r="GN162" s="23"/>
      <c r="GO162" s="23"/>
      <c r="GP162" s="23"/>
      <c r="GQ162" s="23"/>
      <c r="GR162" s="23"/>
      <c r="GS162" s="23"/>
      <c r="GT162" s="23"/>
      <c r="GU162" s="23"/>
      <c r="GV162" s="23"/>
      <c r="GW162" s="23"/>
      <c r="GX162" s="23"/>
      <c r="GY162" s="23"/>
      <c r="GZ162" s="23"/>
      <c r="HA162" s="23"/>
      <c r="HB162" s="23"/>
      <c r="HC162" s="23"/>
      <c r="HD162" s="23"/>
      <c r="HE162" s="23"/>
      <c r="HF162" s="23"/>
      <c r="HG162" s="23"/>
      <c r="HH162" s="23"/>
      <c r="HI162" s="23"/>
      <c r="HJ162" s="23"/>
      <c r="HK162" s="23"/>
      <c r="HL162" s="23"/>
      <c r="HM162" s="23"/>
      <c r="HN162" s="23"/>
      <c r="HO162" s="23"/>
      <c r="HP162" s="23"/>
      <c r="HQ162" s="23"/>
      <c r="HR162" s="23"/>
      <c r="HS162" s="23"/>
    </row>
    <row r="163" spans="1:227" ht="132" x14ac:dyDescent="0.25">
      <c r="A163" s="93"/>
      <c r="B163" s="28" t="s">
        <v>335</v>
      </c>
      <c r="C163" s="28">
        <f>SUM(D163:L163)</f>
        <v>0</v>
      </c>
      <c r="D163" s="28">
        <v>0</v>
      </c>
      <c r="E163" s="28">
        <v>0</v>
      </c>
      <c r="F163" s="28">
        <v>0</v>
      </c>
      <c r="G163" s="28">
        <v>0</v>
      </c>
      <c r="H163" s="28">
        <v>0</v>
      </c>
      <c r="I163" s="53">
        <v>0</v>
      </c>
      <c r="J163" s="53">
        <v>0</v>
      </c>
      <c r="K163" s="28">
        <v>0</v>
      </c>
      <c r="L163" s="28">
        <v>0</v>
      </c>
      <c r="M163" s="87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  <c r="AQ163" s="23"/>
      <c r="AR163" s="23"/>
      <c r="AS163" s="23"/>
      <c r="AT163" s="23"/>
      <c r="AU163" s="23"/>
      <c r="AV163" s="23"/>
      <c r="AW163" s="23"/>
      <c r="AX163" s="23"/>
      <c r="AY163" s="23"/>
      <c r="AZ163" s="23"/>
      <c r="BA163" s="23"/>
      <c r="BB163" s="23"/>
      <c r="BC163" s="23"/>
      <c r="BD163" s="23"/>
      <c r="BE163" s="23"/>
      <c r="BF163" s="23"/>
      <c r="BG163" s="23"/>
      <c r="BH163" s="23"/>
      <c r="BI163" s="23"/>
      <c r="BJ163" s="23"/>
      <c r="BK163" s="23"/>
      <c r="BL163" s="23"/>
      <c r="BM163" s="23"/>
      <c r="BN163" s="23"/>
      <c r="BO163" s="23"/>
      <c r="BP163" s="23"/>
      <c r="BQ163" s="23"/>
      <c r="BR163" s="23"/>
      <c r="BS163" s="23"/>
      <c r="BT163" s="23"/>
      <c r="BU163" s="23"/>
      <c r="BV163" s="23"/>
      <c r="BW163" s="23"/>
      <c r="BX163" s="23"/>
      <c r="BY163" s="23"/>
      <c r="BZ163" s="23"/>
      <c r="CA163" s="23"/>
      <c r="CB163" s="23"/>
      <c r="CC163" s="23"/>
      <c r="CD163" s="23"/>
      <c r="CE163" s="23"/>
      <c r="CF163" s="23"/>
      <c r="CG163" s="23"/>
      <c r="CH163" s="23"/>
      <c r="CI163" s="23"/>
      <c r="CJ163" s="23"/>
      <c r="CK163" s="23"/>
      <c r="CL163" s="23"/>
      <c r="CM163" s="23"/>
      <c r="CN163" s="23"/>
      <c r="CO163" s="23"/>
      <c r="CP163" s="23"/>
      <c r="CQ163" s="23"/>
      <c r="CR163" s="23"/>
      <c r="CS163" s="23"/>
      <c r="CT163" s="23"/>
      <c r="CU163" s="23"/>
      <c r="CV163" s="23"/>
      <c r="CW163" s="23"/>
      <c r="CX163" s="23"/>
      <c r="CY163" s="23"/>
      <c r="CZ163" s="23"/>
      <c r="DA163" s="23"/>
      <c r="DB163" s="23"/>
      <c r="DC163" s="23"/>
      <c r="DD163" s="23"/>
      <c r="DE163" s="23"/>
      <c r="DF163" s="23"/>
      <c r="DG163" s="23"/>
      <c r="DH163" s="23"/>
      <c r="DI163" s="23"/>
      <c r="DJ163" s="23"/>
      <c r="DK163" s="23"/>
      <c r="DL163" s="23"/>
      <c r="DM163" s="23"/>
      <c r="DN163" s="23"/>
      <c r="DO163" s="23"/>
      <c r="DP163" s="23"/>
      <c r="DQ163" s="23"/>
      <c r="DR163" s="23"/>
      <c r="DS163" s="23"/>
      <c r="DT163" s="23"/>
      <c r="DU163" s="23"/>
      <c r="DV163" s="23"/>
      <c r="DW163" s="23"/>
      <c r="DX163" s="23"/>
      <c r="DY163" s="23"/>
      <c r="DZ163" s="23"/>
      <c r="EA163" s="23"/>
      <c r="EB163" s="23"/>
      <c r="EC163" s="23"/>
      <c r="ED163" s="23"/>
      <c r="EE163" s="23"/>
      <c r="EF163" s="23"/>
      <c r="EG163" s="23"/>
      <c r="EH163" s="23"/>
      <c r="EI163" s="23"/>
      <c r="EJ163" s="23"/>
      <c r="EK163" s="23"/>
      <c r="EL163" s="23"/>
      <c r="EM163" s="23"/>
      <c r="EN163" s="23"/>
      <c r="EO163" s="23"/>
      <c r="EP163" s="23"/>
      <c r="EQ163" s="23"/>
      <c r="ER163" s="23"/>
      <c r="ES163" s="23"/>
      <c r="ET163" s="23"/>
      <c r="EU163" s="23"/>
      <c r="EV163" s="23"/>
      <c r="EW163" s="23"/>
      <c r="EX163" s="23"/>
      <c r="EY163" s="23"/>
      <c r="EZ163" s="23"/>
      <c r="FA163" s="23"/>
      <c r="FB163" s="23"/>
      <c r="FC163" s="23"/>
      <c r="FD163" s="23"/>
      <c r="FE163" s="23"/>
      <c r="FF163" s="23"/>
      <c r="FG163" s="23"/>
      <c r="FH163" s="23"/>
      <c r="FI163" s="23"/>
      <c r="FJ163" s="23"/>
      <c r="FK163" s="23"/>
      <c r="FL163" s="23"/>
      <c r="FM163" s="23"/>
      <c r="FN163" s="23"/>
      <c r="FO163" s="23"/>
      <c r="FP163" s="23"/>
      <c r="FQ163" s="23"/>
      <c r="FR163" s="23"/>
      <c r="FS163" s="23"/>
      <c r="FT163" s="23"/>
      <c r="FU163" s="23"/>
      <c r="FV163" s="23"/>
      <c r="FW163" s="23"/>
      <c r="FX163" s="23"/>
      <c r="FY163" s="23"/>
      <c r="FZ163" s="23"/>
      <c r="GA163" s="23"/>
      <c r="GB163" s="23"/>
      <c r="GC163" s="23"/>
      <c r="GD163" s="23"/>
      <c r="GE163" s="23"/>
      <c r="GF163" s="23"/>
      <c r="GG163" s="23"/>
      <c r="GH163" s="23"/>
      <c r="GI163" s="23"/>
      <c r="GJ163" s="23"/>
      <c r="GK163" s="23"/>
      <c r="GL163" s="23"/>
      <c r="GM163" s="23"/>
      <c r="GN163" s="23"/>
      <c r="GO163" s="23"/>
      <c r="GP163" s="23"/>
      <c r="GQ163" s="23"/>
      <c r="GR163" s="23"/>
      <c r="GS163" s="23"/>
      <c r="GT163" s="23"/>
      <c r="GU163" s="23"/>
      <c r="GV163" s="23"/>
      <c r="GW163" s="23"/>
      <c r="GX163" s="23"/>
      <c r="GY163" s="23"/>
      <c r="GZ163" s="23"/>
      <c r="HA163" s="23"/>
      <c r="HB163" s="23"/>
      <c r="HC163" s="23"/>
      <c r="HD163" s="23"/>
      <c r="HE163" s="23"/>
      <c r="HF163" s="23"/>
      <c r="HG163" s="23"/>
      <c r="HH163" s="23"/>
      <c r="HI163" s="23"/>
      <c r="HJ163" s="23"/>
      <c r="HK163" s="23"/>
      <c r="HL163" s="23"/>
      <c r="HM163" s="23"/>
      <c r="HN163" s="23"/>
      <c r="HO163" s="23"/>
      <c r="HP163" s="23"/>
      <c r="HQ163" s="23"/>
      <c r="HR163" s="23"/>
      <c r="HS163" s="23"/>
    </row>
    <row r="164" spans="1:227" ht="66" x14ac:dyDescent="0.25">
      <c r="A164" s="94"/>
      <c r="B164" s="28" t="s">
        <v>336</v>
      </c>
      <c r="C164" s="28">
        <f>SUM(D164:L164)</f>
        <v>1722052.84</v>
      </c>
      <c r="D164" s="28">
        <v>284438.88</v>
      </c>
      <c r="E164" s="28">
        <v>0</v>
      </c>
      <c r="F164" s="28">
        <v>284403.49</v>
      </c>
      <c r="G164" s="28">
        <v>0</v>
      </c>
      <c r="H164" s="28">
        <v>284403.49</v>
      </c>
      <c r="I164" s="53">
        <v>0</v>
      </c>
      <c r="J164" s="53">
        <f>284403.49+150000</f>
        <v>434403.49</v>
      </c>
      <c r="K164" s="28">
        <v>0</v>
      </c>
      <c r="L164" s="28">
        <f>284403.49+150000</f>
        <v>434403.49</v>
      </c>
      <c r="M164" s="88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  <c r="AQ164" s="23"/>
      <c r="AR164" s="23"/>
      <c r="AS164" s="23"/>
      <c r="AT164" s="23"/>
      <c r="AU164" s="23"/>
      <c r="AV164" s="23"/>
      <c r="AW164" s="23"/>
      <c r="AX164" s="23"/>
      <c r="AY164" s="23"/>
      <c r="AZ164" s="23"/>
      <c r="BA164" s="23"/>
      <c r="BB164" s="23"/>
      <c r="BC164" s="23"/>
      <c r="BD164" s="23"/>
      <c r="BE164" s="23"/>
      <c r="BF164" s="23"/>
      <c r="BG164" s="23"/>
      <c r="BH164" s="23"/>
      <c r="BI164" s="23"/>
      <c r="BJ164" s="23"/>
      <c r="BK164" s="23"/>
      <c r="BL164" s="23"/>
      <c r="BM164" s="23"/>
      <c r="BN164" s="23"/>
      <c r="BO164" s="23"/>
      <c r="BP164" s="23"/>
      <c r="BQ164" s="23"/>
      <c r="BR164" s="23"/>
      <c r="BS164" s="23"/>
      <c r="BT164" s="23"/>
      <c r="BU164" s="23"/>
      <c r="BV164" s="23"/>
      <c r="BW164" s="23"/>
      <c r="BX164" s="23"/>
      <c r="BY164" s="23"/>
      <c r="BZ164" s="23"/>
      <c r="CA164" s="23"/>
      <c r="CB164" s="23"/>
      <c r="CC164" s="23"/>
      <c r="CD164" s="23"/>
      <c r="CE164" s="23"/>
      <c r="CF164" s="23"/>
      <c r="CG164" s="23"/>
      <c r="CH164" s="23"/>
      <c r="CI164" s="23"/>
      <c r="CJ164" s="23"/>
      <c r="CK164" s="23"/>
      <c r="CL164" s="23"/>
      <c r="CM164" s="23"/>
      <c r="CN164" s="23"/>
      <c r="CO164" s="23"/>
      <c r="CP164" s="23"/>
      <c r="CQ164" s="23"/>
      <c r="CR164" s="23"/>
      <c r="CS164" s="23"/>
      <c r="CT164" s="23"/>
      <c r="CU164" s="23"/>
      <c r="CV164" s="23"/>
      <c r="CW164" s="23"/>
      <c r="CX164" s="23"/>
      <c r="CY164" s="23"/>
      <c r="CZ164" s="23"/>
      <c r="DA164" s="23"/>
      <c r="DB164" s="23"/>
      <c r="DC164" s="23"/>
      <c r="DD164" s="23"/>
      <c r="DE164" s="23"/>
      <c r="DF164" s="23"/>
      <c r="DG164" s="23"/>
      <c r="DH164" s="23"/>
      <c r="DI164" s="23"/>
      <c r="DJ164" s="23"/>
      <c r="DK164" s="23"/>
      <c r="DL164" s="23"/>
      <c r="DM164" s="23"/>
      <c r="DN164" s="23"/>
      <c r="DO164" s="23"/>
      <c r="DP164" s="23"/>
      <c r="DQ164" s="23"/>
      <c r="DR164" s="23"/>
      <c r="DS164" s="23"/>
      <c r="DT164" s="23"/>
      <c r="DU164" s="23"/>
      <c r="DV164" s="23"/>
      <c r="DW164" s="23"/>
      <c r="DX164" s="23"/>
      <c r="DY164" s="23"/>
      <c r="DZ164" s="23"/>
      <c r="EA164" s="23"/>
      <c r="EB164" s="23"/>
      <c r="EC164" s="23"/>
      <c r="ED164" s="23"/>
      <c r="EE164" s="23"/>
      <c r="EF164" s="23"/>
      <c r="EG164" s="23"/>
      <c r="EH164" s="23"/>
      <c r="EI164" s="23"/>
      <c r="EJ164" s="23"/>
      <c r="EK164" s="23"/>
      <c r="EL164" s="23"/>
      <c r="EM164" s="23"/>
      <c r="EN164" s="23"/>
      <c r="EO164" s="23"/>
      <c r="EP164" s="23"/>
      <c r="EQ164" s="23"/>
      <c r="ER164" s="23"/>
      <c r="ES164" s="23"/>
      <c r="ET164" s="23"/>
      <c r="EU164" s="23"/>
      <c r="EV164" s="23"/>
      <c r="EW164" s="23"/>
      <c r="EX164" s="23"/>
      <c r="EY164" s="23"/>
      <c r="EZ164" s="23"/>
      <c r="FA164" s="23"/>
      <c r="FB164" s="23"/>
      <c r="FC164" s="23"/>
      <c r="FD164" s="23"/>
      <c r="FE164" s="23"/>
      <c r="FF164" s="23"/>
      <c r="FG164" s="23"/>
      <c r="FH164" s="23"/>
      <c r="FI164" s="23"/>
      <c r="FJ164" s="23"/>
      <c r="FK164" s="23"/>
      <c r="FL164" s="23"/>
      <c r="FM164" s="23"/>
      <c r="FN164" s="23"/>
      <c r="FO164" s="23"/>
      <c r="FP164" s="23"/>
      <c r="FQ164" s="23"/>
      <c r="FR164" s="23"/>
      <c r="FS164" s="23"/>
      <c r="FT164" s="23"/>
      <c r="FU164" s="23"/>
      <c r="FV164" s="23"/>
      <c r="FW164" s="23"/>
      <c r="FX164" s="23"/>
      <c r="FY164" s="23"/>
      <c r="FZ164" s="23"/>
      <c r="GA164" s="23"/>
      <c r="GB164" s="23"/>
      <c r="GC164" s="23"/>
      <c r="GD164" s="23"/>
      <c r="GE164" s="23"/>
      <c r="GF164" s="23"/>
      <c r="GG164" s="23"/>
      <c r="GH164" s="23"/>
      <c r="GI164" s="23"/>
      <c r="GJ164" s="23"/>
      <c r="GK164" s="23"/>
      <c r="GL164" s="23"/>
      <c r="GM164" s="23"/>
      <c r="GN164" s="23"/>
      <c r="GO164" s="23"/>
      <c r="GP164" s="23"/>
      <c r="GQ164" s="23"/>
      <c r="GR164" s="23"/>
      <c r="GS164" s="23"/>
      <c r="GT164" s="23"/>
      <c r="GU164" s="23"/>
      <c r="GV164" s="23"/>
      <c r="GW164" s="23"/>
      <c r="GX164" s="23"/>
      <c r="GY164" s="23"/>
      <c r="GZ164" s="23"/>
      <c r="HA164" s="23"/>
      <c r="HB164" s="23"/>
      <c r="HC164" s="23"/>
      <c r="HD164" s="23"/>
      <c r="HE164" s="23"/>
      <c r="HF164" s="23"/>
      <c r="HG164" s="23"/>
      <c r="HH164" s="23"/>
      <c r="HI164" s="23"/>
      <c r="HJ164" s="23"/>
      <c r="HK164" s="23"/>
      <c r="HL164" s="23"/>
      <c r="HM164" s="23"/>
      <c r="HN164" s="23"/>
      <c r="HO164" s="23"/>
      <c r="HP164" s="23"/>
      <c r="HQ164" s="23"/>
      <c r="HR164" s="23"/>
      <c r="HS164" s="23"/>
    </row>
    <row r="165" spans="1:227" x14ac:dyDescent="0.25">
      <c r="A165" s="97" t="s">
        <v>432</v>
      </c>
      <c r="B165" s="98"/>
      <c r="C165" s="98"/>
      <c r="D165" s="98"/>
      <c r="E165" s="98"/>
      <c r="F165" s="98"/>
      <c r="G165" s="98"/>
      <c r="H165" s="98"/>
      <c r="I165" s="98"/>
      <c r="J165" s="98"/>
      <c r="K165" s="98"/>
      <c r="L165" s="98"/>
      <c r="M165" s="99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  <c r="AQ165" s="23"/>
      <c r="AR165" s="23"/>
      <c r="AS165" s="23"/>
      <c r="AT165" s="23"/>
      <c r="AU165" s="23"/>
      <c r="AV165" s="23"/>
      <c r="AW165" s="23"/>
      <c r="AX165" s="23"/>
      <c r="AY165" s="23"/>
      <c r="AZ165" s="23"/>
      <c r="BA165" s="23"/>
      <c r="BB165" s="23"/>
      <c r="BC165" s="23"/>
      <c r="BD165" s="23"/>
      <c r="BE165" s="23"/>
      <c r="BF165" s="23"/>
      <c r="BG165" s="23"/>
      <c r="BH165" s="23"/>
      <c r="BI165" s="23"/>
      <c r="BJ165" s="23"/>
      <c r="BK165" s="23"/>
      <c r="BL165" s="23"/>
      <c r="BM165" s="23"/>
      <c r="BN165" s="23"/>
      <c r="BO165" s="23"/>
      <c r="BP165" s="23"/>
      <c r="BQ165" s="23"/>
      <c r="BR165" s="23"/>
      <c r="BS165" s="23"/>
      <c r="BT165" s="23"/>
      <c r="BU165" s="23"/>
      <c r="BV165" s="23"/>
      <c r="BW165" s="23"/>
      <c r="BX165" s="23"/>
      <c r="BY165" s="23"/>
      <c r="BZ165" s="23"/>
      <c r="CA165" s="23"/>
      <c r="CB165" s="23"/>
      <c r="CC165" s="23"/>
      <c r="CD165" s="23"/>
      <c r="CE165" s="23"/>
      <c r="CF165" s="23"/>
      <c r="CG165" s="23"/>
      <c r="CH165" s="23"/>
      <c r="CI165" s="23"/>
      <c r="CJ165" s="23"/>
      <c r="CK165" s="23"/>
      <c r="CL165" s="23"/>
      <c r="CM165" s="23"/>
      <c r="CN165" s="23"/>
      <c r="CO165" s="23"/>
      <c r="CP165" s="23"/>
      <c r="CQ165" s="23"/>
      <c r="CR165" s="23"/>
      <c r="CS165" s="23"/>
      <c r="CT165" s="23"/>
      <c r="CU165" s="23"/>
      <c r="CV165" s="23"/>
      <c r="CW165" s="23"/>
      <c r="CX165" s="23"/>
      <c r="CY165" s="23"/>
      <c r="CZ165" s="23"/>
      <c r="DA165" s="23"/>
      <c r="DB165" s="23"/>
      <c r="DC165" s="23"/>
      <c r="DD165" s="23"/>
      <c r="DE165" s="23"/>
      <c r="DF165" s="23"/>
      <c r="DG165" s="23"/>
      <c r="DH165" s="23"/>
      <c r="DI165" s="23"/>
      <c r="DJ165" s="23"/>
      <c r="DK165" s="23"/>
      <c r="DL165" s="23"/>
      <c r="DM165" s="23"/>
      <c r="DN165" s="23"/>
      <c r="DO165" s="23"/>
      <c r="DP165" s="23"/>
      <c r="DQ165" s="23"/>
      <c r="DR165" s="23"/>
      <c r="DS165" s="23"/>
      <c r="DT165" s="23"/>
      <c r="DU165" s="23"/>
      <c r="DV165" s="23"/>
      <c r="DW165" s="23"/>
      <c r="DX165" s="23"/>
      <c r="DY165" s="23"/>
      <c r="DZ165" s="23"/>
      <c r="EA165" s="23"/>
      <c r="EB165" s="23"/>
      <c r="EC165" s="23"/>
      <c r="ED165" s="23"/>
      <c r="EE165" s="23"/>
      <c r="EF165" s="23"/>
      <c r="EG165" s="23"/>
      <c r="EH165" s="23"/>
      <c r="EI165" s="23"/>
      <c r="EJ165" s="23"/>
      <c r="EK165" s="23"/>
      <c r="EL165" s="23"/>
      <c r="EM165" s="23"/>
      <c r="EN165" s="23"/>
      <c r="EO165" s="23"/>
      <c r="EP165" s="23"/>
      <c r="EQ165" s="23"/>
      <c r="ER165" s="23"/>
      <c r="ES165" s="23"/>
      <c r="ET165" s="23"/>
      <c r="EU165" s="23"/>
      <c r="EV165" s="23"/>
      <c r="EW165" s="23"/>
      <c r="EX165" s="23"/>
      <c r="EY165" s="23"/>
      <c r="EZ165" s="23"/>
      <c r="FA165" s="23"/>
      <c r="FB165" s="23"/>
      <c r="FC165" s="23"/>
      <c r="FD165" s="23"/>
      <c r="FE165" s="23"/>
      <c r="FF165" s="23"/>
      <c r="FG165" s="23"/>
      <c r="FH165" s="23"/>
      <c r="FI165" s="23"/>
      <c r="FJ165" s="23"/>
      <c r="FK165" s="23"/>
      <c r="FL165" s="23"/>
      <c r="FM165" s="23"/>
      <c r="FN165" s="23"/>
      <c r="FO165" s="23"/>
      <c r="FP165" s="23"/>
      <c r="FQ165" s="23"/>
      <c r="FR165" s="23"/>
      <c r="FS165" s="23"/>
      <c r="FT165" s="23"/>
      <c r="FU165" s="23"/>
      <c r="FV165" s="23"/>
      <c r="FW165" s="23"/>
      <c r="FX165" s="23"/>
      <c r="FY165" s="23"/>
      <c r="FZ165" s="23"/>
      <c r="GA165" s="23"/>
      <c r="GB165" s="23"/>
      <c r="GC165" s="23"/>
      <c r="GD165" s="23"/>
      <c r="GE165" s="23"/>
      <c r="GF165" s="23"/>
      <c r="GG165" s="23"/>
      <c r="GH165" s="23"/>
      <c r="GI165" s="23"/>
      <c r="GJ165" s="23"/>
      <c r="GK165" s="23"/>
      <c r="GL165" s="23"/>
      <c r="GM165" s="23"/>
      <c r="GN165" s="23"/>
      <c r="GO165" s="23"/>
      <c r="GP165" s="23"/>
      <c r="GQ165" s="23"/>
      <c r="GR165" s="23"/>
      <c r="GS165" s="23"/>
      <c r="GT165" s="23"/>
      <c r="GU165" s="23"/>
      <c r="GV165" s="23"/>
      <c r="GW165" s="23"/>
      <c r="GX165" s="23"/>
      <c r="GY165" s="23"/>
      <c r="GZ165" s="23"/>
      <c r="HA165" s="23"/>
      <c r="HB165" s="23"/>
      <c r="HC165" s="23"/>
      <c r="HD165" s="23"/>
      <c r="HE165" s="23"/>
      <c r="HF165" s="23"/>
      <c r="HG165" s="23"/>
      <c r="HH165" s="23"/>
      <c r="HI165" s="23"/>
      <c r="HJ165" s="23"/>
      <c r="HK165" s="23"/>
      <c r="HL165" s="23"/>
      <c r="HM165" s="23"/>
      <c r="HN165" s="23"/>
      <c r="HO165" s="23"/>
      <c r="HP165" s="23"/>
      <c r="HQ165" s="23"/>
      <c r="HR165" s="23"/>
      <c r="HS165" s="23"/>
    </row>
    <row r="166" spans="1:227" ht="18.75" customHeight="1" x14ac:dyDescent="0.25">
      <c r="A166" s="110"/>
      <c r="B166" s="111"/>
      <c r="C166" s="111"/>
      <c r="D166" s="111"/>
      <c r="E166" s="111"/>
      <c r="F166" s="111"/>
      <c r="G166" s="111"/>
      <c r="H166" s="111"/>
      <c r="I166" s="111"/>
      <c r="J166" s="111"/>
      <c r="K166" s="111"/>
      <c r="L166" s="111"/>
      <c r="M166" s="112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  <c r="AQ166" s="23"/>
      <c r="AR166" s="23"/>
      <c r="AS166" s="23"/>
      <c r="AT166" s="23"/>
      <c r="AU166" s="23"/>
      <c r="AV166" s="23"/>
      <c r="AW166" s="23"/>
      <c r="AX166" s="23"/>
      <c r="AY166" s="23"/>
      <c r="AZ166" s="23"/>
      <c r="BA166" s="23"/>
      <c r="BB166" s="23"/>
      <c r="BC166" s="23"/>
      <c r="BD166" s="23"/>
      <c r="BE166" s="23"/>
      <c r="BF166" s="23"/>
      <c r="BG166" s="23"/>
      <c r="BH166" s="23"/>
      <c r="BI166" s="23"/>
      <c r="BJ166" s="23"/>
      <c r="BK166" s="23"/>
      <c r="BL166" s="23"/>
      <c r="BM166" s="23"/>
      <c r="BN166" s="23"/>
      <c r="BO166" s="23"/>
      <c r="BP166" s="23"/>
      <c r="BQ166" s="23"/>
      <c r="BR166" s="23"/>
      <c r="BS166" s="23"/>
      <c r="BT166" s="23"/>
      <c r="BU166" s="23"/>
      <c r="BV166" s="23"/>
      <c r="BW166" s="23"/>
      <c r="BX166" s="23"/>
      <c r="BY166" s="23"/>
      <c r="BZ166" s="23"/>
      <c r="CA166" s="23"/>
      <c r="CB166" s="23"/>
      <c r="CC166" s="23"/>
      <c r="CD166" s="23"/>
      <c r="CE166" s="23"/>
      <c r="CF166" s="23"/>
      <c r="CG166" s="23"/>
      <c r="CH166" s="23"/>
      <c r="CI166" s="23"/>
      <c r="CJ166" s="23"/>
      <c r="CK166" s="23"/>
      <c r="CL166" s="23"/>
      <c r="CM166" s="23"/>
      <c r="CN166" s="23"/>
      <c r="CO166" s="23"/>
      <c r="CP166" s="23"/>
      <c r="CQ166" s="23"/>
      <c r="CR166" s="23"/>
      <c r="CS166" s="23"/>
      <c r="CT166" s="23"/>
      <c r="CU166" s="23"/>
      <c r="CV166" s="23"/>
      <c r="CW166" s="23"/>
      <c r="CX166" s="23"/>
      <c r="CY166" s="23"/>
      <c r="CZ166" s="23"/>
      <c r="DA166" s="23"/>
      <c r="DB166" s="23"/>
      <c r="DC166" s="23"/>
      <c r="DD166" s="23"/>
      <c r="DE166" s="23"/>
      <c r="DF166" s="23"/>
      <c r="DG166" s="23"/>
      <c r="DH166" s="23"/>
      <c r="DI166" s="23"/>
      <c r="DJ166" s="23"/>
      <c r="DK166" s="23"/>
      <c r="DL166" s="23"/>
      <c r="DM166" s="23"/>
      <c r="DN166" s="23"/>
      <c r="DO166" s="23"/>
      <c r="DP166" s="23"/>
      <c r="DQ166" s="23"/>
      <c r="DR166" s="23"/>
      <c r="DS166" s="23"/>
      <c r="DT166" s="23"/>
      <c r="DU166" s="23"/>
      <c r="DV166" s="23"/>
      <c r="DW166" s="23"/>
      <c r="DX166" s="23"/>
      <c r="DY166" s="23"/>
      <c r="DZ166" s="23"/>
      <c r="EA166" s="23"/>
      <c r="EB166" s="23"/>
      <c r="EC166" s="23"/>
      <c r="ED166" s="23"/>
      <c r="EE166" s="23"/>
      <c r="EF166" s="23"/>
      <c r="EG166" s="23"/>
      <c r="EH166" s="23"/>
      <c r="EI166" s="23"/>
      <c r="EJ166" s="23"/>
      <c r="EK166" s="23"/>
      <c r="EL166" s="23"/>
      <c r="EM166" s="23"/>
      <c r="EN166" s="23"/>
      <c r="EO166" s="23"/>
      <c r="EP166" s="23"/>
      <c r="EQ166" s="23"/>
      <c r="ER166" s="23"/>
      <c r="ES166" s="23"/>
      <c r="ET166" s="23"/>
      <c r="EU166" s="23"/>
      <c r="EV166" s="23"/>
      <c r="EW166" s="23"/>
      <c r="EX166" s="23"/>
      <c r="EY166" s="23"/>
      <c r="EZ166" s="23"/>
      <c r="FA166" s="23"/>
      <c r="FB166" s="23"/>
      <c r="FC166" s="23"/>
      <c r="FD166" s="23"/>
      <c r="FE166" s="23"/>
      <c r="FF166" s="23"/>
      <c r="FG166" s="23"/>
      <c r="FH166" s="23"/>
      <c r="FI166" s="23"/>
      <c r="FJ166" s="23"/>
      <c r="FK166" s="23"/>
      <c r="FL166" s="23"/>
      <c r="FM166" s="23"/>
      <c r="FN166" s="23"/>
      <c r="FO166" s="23"/>
      <c r="FP166" s="23"/>
      <c r="FQ166" s="23"/>
      <c r="FR166" s="23"/>
      <c r="FS166" s="23"/>
      <c r="FT166" s="23"/>
      <c r="FU166" s="23"/>
      <c r="FV166" s="23"/>
      <c r="FW166" s="23"/>
      <c r="FX166" s="23"/>
      <c r="FY166" s="23"/>
      <c r="FZ166" s="23"/>
      <c r="GA166" s="23"/>
      <c r="GB166" s="23"/>
      <c r="GC166" s="23"/>
      <c r="GD166" s="23"/>
      <c r="GE166" s="23"/>
      <c r="GF166" s="23"/>
      <c r="GG166" s="23"/>
      <c r="GH166" s="23"/>
      <c r="GI166" s="23"/>
      <c r="GJ166" s="23"/>
      <c r="GK166" s="23"/>
      <c r="GL166" s="23"/>
      <c r="GM166" s="23"/>
      <c r="GN166" s="23"/>
      <c r="GO166" s="23"/>
      <c r="GP166" s="23"/>
      <c r="GQ166" s="23"/>
      <c r="GR166" s="23"/>
      <c r="GS166" s="23"/>
      <c r="GT166" s="23"/>
      <c r="GU166" s="23"/>
      <c r="GV166" s="23"/>
      <c r="GW166" s="23"/>
      <c r="GX166" s="23"/>
      <c r="GY166" s="23"/>
      <c r="GZ166" s="23"/>
      <c r="HA166" s="23"/>
      <c r="HB166" s="23"/>
      <c r="HC166" s="23"/>
      <c r="HD166" s="23"/>
      <c r="HE166" s="23"/>
      <c r="HF166" s="23"/>
      <c r="HG166" s="23"/>
      <c r="HH166" s="23"/>
      <c r="HI166" s="23"/>
      <c r="HJ166" s="23"/>
      <c r="HK166" s="23"/>
      <c r="HL166" s="23"/>
      <c r="HM166" s="23"/>
      <c r="HN166" s="23"/>
      <c r="HO166" s="23"/>
      <c r="HP166" s="23"/>
      <c r="HQ166" s="23"/>
      <c r="HR166" s="23"/>
      <c r="HS166" s="23"/>
    </row>
    <row r="167" spans="1:227" x14ac:dyDescent="0.25">
      <c r="A167" s="43"/>
      <c r="B167" s="44"/>
      <c r="C167" s="68"/>
      <c r="D167" s="70"/>
      <c r="E167" s="70"/>
      <c r="F167" s="70"/>
      <c r="G167" s="70"/>
      <c r="H167" s="70"/>
      <c r="I167" s="74"/>
      <c r="J167" s="74"/>
      <c r="K167" s="70"/>
      <c r="L167" s="70"/>
      <c r="M167" s="44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  <c r="AQ167" s="23"/>
      <c r="AR167" s="23"/>
      <c r="AS167" s="23"/>
      <c r="AT167" s="23"/>
      <c r="AU167" s="23"/>
      <c r="AV167" s="23"/>
      <c r="AW167" s="23"/>
      <c r="AX167" s="23"/>
      <c r="AY167" s="23"/>
      <c r="AZ167" s="23"/>
      <c r="BA167" s="23"/>
      <c r="BB167" s="23"/>
      <c r="BC167" s="23"/>
      <c r="BD167" s="23"/>
      <c r="BE167" s="23"/>
      <c r="BF167" s="23"/>
      <c r="BG167" s="23"/>
      <c r="BH167" s="23"/>
      <c r="BI167" s="23"/>
      <c r="BJ167" s="23"/>
      <c r="BK167" s="23"/>
      <c r="BL167" s="23"/>
      <c r="BM167" s="23"/>
      <c r="BN167" s="23"/>
      <c r="BO167" s="23"/>
      <c r="BP167" s="23"/>
      <c r="BQ167" s="23"/>
      <c r="BR167" s="23"/>
      <c r="BS167" s="23"/>
      <c r="BT167" s="23"/>
      <c r="BU167" s="23"/>
      <c r="BV167" s="23"/>
      <c r="BW167" s="23"/>
      <c r="BX167" s="23"/>
      <c r="BY167" s="23"/>
      <c r="BZ167" s="23"/>
      <c r="CA167" s="23"/>
      <c r="CB167" s="23"/>
      <c r="CC167" s="23"/>
      <c r="CD167" s="23"/>
      <c r="CE167" s="23"/>
      <c r="CF167" s="23"/>
      <c r="CG167" s="23"/>
      <c r="CH167" s="23"/>
      <c r="CI167" s="23"/>
      <c r="CJ167" s="23"/>
      <c r="CK167" s="23"/>
      <c r="CL167" s="23"/>
      <c r="CM167" s="23"/>
      <c r="CN167" s="23"/>
      <c r="CO167" s="23"/>
      <c r="CP167" s="23"/>
      <c r="CQ167" s="23"/>
      <c r="CR167" s="23"/>
      <c r="CS167" s="23"/>
      <c r="CT167" s="23"/>
      <c r="CU167" s="23"/>
      <c r="CV167" s="23"/>
      <c r="CW167" s="23"/>
      <c r="CX167" s="23"/>
      <c r="CY167" s="23"/>
      <c r="CZ167" s="23"/>
      <c r="DA167" s="23"/>
      <c r="DB167" s="23"/>
      <c r="DC167" s="23"/>
      <c r="DD167" s="23"/>
      <c r="DE167" s="23"/>
      <c r="DF167" s="23"/>
      <c r="DG167" s="23"/>
      <c r="DH167" s="23"/>
      <c r="DI167" s="23"/>
      <c r="DJ167" s="23"/>
      <c r="DK167" s="23"/>
      <c r="DL167" s="23"/>
      <c r="DM167" s="23"/>
      <c r="DN167" s="23"/>
      <c r="DO167" s="23"/>
      <c r="DP167" s="23"/>
      <c r="DQ167" s="23"/>
      <c r="DR167" s="23"/>
      <c r="DS167" s="23"/>
      <c r="DT167" s="23"/>
      <c r="DU167" s="23"/>
      <c r="DV167" s="23"/>
      <c r="DW167" s="23"/>
      <c r="DX167" s="23"/>
      <c r="DY167" s="23"/>
      <c r="DZ167" s="23"/>
      <c r="EA167" s="23"/>
      <c r="EB167" s="23"/>
      <c r="EC167" s="23"/>
      <c r="ED167" s="23"/>
      <c r="EE167" s="23"/>
      <c r="EF167" s="23"/>
      <c r="EG167" s="23"/>
      <c r="EH167" s="23"/>
      <c r="EI167" s="23"/>
      <c r="EJ167" s="23"/>
      <c r="EK167" s="23"/>
      <c r="EL167" s="23"/>
      <c r="EM167" s="23"/>
      <c r="EN167" s="23"/>
      <c r="EO167" s="23"/>
      <c r="EP167" s="23"/>
      <c r="EQ167" s="23"/>
      <c r="ER167" s="23"/>
      <c r="ES167" s="23"/>
      <c r="ET167" s="23"/>
      <c r="EU167" s="23"/>
      <c r="EV167" s="23"/>
      <c r="EW167" s="23"/>
      <c r="EX167" s="23"/>
      <c r="EY167" s="23"/>
      <c r="EZ167" s="23"/>
      <c r="FA167" s="23"/>
      <c r="FB167" s="23"/>
      <c r="FC167" s="23"/>
      <c r="FD167" s="23"/>
      <c r="FE167" s="23"/>
      <c r="FF167" s="23"/>
      <c r="FG167" s="23"/>
      <c r="FH167" s="23"/>
      <c r="FI167" s="23"/>
      <c r="FJ167" s="23"/>
      <c r="FK167" s="23"/>
      <c r="FL167" s="23"/>
      <c r="FM167" s="23"/>
      <c r="FN167" s="23"/>
      <c r="FO167" s="23"/>
      <c r="FP167" s="23"/>
      <c r="FQ167" s="23"/>
      <c r="FR167" s="23"/>
      <c r="FS167" s="23"/>
      <c r="FT167" s="23"/>
      <c r="FU167" s="23"/>
      <c r="FV167" s="23"/>
      <c r="FW167" s="23"/>
      <c r="FX167" s="23"/>
      <c r="FY167" s="23"/>
      <c r="FZ167" s="23"/>
      <c r="GA167" s="23"/>
      <c r="GB167" s="23"/>
      <c r="GC167" s="23"/>
      <c r="GD167" s="23"/>
      <c r="GE167" s="23"/>
      <c r="GF167" s="23"/>
      <c r="GG167" s="23"/>
      <c r="GH167" s="23"/>
      <c r="GI167" s="23"/>
      <c r="GJ167" s="23"/>
      <c r="GK167" s="23"/>
      <c r="GL167" s="23"/>
      <c r="GM167" s="23"/>
      <c r="GN167" s="23"/>
      <c r="GO167" s="23"/>
      <c r="GP167" s="23"/>
      <c r="GQ167" s="23"/>
      <c r="GR167" s="23"/>
      <c r="GS167" s="23"/>
      <c r="GT167" s="23"/>
      <c r="GU167" s="23"/>
      <c r="GV167" s="23"/>
      <c r="GW167" s="23"/>
      <c r="GX167" s="23"/>
      <c r="GY167" s="23"/>
      <c r="GZ167" s="23"/>
      <c r="HA167" s="23"/>
      <c r="HB167" s="23"/>
      <c r="HC167" s="23"/>
      <c r="HD167" s="23"/>
      <c r="HE167" s="23"/>
      <c r="HF167" s="23"/>
      <c r="HG167" s="23"/>
      <c r="HH167" s="23"/>
      <c r="HI167" s="23"/>
      <c r="HJ167" s="23"/>
      <c r="HK167" s="23"/>
      <c r="HL167" s="23"/>
      <c r="HM167" s="23"/>
      <c r="HN167" s="23"/>
      <c r="HO167" s="23"/>
      <c r="HP167" s="23"/>
      <c r="HQ167" s="23"/>
      <c r="HR167" s="23"/>
      <c r="HS167" s="23"/>
    </row>
    <row r="168" spans="1:227" x14ac:dyDescent="0.25">
      <c r="A168" s="92" t="s">
        <v>433</v>
      </c>
      <c r="B168" s="28" t="s">
        <v>337</v>
      </c>
      <c r="C168" s="28">
        <f>C171+C174+C177</f>
        <v>6400000</v>
      </c>
      <c r="D168" s="28">
        <f t="shared" ref="D168:F168" si="147">D169+D170</f>
        <v>600000</v>
      </c>
      <c r="E168" s="28">
        <f t="shared" si="147"/>
        <v>600000</v>
      </c>
      <c r="F168" s="28">
        <f t="shared" si="147"/>
        <v>600000</v>
      </c>
      <c r="G168" s="28">
        <f t="shared" ref="G168:L168" si="148">G169+G170</f>
        <v>700000</v>
      </c>
      <c r="H168" s="28">
        <f t="shared" si="148"/>
        <v>700000</v>
      </c>
      <c r="I168" s="53">
        <f t="shared" si="148"/>
        <v>700000</v>
      </c>
      <c r="J168" s="53">
        <f t="shared" si="148"/>
        <v>750000</v>
      </c>
      <c r="K168" s="28">
        <f t="shared" si="148"/>
        <v>850000</v>
      </c>
      <c r="L168" s="28">
        <f t="shared" si="148"/>
        <v>900000</v>
      </c>
      <c r="M168" s="86" t="s">
        <v>426</v>
      </c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  <c r="AQ168" s="23"/>
      <c r="AR168" s="23"/>
      <c r="AS168" s="23"/>
      <c r="AT168" s="23"/>
      <c r="AU168" s="23"/>
      <c r="AV168" s="23"/>
      <c r="AW168" s="23"/>
      <c r="AX168" s="23"/>
      <c r="AY168" s="23"/>
      <c r="AZ168" s="23"/>
      <c r="BA168" s="23"/>
      <c r="BB168" s="23"/>
      <c r="BC168" s="23"/>
      <c r="BD168" s="23"/>
      <c r="BE168" s="23"/>
      <c r="BF168" s="23"/>
      <c r="BG168" s="23"/>
      <c r="BH168" s="23"/>
      <c r="BI168" s="23"/>
      <c r="BJ168" s="23"/>
      <c r="BK168" s="23"/>
      <c r="BL168" s="23"/>
      <c r="BM168" s="23"/>
      <c r="BN168" s="23"/>
      <c r="BO168" s="23"/>
      <c r="BP168" s="23"/>
      <c r="BQ168" s="23"/>
      <c r="BR168" s="23"/>
      <c r="BS168" s="23"/>
      <c r="BT168" s="23"/>
      <c r="BU168" s="23"/>
      <c r="BV168" s="23"/>
      <c r="BW168" s="23"/>
      <c r="BX168" s="23"/>
      <c r="BY168" s="23"/>
      <c r="BZ168" s="23"/>
      <c r="CA168" s="23"/>
      <c r="CB168" s="23"/>
      <c r="CC168" s="23"/>
      <c r="CD168" s="23"/>
      <c r="CE168" s="23"/>
      <c r="CF168" s="23"/>
      <c r="CG168" s="23"/>
      <c r="CH168" s="23"/>
      <c r="CI168" s="23"/>
      <c r="CJ168" s="23"/>
      <c r="CK168" s="23"/>
      <c r="CL168" s="23"/>
      <c r="CM168" s="23"/>
      <c r="CN168" s="23"/>
      <c r="CO168" s="23"/>
      <c r="CP168" s="23"/>
      <c r="CQ168" s="23"/>
      <c r="CR168" s="23"/>
      <c r="CS168" s="23"/>
      <c r="CT168" s="23"/>
      <c r="CU168" s="23"/>
      <c r="CV168" s="23"/>
      <c r="CW168" s="23"/>
      <c r="CX168" s="23"/>
      <c r="CY168" s="23"/>
      <c r="CZ168" s="23"/>
      <c r="DA168" s="23"/>
      <c r="DB168" s="23"/>
      <c r="DC168" s="23"/>
      <c r="DD168" s="23"/>
      <c r="DE168" s="23"/>
      <c r="DF168" s="23"/>
      <c r="DG168" s="23"/>
      <c r="DH168" s="23"/>
      <c r="DI168" s="23"/>
      <c r="DJ168" s="23"/>
      <c r="DK168" s="23"/>
      <c r="DL168" s="23"/>
      <c r="DM168" s="23"/>
      <c r="DN168" s="23"/>
      <c r="DO168" s="23"/>
      <c r="DP168" s="23"/>
      <c r="DQ168" s="23"/>
      <c r="DR168" s="23"/>
      <c r="DS168" s="23"/>
      <c r="DT168" s="23"/>
      <c r="DU168" s="23"/>
      <c r="DV168" s="23"/>
      <c r="DW168" s="23"/>
      <c r="DX168" s="23"/>
      <c r="DY168" s="23"/>
      <c r="DZ168" s="23"/>
      <c r="EA168" s="23"/>
      <c r="EB168" s="23"/>
      <c r="EC168" s="23"/>
      <c r="ED168" s="23"/>
      <c r="EE168" s="23"/>
      <c r="EF168" s="23"/>
      <c r="EG168" s="23"/>
      <c r="EH168" s="23"/>
      <c r="EI168" s="23"/>
      <c r="EJ168" s="23"/>
      <c r="EK168" s="23"/>
      <c r="EL168" s="23"/>
      <c r="EM168" s="23"/>
      <c r="EN168" s="23"/>
      <c r="EO168" s="23"/>
      <c r="EP168" s="23"/>
      <c r="EQ168" s="23"/>
      <c r="ER168" s="23"/>
      <c r="ES168" s="23"/>
      <c r="ET168" s="23"/>
      <c r="EU168" s="23"/>
      <c r="EV168" s="23"/>
      <c r="EW168" s="23"/>
      <c r="EX168" s="23"/>
      <c r="EY168" s="23"/>
      <c r="EZ168" s="23"/>
      <c r="FA168" s="23"/>
      <c r="FB168" s="23"/>
      <c r="FC168" s="23"/>
      <c r="FD168" s="23"/>
      <c r="FE168" s="23"/>
      <c r="FF168" s="23"/>
      <c r="FG168" s="23"/>
      <c r="FH168" s="23"/>
      <c r="FI168" s="23"/>
      <c r="FJ168" s="23"/>
      <c r="FK168" s="23"/>
      <c r="FL168" s="23"/>
      <c r="FM168" s="23"/>
      <c r="FN168" s="23"/>
      <c r="FO168" s="23"/>
      <c r="FP168" s="23"/>
      <c r="FQ168" s="23"/>
      <c r="FR168" s="23"/>
      <c r="FS168" s="23"/>
      <c r="FT168" s="23"/>
      <c r="FU168" s="23"/>
      <c r="FV168" s="23"/>
      <c r="FW168" s="23"/>
      <c r="FX168" s="23"/>
      <c r="FY168" s="23"/>
      <c r="FZ168" s="23"/>
      <c r="GA168" s="23"/>
      <c r="GB168" s="23"/>
      <c r="GC168" s="23"/>
      <c r="GD168" s="23"/>
      <c r="GE168" s="23"/>
      <c r="GF168" s="23"/>
      <c r="GG168" s="23"/>
      <c r="GH168" s="23"/>
      <c r="GI168" s="23"/>
      <c r="GJ168" s="23"/>
      <c r="GK168" s="23"/>
      <c r="GL168" s="23"/>
      <c r="GM168" s="23"/>
      <c r="GN168" s="23"/>
      <c r="GO168" s="23"/>
      <c r="GP168" s="23"/>
      <c r="GQ168" s="23"/>
      <c r="GR168" s="23"/>
      <c r="GS168" s="23"/>
      <c r="GT168" s="23"/>
      <c r="GU168" s="23"/>
      <c r="GV168" s="23"/>
      <c r="GW168" s="23"/>
      <c r="GX168" s="23"/>
      <c r="GY168" s="23"/>
      <c r="GZ168" s="23"/>
      <c r="HA168" s="23"/>
      <c r="HB168" s="23"/>
      <c r="HC168" s="23"/>
      <c r="HD168" s="23"/>
      <c r="HE168" s="23"/>
      <c r="HF168" s="23"/>
      <c r="HG168" s="23"/>
      <c r="HH168" s="23"/>
      <c r="HI168" s="23"/>
      <c r="HJ168" s="23"/>
      <c r="HK168" s="23"/>
      <c r="HL168" s="23"/>
      <c r="HM168" s="23"/>
      <c r="HN168" s="23"/>
      <c r="HO168" s="23"/>
      <c r="HP168" s="23"/>
      <c r="HQ168" s="23"/>
      <c r="HR168" s="23"/>
      <c r="HS168" s="23"/>
    </row>
    <row r="169" spans="1:227" ht="132" x14ac:dyDescent="0.25">
      <c r="A169" s="93"/>
      <c r="B169" s="28" t="s">
        <v>335</v>
      </c>
      <c r="C169" s="28">
        <f t="shared" ref="C169:C170" si="149">C172+C175+C178</f>
        <v>0</v>
      </c>
      <c r="D169" s="28">
        <f t="shared" ref="D169:F169" si="150">D172</f>
        <v>0</v>
      </c>
      <c r="E169" s="28">
        <f t="shared" si="150"/>
        <v>0</v>
      </c>
      <c r="F169" s="28">
        <f t="shared" si="150"/>
        <v>0</v>
      </c>
      <c r="G169" s="28">
        <f t="shared" ref="G169:L169" si="151">G172</f>
        <v>0</v>
      </c>
      <c r="H169" s="28">
        <f t="shared" si="151"/>
        <v>0</v>
      </c>
      <c r="I169" s="53">
        <f t="shared" si="151"/>
        <v>0</v>
      </c>
      <c r="J169" s="53">
        <f t="shared" si="151"/>
        <v>0</v>
      </c>
      <c r="K169" s="28">
        <f t="shared" si="151"/>
        <v>0</v>
      </c>
      <c r="L169" s="28">
        <f t="shared" si="151"/>
        <v>0</v>
      </c>
      <c r="M169" s="87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  <c r="AQ169" s="23"/>
      <c r="AR169" s="23"/>
      <c r="AS169" s="23"/>
      <c r="AT169" s="23"/>
      <c r="AU169" s="23"/>
      <c r="AV169" s="23"/>
      <c r="AW169" s="23"/>
      <c r="AX169" s="23"/>
      <c r="AY169" s="23"/>
      <c r="AZ169" s="23"/>
      <c r="BA169" s="23"/>
      <c r="BB169" s="23"/>
      <c r="BC169" s="23"/>
      <c r="BD169" s="23"/>
      <c r="BE169" s="23"/>
      <c r="BF169" s="23"/>
      <c r="BG169" s="23"/>
      <c r="BH169" s="23"/>
      <c r="BI169" s="23"/>
      <c r="BJ169" s="23"/>
      <c r="BK169" s="23"/>
      <c r="BL169" s="23"/>
      <c r="BM169" s="23"/>
      <c r="BN169" s="23"/>
      <c r="BO169" s="23"/>
      <c r="BP169" s="23"/>
      <c r="BQ169" s="23"/>
      <c r="BR169" s="23"/>
      <c r="BS169" s="23"/>
      <c r="BT169" s="23"/>
      <c r="BU169" s="23"/>
      <c r="BV169" s="23"/>
      <c r="BW169" s="23"/>
      <c r="BX169" s="23"/>
      <c r="BY169" s="23"/>
      <c r="BZ169" s="23"/>
      <c r="CA169" s="23"/>
      <c r="CB169" s="23"/>
      <c r="CC169" s="23"/>
      <c r="CD169" s="23"/>
      <c r="CE169" s="23"/>
      <c r="CF169" s="23"/>
      <c r="CG169" s="23"/>
      <c r="CH169" s="23"/>
      <c r="CI169" s="23"/>
      <c r="CJ169" s="23"/>
      <c r="CK169" s="23"/>
      <c r="CL169" s="23"/>
      <c r="CM169" s="23"/>
      <c r="CN169" s="23"/>
      <c r="CO169" s="23"/>
      <c r="CP169" s="23"/>
      <c r="CQ169" s="23"/>
      <c r="CR169" s="23"/>
      <c r="CS169" s="23"/>
      <c r="CT169" s="23"/>
      <c r="CU169" s="23"/>
      <c r="CV169" s="23"/>
      <c r="CW169" s="23"/>
      <c r="CX169" s="23"/>
      <c r="CY169" s="23"/>
      <c r="CZ169" s="23"/>
      <c r="DA169" s="23"/>
      <c r="DB169" s="23"/>
      <c r="DC169" s="23"/>
      <c r="DD169" s="23"/>
      <c r="DE169" s="23"/>
      <c r="DF169" s="23"/>
      <c r="DG169" s="23"/>
      <c r="DH169" s="23"/>
      <c r="DI169" s="23"/>
      <c r="DJ169" s="23"/>
      <c r="DK169" s="23"/>
      <c r="DL169" s="23"/>
      <c r="DM169" s="23"/>
      <c r="DN169" s="23"/>
      <c r="DO169" s="23"/>
      <c r="DP169" s="23"/>
      <c r="DQ169" s="23"/>
      <c r="DR169" s="23"/>
      <c r="DS169" s="23"/>
      <c r="DT169" s="23"/>
      <c r="DU169" s="23"/>
      <c r="DV169" s="23"/>
      <c r="DW169" s="23"/>
      <c r="DX169" s="23"/>
      <c r="DY169" s="23"/>
      <c r="DZ169" s="23"/>
      <c r="EA169" s="23"/>
      <c r="EB169" s="23"/>
      <c r="EC169" s="23"/>
      <c r="ED169" s="23"/>
      <c r="EE169" s="23"/>
      <c r="EF169" s="23"/>
      <c r="EG169" s="23"/>
      <c r="EH169" s="23"/>
      <c r="EI169" s="23"/>
      <c r="EJ169" s="23"/>
      <c r="EK169" s="23"/>
      <c r="EL169" s="23"/>
      <c r="EM169" s="23"/>
      <c r="EN169" s="23"/>
      <c r="EO169" s="23"/>
      <c r="EP169" s="23"/>
      <c r="EQ169" s="23"/>
      <c r="ER169" s="23"/>
      <c r="ES169" s="23"/>
      <c r="ET169" s="23"/>
      <c r="EU169" s="23"/>
      <c r="EV169" s="23"/>
      <c r="EW169" s="23"/>
      <c r="EX169" s="23"/>
      <c r="EY169" s="23"/>
      <c r="EZ169" s="23"/>
      <c r="FA169" s="23"/>
      <c r="FB169" s="23"/>
      <c r="FC169" s="23"/>
      <c r="FD169" s="23"/>
      <c r="FE169" s="23"/>
      <c r="FF169" s="23"/>
      <c r="FG169" s="23"/>
      <c r="FH169" s="23"/>
      <c r="FI169" s="23"/>
      <c r="FJ169" s="23"/>
      <c r="FK169" s="23"/>
      <c r="FL169" s="23"/>
      <c r="FM169" s="23"/>
      <c r="FN169" s="23"/>
      <c r="FO169" s="23"/>
      <c r="FP169" s="23"/>
      <c r="FQ169" s="23"/>
      <c r="FR169" s="23"/>
      <c r="FS169" s="23"/>
      <c r="FT169" s="23"/>
      <c r="FU169" s="23"/>
      <c r="FV169" s="23"/>
      <c r="FW169" s="23"/>
      <c r="FX169" s="23"/>
      <c r="FY169" s="23"/>
      <c r="FZ169" s="23"/>
      <c r="GA169" s="23"/>
      <c r="GB169" s="23"/>
      <c r="GC169" s="23"/>
      <c r="GD169" s="23"/>
      <c r="GE169" s="23"/>
      <c r="GF169" s="23"/>
      <c r="GG169" s="23"/>
      <c r="GH169" s="23"/>
      <c r="GI169" s="23"/>
      <c r="GJ169" s="23"/>
      <c r="GK169" s="23"/>
      <c r="GL169" s="23"/>
      <c r="GM169" s="23"/>
      <c r="GN169" s="23"/>
      <c r="GO169" s="23"/>
      <c r="GP169" s="23"/>
      <c r="GQ169" s="23"/>
      <c r="GR169" s="23"/>
      <c r="GS169" s="23"/>
      <c r="GT169" s="23"/>
      <c r="GU169" s="23"/>
      <c r="GV169" s="23"/>
      <c r="GW169" s="23"/>
      <c r="GX169" s="23"/>
      <c r="GY169" s="23"/>
      <c r="GZ169" s="23"/>
      <c r="HA169" s="23"/>
      <c r="HB169" s="23"/>
      <c r="HC169" s="23"/>
      <c r="HD169" s="23"/>
      <c r="HE169" s="23"/>
      <c r="HF169" s="23"/>
      <c r="HG169" s="23"/>
      <c r="HH169" s="23"/>
      <c r="HI169" s="23"/>
      <c r="HJ169" s="23"/>
      <c r="HK169" s="23"/>
      <c r="HL169" s="23"/>
      <c r="HM169" s="23"/>
      <c r="HN169" s="23"/>
      <c r="HO169" s="23"/>
      <c r="HP169" s="23"/>
      <c r="HQ169" s="23"/>
      <c r="HR169" s="23"/>
      <c r="HS169" s="23"/>
    </row>
    <row r="170" spans="1:227" s="36" customFormat="1" ht="66" x14ac:dyDescent="0.25">
      <c r="A170" s="94"/>
      <c r="B170" s="28" t="s">
        <v>336</v>
      </c>
      <c r="C170" s="28">
        <f t="shared" si="149"/>
        <v>6400000</v>
      </c>
      <c r="D170" s="28">
        <f t="shared" ref="D170:F170" si="152">D173</f>
        <v>600000</v>
      </c>
      <c r="E170" s="28">
        <f t="shared" si="152"/>
        <v>600000</v>
      </c>
      <c r="F170" s="28">
        <f t="shared" si="152"/>
        <v>600000</v>
      </c>
      <c r="G170" s="28">
        <f t="shared" ref="G170:L170" si="153">G173</f>
        <v>700000</v>
      </c>
      <c r="H170" s="28">
        <f t="shared" si="153"/>
        <v>700000</v>
      </c>
      <c r="I170" s="53">
        <f t="shared" si="153"/>
        <v>700000</v>
      </c>
      <c r="J170" s="53">
        <f t="shared" si="153"/>
        <v>750000</v>
      </c>
      <c r="K170" s="28">
        <f t="shared" si="153"/>
        <v>850000</v>
      </c>
      <c r="L170" s="28">
        <f t="shared" si="153"/>
        <v>900000</v>
      </c>
      <c r="M170" s="88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  <c r="AQ170" s="23"/>
      <c r="AR170" s="23"/>
      <c r="AS170" s="23"/>
      <c r="AT170" s="23"/>
      <c r="AU170" s="23"/>
      <c r="AV170" s="23"/>
      <c r="AW170" s="23"/>
      <c r="AX170" s="23"/>
      <c r="AY170" s="23"/>
      <c r="AZ170" s="23"/>
      <c r="BA170" s="23"/>
      <c r="BB170" s="23"/>
      <c r="BC170" s="23"/>
      <c r="BD170" s="23"/>
      <c r="BE170" s="23"/>
      <c r="BF170" s="23"/>
      <c r="BG170" s="23"/>
      <c r="BH170" s="23"/>
      <c r="BI170" s="23"/>
      <c r="BJ170" s="23"/>
      <c r="BK170" s="23"/>
      <c r="BL170" s="23"/>
      <c r="BM170" s="23"/>
      <c r="BN170" s="23"/>
      <c r="BO170" s="23"/>
      <c r="BP170" s="23"/>
      <c r="BQ170" s="23"/>
      <c r="BR170" s="23"/>
      <c r="BS170" s="23"/>
      <c r="BT170" s="23"/>
      <c r="BU170" s="23"/>
      <c r="BV170" s="23"/>
      <c r="BW170" s="23"/>
      <c r="BX170" s="23"/>
      <c r="BY170" s="23"/>
      <c r="BZ170" s="23"/>
      <c r="CA170" s="23"/>
      <c r="CB170" s="23"/>
      <c r="CC170" s="23"/>
      <c r="CD170" s="23"/>
      <c r="CE170" s="23"/>
      <c r="CF170" s="23"/>
      <c r="CG170" s="23"/>
      <c r="CH170" s="23"/>
      <c r="CI170" s="23"/>
      <c r="CJ170" s="23"/>
      <c r="CK170" s="23"/>
      <c r="CL170" s="23"/>
      <c r="CM170" s="23"/>
      <c r="CN170" s="23"/>
      <c r="CO170" s="23"/>
      <c r="CP170" s="23"/>
      <c r="CQ170" s="23"/>
      <c r="CR170" s="23"/>
      <c r="CS170" s="23"/>
      <c r="CT170" s="23"/>
      <c r="CU170" s="23"/>
      <c r="CV170" s="23"/>
      <c r="CW170" s="23"/>
      <c r="CX170" s="23"/>
      <c r="CY170" s="23"/>
      <c r="CZ170" s="23"/>
      <c r="DA170" s="23"/>
      <c r="DB170" s="23"/>
      <c r="DC170" s="23"/>
      <c r="DD170" s="23"/>
      <c r="DE170" s="23"/>
      <c r="DF170" s="23"/>
      <c r="DG170" s="23"/>
      <c r="DH170" s="23"/>
      <c r="DI170" s="23"/>
      <c r="DJ170" s="23"/>
      <c r="DK170" s="23"/>
      <c r="DL170" s="23"/>
      <c r="DM170" s="23"/>
      <c r="DN170" s="23"/>
      <c r="DO170" s="23"/>
      <c r="DP170" s="23"/>
      <c r="DQ170" s="23"/>
      <c r="DR170" s="23"/>
      <c r="DS170" s="23"/>
      <c r="DT170" s="23"/>
      <c r="DU170" s="23"/>
      <c r="DV170" s="23"/>
      <c r="DW170" s="23"/>
      <c r="DX170" s="23"/>
      <c r="DY170" s="23"/>
      <c r="DZ170" s="23"/>
      <c r="EA170" s="23"/>
      <c r="EB170" s="23"/>
      <c r="EC170" s="23"/>
      <c r="ED170" s="23"/>
      <c r="EE170" s="23"/>
      <c r="EF170" s="23"/>
      <c r="EG170" s="23"/>
      <c r="EH170" s="23"/>
      <c r="EI170" s="23"/>
      <c r="EJ170" s="23"/>
      <c r="EK170" s="23"/>
      <c r="EL170" s="23"/>
      <c r="EM170" s="23"/>
      <c r="EN170" s="23"/>
      <c r="EO170" s="23"/>
      <c r="EP170" s="23"/>
      <c r="EQ170" s="23"/>
      <c r="ER170" s="23"/>
      <c r="ES170" s="23"/>
      <c r="ET170" s="23"/>
      <c r="EU170" s="23"/>
      <c r="EV170" s="23"/>
      <c r="EW170" s="23"/>
      <c r="EX170" s="23"/>
      <c r="EY170" s="23"/>
      <c r="EZ170" s="23"/>
      <c r="FA170" s="23"/>
      <c r="FB170" s="23"/>
      <c r="FC170" s="23"/>
      <c r="FD170" s="23"/>
      <c r="FE170" s="23"/>
      <c r="FF170" s="23"/>
      <c r="FG170" s="23"/>
      <c r="FH170" s="23"/>
      <c r="FI170" s="23"/>
      <c r="FJ170" s="23"/>
      <c r="FK170" s="23"/>
      <c r="FL170" s="23"/>
      <c r="FM170" s="23"/>
      <c r="FN170" s="23"/>
      <c r="FO170" s="23"/>
      <c r="FP170" s="23"/>
      <c r="FQ170" s="23"/>
      <c r="FR170" s="23"/>
      <c r="FS170" s="23"/>
      <c r="FT170" s="23"/>
      <c r="FU170" s="23"/>
      <c r="FV170" s="23"/>
      <c r="FW170" s="23"/>
      <c r="FX170" s="23"/>
      <c r="FY170" s="23"/>
      <c r="FZ170" s="23"/>
      <c r="GA170" s="23"/>
      <c r="GB170" s="23"/>
      <c r="GC170" s="23"/>
      <c r="GD170" s="23"/>
      <c r="GE170" s="23"/>
      <c r="GF170" s="23"/>
      <c r="GG170" s="23"/>
      <c r="GH170" s="23"/>
      <c r="GI170" s="23"/>
      <c r="GJ170" s="23"/>
      <c r="GK170" s="23"/>
      <c r="GL170" s="23"/>
      <c r="GM170" s="23"/>
      <c r="GN170" s="23"/>
      <c r="GO170" s="23"/>
      <c r="GP170" s="23"/>
      <c r="GQ170" s="23"/>
      <c r="GR170" s="23"/>
      <c r="GS170" s="23"/>
      <c r="GT170" s="23"/>
      <c r="GU170" s="23"/>
      <c r="GV170" s="23"/>
      <c r="GW170" s="23"/>
      <c r="GX170" s="23"/>
      <c r="GY170" s="23"/>
      <c r="GZ170" s="23"/>
      <c r="HA170" s="23"/>
      <c r="HB170" s="23"/>
      <c r="HC170" s="23"/>
      <c r="HD170" s="23"/>
      <c r="HE170" s="23"/>
      <c r="HF170" s="23"/>
      <c r="HG170" s="23"/>
      <c r="HH170" s="23"/>
      <c r="HI170" s="23"/>
      <c r="HJ170" s="23"/>
      <c r="HK170" s="23"/>
      <c r="HL170" s="23"/>
      <c r="HM170" s="23"/>
      <c r="HN170" s="23"/>
      <c r="HO170" s="23"/>
      <c r="HP170" s="23"/>
      <c r="HQ170" s="23"/>
      <c r="HR170" s="23"/>
      <c r="HS170" s="23"/>
    </row>
    <row r="171" spans="1:227" s="24" customFormat="1" x14ac:dyDescent="0.25">
      <c r="A171" s="86" t="s">
        <v>434</v>
      </c>
      <c r="B171" s="28" t="s">
        <v>337</v>
      </c>
      <c r="C171" s="28">
        <f>C172+C173</f>
        <v>6400000</v>
      </c>
      <c r="D171" s="28">
        <f t="shared" ref="D171:F171" si="154">D172+D173</f>
        <v>600000</v>
      </c>
      <c r="E171" s="28">
        <f t="shared" si="154"/>
        <v>600000</v>
      </c>
      <c r="F171" s="28">
        <f t="shared" si="154"/>
        <v>600000</v>
      </c>
      <c r="G171" s="28">
        <f t="shared" ref="G171:L171" si="155">G172+G173</f>
        <v>700000</v>
      </c>
      <c r="H171" s="28">
        <f t="shared" si="155"/>
        <v>700000</v>
      </c>
      <c r="I171" s="53">
        <f t="shared" si="155"/>
        <v>700000</v>
      </c>
      <c r="J171" s="53">
        <f t="shared" si="155"/>
        <v>750000</v>
      </c>
      <c r="K171" s="28">
        <f t="shared" si="155"/>
        <v>850000</v>
      </c>
      <c r="L171" s="28">
        <f t="shared" si="155"/>
        <v>900000</v>
      </c>
      <c r="M171" s="86" t="s">
        <v>382</v>
      </c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  <c r="AQ171" s="23"/>
      <c r="AR171" s="23"/>
      <c r="AS171" s="23"/>
      <c r="AT171" s="23"/>
      <c r="AU171" s="23"/>
      <c r="AV171" s="23"/>
      <c r="AW171" s="23"/>
      <c r="AX171" s="23"/>
      <c r="AY171" s="23"/>
      <c r="AZ171" s="23"/>
      <c r="BA171" s="23"/>
      <c r="BB171" s="23"/>
      <c r="BC171" s="23"/>
      <c r="BD171" s="23"/>
      <c r="BE171" s="23"/>
      <c r="BF171" s="23"/>
      <c r="BG171" s="23"/>
      <c r="BH171" s="23"/>
      <c r="BI171" s="23"/>
      <c r="BJ171" s="23"/>
      <c r="BK171" s="23"/>
      <c r="BL171" s="23"/>
      <c r="BM171" s="23"/>
      <c r="BN171" s="23"/>
      <c r="BO171" s="23"/>
      <c r="BP171" s="23"/>
      <c r="BQ171" s="23"/>
      <c r="BR171" s="23"/>
      <c r="BS171" s="23"/>
      <c r="BT171" s="23"/>
      <c r="BU171" s="23"/>
      <c r="BV171" s="23"/>
      <c r="BW171" s="23"/>
      <c r="BX171" s="23"/>
      <c r="BY171" s="23"/>
      <c r="BZ171" s="23"/>
      <c r="CA171" s="23"/>
      <c r="CB171" s="23"/>
      <c r="CC171" s="23"/>
      <c r="CD171" s="23"/>
      <c r="CE171" s="23"/>
      <c r="CF171" s="23"/>
      <c r="CG171" s="23"/>
      <c r="CH171" s="23"/>
      <c r="CI171" s="23"/>
      <c r="CJ171" s="23"/>
      <c r="CK171" s="23"/>
      <c r="CL171" s="23"/>
      <c r="CM171" s="23"/>
      <c r="CN171" s="23"/>
      <c r="CO171" s="23"/>
      <c r="CP171" s="23"/>
      <c r="CQ171" s="23"/>
      <c r="CR171" s="23"/>
      <c r="CS171" s="23"/>
      <c r="CT171" s="23"/>
      <c r="CU171" s="23"/>
      <c r="CV171" s="23"/>
      <c r="CW171" s="23"/>
      <c r="CX171" s="23"/>
      <c r="CY171" s="23"/>
      <c r="CZ171" s="23"/>
      <c r="DA171" s="23"/>
      <c r="DB171" s="23"/>
      <c r="DC171" s="23"/>
      <c r="DD171" s="23"/>
      <c r="DE171" s="23"/>
      <c r="DF171" s="23"/>
      <c r="DG171" s="23"/>
      <c r="DH171" s="23"/>
      <c r="DI171" s="23"/>
      <c r="DJ171" s="23"/>
      <c r="DK171" s="23"/>
      <c r="DL171" s="23"/>
      <c r="DM171" s="23"/>
      <c r="DN171" s="23"/>
      <c r="DO171" s="23"/>
      <c r="DP171" s="23"/>
      <c r="DQ171" s="23"/>
      <c r="DR171" s="23"/>
      <c r="DS171" s="23"/>
      <c r="DT171" s="23"/>
      <c r="DU171" s="23"/>
      <c r="DV171" s="23"/>
      <c r="DW171" s="23"/>
      <c r="DX171" s="23"/>
      <c r="DY171" s="23"/>
      <c r="DZ171" s="23"/>
      <c r="EA171" s="23"/>
      <c r="EB171" s="23"/>
      <c r="EC171" s="23"/>
      <c r="ED171" s="23"/>
      <c r="EE171" s="23"/>
      <c r="EF171" s="23"/>
      <c r="EG171" s="23"/>
      <c r="EH171" s="23"/>
      <c r="EI171" s="23"/>
      <c r="EJ171" s="23"/>
      <c r="EK171" s="23"/>
      <c r="EL171" s="23"/>
      <c r="EM171" s="23"/>
      <c r="EN171" s="23"/>
      <c r="EO171" s="23"/>
      <c r="EP171" s="23"/>
      <c r="EQ171" s="23"/>
      <c r="ER171" s="23"/>
      <c r="ES171" s="23"/>
      <c r="ET171" s="23"/>
      <c r="EU171" s="23"/>
      <c r="EV171" s="23"/>
      <c r="EW171" s="23"/>
      <c r="EX171" s="23"/>
      <c r="EY171" s="23"/>
      <c r="EZ171" s="23"/>
      <c r="FA171" s="23"/>
      <c r="FB171" s="23"/>
      <c r="FC171" s="23"/>
      <c r="FD171" s="23"/>
      <c r="FE171" s="23"/>
      <c r="FF171" s="23"/>
      <c r="FG171" s="23"/>
      <c r="FH171" s="23"/>
      <c r="FI171" s="23"/>
      <c r="FJ171" s="23"/>
      <c r="FK171" s="23"/>
      <c r="FL171" s="23"/>
      <c r="FM171" s="23"/>
      <c r="FN171" s="23"/>
      <c r="FO171" s="23"/>
      <c r="FP171" s="23"/>
      <c r="FQ171" s="23"/>
      <c r="FR171" s="23"/>
      <c r="FS171" s="23"/>
      <c r="FT171" s="23"/>
      <c r="FU171" s="23"/>
      <c r="FV171" s="23"/>
      <c r="FW171" s="23"/>
      <c r="FX171" s="23"/>
      <c r="FY171" s="23"/>
      <c r="FZ171" s="23"/>
      <c r="GA171" s="23"/>
      <c r="GB171" s="23"/>
      <c r="GC171" s="23"/>
      <c r="GD171" s="23"/>
      <c r="GE171" s="23"/>
      <c r="GF171" s="23"/>
      <c r="GG171" s="23"/>
      <c r="GH171" s="23"/>
      <c r="GI171" s="23"/>
      <c r="GJ171" s="23"/>
      <c r="GK171" s="23"/>
      <c r="GL171" s="23"/>
      <c r="GM171" s="23"/>
      <c r="GN171" s="23"/>
      <c r="GO171" s="23"/>
      <c r="GP171" s="23"/>
      <c r="GQ171" s="23"/>
      <c r="GR171" s="23"/>
      <c r="GS171" s="23"/>
      <c r="GT171" s="23"/>
      <c r="GU171" s="23"/>
      <c r="GV171" s="23"/>
      <c r="GW171" s="23"/>
      <c r="GX171" s="23"/>
      <c r="GY171" s="23"/>
      <c r="GZ171" s="23"/>
      <c r="HA171" s="23"/>
      <c r="HB171" s="23"/>
      <c r="HC171" s="23"/>
      <c r="HD171" s="23"/>
      <c r="HE171" s="23"/>
      <c r="HF171" s="23"/>
      <c r="HG171" s="23"/>
      <c r="HH171" s="23"/>
      <c r="HI171" s="23"/>
      <c r="HJ171" s="23"/>
      <c r="HK171" s="23"/>
      <c r="HL171" s="23"/>
      <c r="HM171" s="23"/>
      <c r="HN171" s="23"/>
      <c r="HO171" s="23"/>
      <c r="HP171" s="23"/>
      <c r="HQ171" s="23"/>
      <c r="HR171" s="23"/>
      <c r="HS171" s="23"/>
    </row>
    <row r="172" spans="1:227" s="24" customFormat="1" ht="132" x14ac:dyDescent="0.25">
      <c r="A172" s="87"/>
      <c r="B172" s="28" t="s">
        <v>335</v>
      </c>
      <c r="C172" s="28">
        <f>SUM(D172:L172)</f>
        <v>0</v>
      </c>
      <c r="D172" s="28">
        <v>0</v>
      </c>
      <c r="E172" s="28">
        <v>0</v>
      </c>
      <c r="F172" s="28">
        <v>0</v>
      </c>
      <c r="G172" s="28">
        <v>0</v>
      </c>
      <c r="H172" s="28">
        <v>0</v>
      </c>
      <c r="I172" s="53">
        <v>0</v>
      </c>
      <c r="J172" s="53">
        <v>0</v>
      </c>
      <c r="K172" s="28">
        <v>0</v>
      </c>
      <c r="L172" s="28">
        <v>0</v>
      </c>
      <c r="M172" s="87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  <c r="AQ172" s="23"/>
      <c r="AR172" s="23"/>
      <c r="AS172" s="23"/>
      <c r="AT172" s="23"/>
      <c r="AU172" s="23"/>
      <c r="AV172" s="23"/>
      <c r="AW172" s="23"/>
      <c r="AX172" s="23"/>
      <c r="AY172" s="23"/>
      <c r="AZ172" s="23"/>
      <c r="BA172" s="23"/>
      <c r="BB172" s="23"/>
      <c r="BC172" s="23"/>
      <c r="BD172" s="23"/>
      <c r="BE172" s="23"/>
      <c r="BF172" s="23"/>
      <c r="BG172" s="23"/>
      <c r="BH172" s="23"/>
      <c r="BI172" s="23"/>
      <c r="BJ172" s="23"/>
      <c r="BK172" s="23"/>
      <c r="BL172" s="23"/>
      <c r="BM172" s="23"/>
      <c r="BN172" s="23"/>
      <c r="BO172" s="23"/>
      <c r="BP172" s="23"/>
      <c r="BQ172" s="23"/>
      <c r="BR172" s="23"/>
      <c r="BS172" s="23"/>
      <c r="BT172" s="23"/>
      <c r="BU172" s="23"/>
      <c r="BV172" s="23"/>
      <c r="BW172" s="23"/>
      <c r="BX172" s="23"/>
      <c r="BY172" s="23"/>
      <c r="BZ172" s="23"/>
      <c r="CA172" s="23"/>
      <c r="CB172" s="23"/>
      <c r="CC172" s="23"/>
      <c r="CD172" s="23"/>
      <c r="CE172" s="23"/>
      <c r="CF172" s="23"/>
      <c r="CG172" s="23"/>
      <c r="CH172" s="23"/>
      <c r="CI172" s="23"/>
      <c r="CJ172" s="23"/>
      <c r="CK172" s="23"/>
      <c r="CL172" s="23"/>
      <c r="CM172" s="23"/>
      <c r="CN172" s="23"/>
      <c r="CO172" s="23"/>
      <c r="CP172" s="23"/>
      <c r="CQ172" s="23"/>
      <c r="CR172" s="23"/>
      <c r="CS172" s="23"/>
      <c r="CT172" s="23"/>
      <c r="CU172" s="23"/>
      <c r="CV172" s="23"/>
      <c r="CW172" s="23"/>
      <c r="CX172" s="23"/>
      <c r="CY172" s="23"/>
      <c r="CZ172" s="23"/>
      <c r="DA172" s="23"/>
      <c r="DB172" s="23"/>
      <c r="DC172" s="23"/>
      <c r="DD172" s="23"/>
      <c r="DE172" s="23"/>
      <c r="DF172" s="23"/>
      <c r="DG172" s="23"/>
      <c r="DH172" s="23"/>
      <c r="DI172" s="23"/>
      <c r="DJ172" s="23"/>
      <c r="DK172" s="23"/>
      <c r="DL172" s="23"/>
      <c r="DM172" s="23"/>
      <c r="DN172" s="23"/>
      <c r="DO172" s="23"/>
      <c r="DP172" s="23"/>
      <c r="DQ172" s="23"/>
      <c r="DR172" s="23"/>
      <c r="DS172" s="23"/>
      <c r="DT172" s="23"/>
      <c r="DU172" s="23"/>
      <c r="DV172" s="23"/>
      <c r="DW172" s="23"/>
      <c r="DX172" s="23"/>
      <c r="DY172" s="23"/>
      <c r="DZ172" s="23"/>
      <c r="EA172" s="23"/>
      <c r="EB172" s="23"/>
      <c r="EC172" s="23"/>
      <c r="ED172" s="23"/>
      <c r="EE172" s="23"/>
      <c r="EF172" s="23"/>
      <c r="EG172" s="23"/>
      <c r="EH172" s="23"/>
      <c r="EI172" s="23"/>
      <c r="EJ172" s="23"/>
      <c r="EK172" s="23"/>
      <c r="EL172" s="23"/>
      <c r="EM172" s="23"/>
      <c r="EN172" s="23"/>
      <c r="EO172" s="23"/>
      <c r="EP172" s="23"/>
      <c r="EQ172" s="23"/>
      <c r="ER172" s="23"/>
      <c r="ES172" s="23"/>
      <c r="ET172" s="23"/>
      <c r="EU172" s="23"/>
      <c r="EV172" s="23"/>
      <c r="EW172" s="23"/>
      <c r="EX172" s="23"/>
      <c r="EY172" s="23"/>
      <c r="EZ172" s="23"/>
      <c r="FA172" s="23"/>
      <c r="FB172" s="23"/>
      <c r="FC172" s="23"/>
      <c r="FD172" s="23"/>
      <c r="FE172" s="23"/>
      <c r="FF172" s="23"/>
      <c r="FG172" s="23"/>
      <c r="FH172" s="23"/>
      <c r="FI172" s="23"/>
      <c r="FJ172" s="23"/>
      <c r="FK172" s="23"/>
      <c r="FL172" s="23"/>
      <c r="FM172" s="23"/>
      <c r="FN172" s="23"/>
      <c r="FO172" s="23"/>
      <c r="FP172" s="23"/>
      <c r="FQ172" s="23"/>
      <c r="FR172" s="23"/>
      <c r="FS172" s="23"/>
      <c r="FT172" s="23"/>
      <c r="FU172" s="23"/>
      <c r="FV172" s="23"/>
      <c r="FW172" s="23"/>
      <c r="FX172" s="23"/>
      <c r="FY172" s="23"/>
      <c r="FZ172" s="23"/>
      <c r="GA172" s="23"/>
      <c r="GB172" s="23"/>
      <c r="GC172" s="23"/>
      <c r="GD172" s="23"/>
      <c r="GE172" s="23"/>
      <c r="GF172" s="23"/>
      <c r="GG172" s="23"/>
      <c r="GH172" s="23"/>
      <c r="GI172" s="23"/>
      <c r="GJ172" s="23"/>
      <c r="GK172" s="23"/>
      <c r="GL172" s="23"/>
      <c r="GM172" s="23"/>
      <c r="GN172" s="23"/>
      <c r="GO172" s="23"/>
      <c r="GP172" s="23"/>
      <c r="GQ172" s="23"/>
      <c r="GR172" s="23"/>
      <c r="GS172" s="23"/>
      <c r="GT172" s="23"/>
      <c r="GU172" s="23"/>
      <c r="GV172" s="23"/>
      <c r="GW172" s="23"/>
      <c r="GX172" s="23"/>
      <c r="GY172" s="23"/>
      <c r="GZ172" s="23"/>
      <c r="HA172" s="23"/>
      <c r="HB172" s="23"/>
      <c r="HC172" s="23"/>
      <c r="HD172" s="23"/>
      <c r="HE172" s="23"/>
      <c r="HF172" s="23"/>
      <c r="HG172" s="23"/>
      <c r="HH172" s="23"/>
      <c r="HI172" s="23"/>
      <c r="HJ172" s="23"/>
      <c r="HK172" s="23"/>
      <c r="HL172" s="23"/>
      <c r="HM172" s="23"/>
      <c r="HN172" s="23"/>
      <c r="HO172" s="23"/>
      <c r="HP172" s="23"/>
      <c r="HQ172" s="23"/>
      <c r="HR172" s="23"/>
      <c r="HS172" s="23"/>
    </row>
    <row r="173" spans="1:227" s="24" customFormat="1" ht="136.5" customHeight="1" x14ac:dyDescent="0.25">
      <c r="A173" s="88"/>
      <c r="B173" s="28" t="s">
        <v>336</v>
      </c>
      <c r="C173" s="28">
        <f>SUM(D173:L173)</f>
        <v>6400000</v>
      </c>
      <c r="D173" s="28">
        <v>600000</v>
      </c>
      <c r="E173" s="28">
        <v>600000</v>
      </c>
      <c r="F173" s="28">
        <v>600000</v>
      </c>
      <c r="G173" s="28">
        <f>600000+100000</f>
        <v>700000</v>
      </c>
      <c r="H173" s="28">
        <f t="shared" ref="H173:I173" si="156">600000+100000</f>
        <v>700000</v>
      </c>
      <c r="I173" s="53">
        <f t="shared" si="156"/>
        <v>700000</v>
      </c>
      <c r="J173" s="53">
        <f>600000+150000</f>
        <v>750000</v>
      </c>
      <c r="K173" s="28">
        <f>600000+250000</f>
        <v>850000</v>
      </c>
      <c r="L173" s="28">
        <f>600000+250000+50000</f>
        <v>900000</v>
      </c>
      <c r="M173" s="88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  <c r="AQ173" s="23"/>
      <c r="AR173" s="23"/>
      <c r="AS173" s="23"/>
      <c r="AT173" s="23"/>
      <c r="AU173" s="23"/>
      <c r="AV173" s="23"/>
      <c r="AW173" s="23"/>
      <c r="AX173" s="23"/>
      <c r="AY173" s="23"/>
      <c r="AZ173" s="23"/>
      <c r="BA173" s="23"/>
      <c r="BB173" s="23"/>
      <c r="BC173" s="23"/>
      <c r="BD173" s="23"/>
      <c r="BE173" s="23"/>
      <c r="BF173" s="23"/>
      <c r="BG173" s="23"/>
      <c r="BH173" s="23"/>
      <c r="BI173" s="23"/>
      <c r="BJ173" s="23"/>
      <c r="BK173" s="23"/>
      <c r="BL173" s="23"/>
      <c r="BM173" s="23"/>
      <c r="BN173" s="23"/>
      <c r="BO173" s="23"/>
      <c r="BP173" s="23"/>
      <c r="BQ173" s="23"/>
      <c r="BR173" s="23"/>
      <c r="BS173" s="23"/>
      <c r="BT173" s="23"/>
      <c r="BU173" s="23"/>
      <c r="BV173" s="23"/>
      <c r="BW173" s="23"/>
      <c r="BX173" s="23"/>
      <c r="BY173" s="23"/>
      <c r="BZ173" s="23"/>
      <c r="CA173" s="23"/>
      <c r="CB173" s="23"/>
      <c r="CC173" s="23"/>
      <c r="CD173" s="23"/>
      <c r="CE173" s="23"/>
      <c r="CF173" s="23"/>
      <c r="CG173" s="23"/>
      <c r="CH173" s="23"/>
      <c r="CI173" s="23"/>
      <c r="CJ173" s="23"/>
      <c r="CK173" s="23"/>
      <c r="CL173" s="23"/>
      <c r="CM173" s="23"/>
      <c r="CN173" s="23"/>
      <c r="CO173" s="23"/>
      <c r="CP173" s="23"/>
      <c r="CQ173" s="23"/>
      <c r="CR173" s="23"/>
      <c r="CS173" s="23"/>
      <c r="CT173" s="23"/>
      <c r="CU173" s="23"/>
      <c r="CV173" s="23"/>
      <c r="CW173" s="23"/>
      <c r="CX173" s="23"/>
      <c r="CY173" s="23"/>
      <c r="CZ173" s="23"/>
      <c r="DA173" s="23"/>
      <c r="DB173" s="23"/>
      <c r="DC173" s="23"/>
      <c r="DD173" s="23"/>
      <c r="DE173" s="23"/>
      <c r="DF173" s="23"/>
      <c r="DG173" s="23"/>
      <c r="DH173" s="23"/>
      <c r="DI173" s="23"/>
      <c r="DJ173" s="23"/>
      <c r="DK173" s="23"/>
      <c r="DL173" s="23"/>
      <c r="DM173" s="23"/>
      <c r="DN173" s="23"/>
      <c r="DO173" s="23"/>
      <c r="DP173" s="23"/>
      <c r="DQ173" s="23"/>
      <c r="DR173" s="23"/>
      <c r="DS173" s="23"/>
      <c r="DT173" s="23"/>
      <c r="DU173" s="23"/>
      <c r="DV173" s="23"/>
      <c r="DW173" s="23"/>
      <c r="DX173" s="23"/>
      <c r="DY173" s="23"/>
      <c r="DZ173" s="23"/>
      <c r="EA173" s="23"/>
      <c r="EB173" s="23"/>
      <c r="EC173" s="23"/>
      <c r="ED173" s="23"/>
      <c r="EE173" s="23"/>
      <c r="EF173" s="23"/>
      <c r="EG173" s="23"/>
      <c r="EH173" s="23"/>
      <c r="EI173" s="23"/>
      <c r="EJ173" s="23"/>
      <c r="EK173" s="23"/>
      <c r="EL173" s="23"/>
      <c r="EM173" s="23"/>
      <c r="EN173" s="23"/>
      <c r="EO173" s="23"/>
      <c r="EP173" s="23"/>
      <c r="EQ173" s="23"/>
      <c r="ER173" s="23"/>
      <c r="ES173" s="23"/>
      <c r="ET173" s="23"/>
      <c r="EU173" s="23"/>
      <c r="EV173" s="23"/>
      <c r="EW173" s="23"/>
      <c r="EX173" s="23"/>
      <c r="EY173" s="23"/>
      <c r="EZ173" s="23"/>
      <c r="FA173" s="23"/>
      <c r="FB173" s="23"/>
      <c r="FC173" s="23"/>
      <c r="FD173" s="23"/>
      <c r="FE173" s="23"/>
      <c r="FF173" s="23"/>
      <c r="FG173" s="23"/>
      <c r="FH173" s="23"/>
      <c r="FI173" s="23"/>
      <c r="FJ173" s="23"/>
      <c r="FK173" s="23"/>
      <c r="FL173" s="23"/>
      <c r="FM173" s="23"/>
      <c r="FN173" s="23"/>
      <c r="FO173" s="23"/>
      <c r="FP173" s="23"/>
      <c r="FQ173" s="23"/>
      <c r="FR173" s="23"/>
      <c r="FS173" s="23"/>
      <c r="FT173" s="23"/>
      <c r="FU173" s="23"/>
      <c r="FV173" s="23"/>
      <c r="FW173" s="23"/>
      <c r="FX173" s="23"/>
      <c r="FY173" s="23"/>
      <c r="FZ173" s="23"/>
      <c r="GA173" s="23"/>
      <c r="GB173" s="23"/>
      <c r="GC173" s="23"/>
      <c r="GD173" s="23"/>
      <c r="GE173" s="23"/>
      <c r="GF173" s="23"/>
      <c r="GG173" s="23"/>
      <c r="GH173" s="23"/>
      <c r="GI173" s="23"/>
      <c r="GJ173" s="23"/>
      <c r="GK173" s="23"/>
      <c r="GL173" s="23"/>
      <c r="GM173" s="23"/>
      <c r="GN173" s="23"/>
      <c r="GO173" s="23"/>
      <c r="GP173" s="23"/>
      <c r="GQ173" s="23"/>
      <c r="GR173" s="23"/>
      <c r="GS173" s="23"/>
      <c r="GT173" s="23"/>
      <c r="GU173" s="23"/>
      <c r="GV173" s="23"/>
      <c r="GW173" s="23"/>
      <c r="GX173" s="23"/>
      <c r="GY173" s="23"/>
      <c r="GZ173" s="23"/>
      <c r="HA173" s="23"/>
      <c r="HB173" s="23"/>
      <c r="HC173" s="23"/>
      <c r="HD173" s="23"/>
      <c r="HE173" s="23"/>
      <c r="HF173" s="23"/>
      <c r="HG173" s="23"/>
      <c r="HH173" s="23"/>
      <c r="HI173" s="23"/>
      <c r="HJ173" s="23"/>
      <c r="HK173" s="23"/>
      <c r="HL173" s="23"/>
      <c r="HM173" s="23"/>
      <c r="HN173" s="23"/>
      <c r="HO173" s="23"/>
      <c r="HP173" s="23"/>
      <c r="HQ173" s="23"/>
      <c r="HR173" s="23"/>
      <c r="HS173" s="23"/>
    </row>
    <row r="174" spans="1:227" s="24" customFormat="1" x14ac:dyDescent="0.25">
      <c r="A174" s="86" t="s">
        <v>435</v>
      </c>
      <c r="B174" s="28" t="s">
        <v>337</v>
      </c>
      <c r="C174" s="28">
        <f t="shared" ref="C174" si="157">C175+C176</f>
        <v>0</v>
      </c>
      <c r="D174" s="28">
        <f t="shared" ref="D174:L174" si="158">D175+D176</f>
        <v>0</v>
      </c>
      <c r="E174" s="28">
        <f t="shared" si="158"/>
        <v>0</v>
      </c>
      <c r="F174" s="28">
        <f t="shared" si="158"/>
        <v>0</v>
      </c>
      <c r="G174" s="28">
        <f t="shared" si="158"/>
        <v>0</v>
      </c>
      <c r="H174" s="28">
        <f t="shared" si="158"/>
        <v>0</v>
      </c>
      <c r="I174" s="53">
        <f t="shared" si="158"/>
        <v>0</v>
      </c>
      <c r="J174" s="53">
        <f t="shared" si="158"/>
        <v>0</v>
      </c>
      <c r="K174" s="28">
        <f t="shared" si="158"/>
        <v>0</v>
      </c>
      <c r="L174" s="28">
        <f t="shared" si="158"/>
        <v>0</v>
      </c>
      <c r="M174" s="86" t="s">
        <v>382</v>
      </c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  <c r="AQ174" s="23"/>
      <c r="AR174" s="23"/>
      <c r="AS174" s="23"/>
      <c r="AT174" s="23"/>
      <c r="AU174" s="23"/>
      <c r="AV174" s="23"/>
      <c r="AW174" s="23"/>
      <c r="AX174" s="23"/>
      <c r="AY174" s="23"/>
      <c r="AZ174" s="23"/>
      <c r="BA174" s="23"/>
      <c r="BB174" s="23"/>
      <c r="BC174" s="23"/>
      <c r="BD174" s="23"/>
      <c r="BE174" s="23"/>
      <c r="BF174" s="23"/>
      <c r="BG174" s="23"/>
      <c r="BH174" s="23"/>
      <c r="BI174" s="23"/>
      <c r="BJ174" s="23"/>
      <c r="BK174" s="23"/>
      <c r="BL174" s="23"/>
      <c r="BM174" s="23"/>
      <c r="BN174" s="23"/>
      <c r="BO174" s="23"/>
      <c r="BP174" s="23"/>
      <c r="BQ174" s="23"/>
      <c r="BR174" s="23"/>
      <c r="BS174" s="23"/>
      <c r="BT174" s="23"/>
      <c r="BU174" s="23"/>
      <c r="BV174" s="23"/>
      <c r="BW174" s="23"/>
      <c r="BX174" s="23"/>
      <c r="BY174" s="23"/>
      <c r="BZ174" s="23"/>
      <c r="CA174" s="23"/>
      <c r="CB174" s="23"/>
      <c r="CC174" s="23"/>
      <c r="CD174" s="23"/>
      <c r="CE174" s="23"/>
      <c r="CF174" s="23"/>
      <c r="CG174" s="23"/>
      <c r="CH174" s="23"/>
      <c r="CI174" s="23"/>
      <c r="CJ174" s="23"/>
      <c r="CK174" s="23"/>
      <c r="CL174" s="23"/>
      <c r="CM174" s="23"/>
      <c r="CN174" s="23"/>
      <c r="CO174" s="23"/>
      <c r="CP174" s="23"/>
      <c r="CQ174" s="23"/>
      <c r="CR174" s="23"/>
      <c r="CS174" s="23"/>
      <c r="CT174" s="23"/>
      <c r="CU174" s="23"/>
      <c r="CV174" s="23"/>
      <c r="CW174" s="23"/>
      <c r="CX174" s="23"/>
      <c r="CY174" s="23"/>
      <c r="CZ174" s="23"/>
      <c r="DA174" s="23"/>
      <c r="DB174" s="23"/>
      <c r="DC174" s="23"/>
      <c r="DD174" s="23"/>
      <c r="DE174" s="23"/>
      <c r="DF174" s="23"/>
      <c r="DG174" s="23"/>
      <c r="DH174" s="23"/>
      <c r="DI174" s="23"/>
      <c r="DJ174" s="23"/>
      <c r="DK174" s="23"/>
      <c r="DL174" s="23"/>
      <c r="DM174" s="23"/>
      <c r="DN174" s="23"/>
      <c r="DO174" s="23"/>
      <c r="DP174" s="23"/>
      <c r="DQ174" s="23"/>
      <c r="DR174" s="23"/>
      <c r="DS174" s="23"/>
      <c r="DT174" s="23"/>
      <c r="DU174" s="23"/>
      <c r="DV174" s="23"/>
      <c r="DW174" s="23"/>
      <c r="DX174" s="23"/>
      <c r="DY174" s="23"/>
      <c r="DZ174" s="23"/>
      <c r="EA174" s="23"/>
      <c r="EB174" s="23"/>
      <c r="EC174" s="23"/>
      <c r="ED174" s="23"/>
      <c r="EE174" s="23"/>
      <c r="EF174" s="23"/>
      <c r="EG174" s="23"/>
      <c r="EH174" s="23"/>
      <c r="EI174" s="23"/>
      <c r="EJ174" s="23"/>
      <c r="EK174" s="23"/>
      <c r="EL174" s="23"/>
      <c r="EM174" s="23"/>
      <c r="EN174" s="23"/>
      <c r="EO174" s="23"/>
      <c r="EP174" s="23"/>
      <c r="EQ174" s="23"/>
      <c r="ER174" s="23"/>
      <c r="ES174" s="23"/>
      <c r="ET174" s="23"/>
      <c r="EU174" s="23"/>
      <c r="EV174" s="23"/>
      <c r="EW174" s="23"/>
      <c r="EX174" s="23"/>
      <c r="EY174" s="23"/>
      <c r="EZ174" s="23"/>
      <c r="FA174" s="23"/>
      <c r="FB174" s="23"/>
      <c r="FC174" s="23"/>
      <c r="FD174" s="23"/>
      <c r="FE174" s="23"/>
      <c r="FF174" s="23"/>
      <c r="FG174" s="23"/>
      <c r="FH174" s="23"/>
      <c r="FI174" s="23"/>
      <c r="FJ174" s="23"/>
      <c r="FK174" s="23"/>
      <c r="FL174" s="23"/>
      <c r="FM174" s="23"/>
      <c r="FN174" s="23"/>
      <c r="FO174" s="23"/>
      <c r="FP174" s="23"/>
      <c r="FQ174" s="23"/>
      <c r="FR174" s="23"/>
      <c r="FS174" s="23"/>
      <c r="FT174" s="23"/>
      <c r="FU174" s="23"/>
      <c r="FV174" s="23"/>
      <c r="FW174" s="23"/>
      <c r="FX174" s="23"/>
      <c r="FY174" s="23"/>
      <c r="FZ174" s="23"/>
      <c r="GA174" s="23"/>
      <c r="GB174" s="23"/>
      <c r="GC174" s="23"/>
      <c r="GD174" s="23"/>
      <c r="GE174" s="23"/>
      <c r="GF174" s="23"/>
      <c r="GG174" s="23"/>
      <c r="GH174" s="23"/>
      <c r="GI174" s="23"/>
      <c r="GJ174" s="23"/>
      <c r="GK174" s="23"/>
      <c r="GL174" s="23"/>
      <c r="GM174" s="23"/>
      <c r="GN174" s="23"/>
      <c r="GO174" s="23"/>
      <c r="GP174" s="23"/>
      <c r="GQ174" s="23"/>
      <c r="GR174" s="23"/>
      <c r="GS174" s="23"/>
      <c r="GT174" s="23"/>
      <c r="GU174" s="23"/>
      <c r="GV174" s="23"/>
      <c r="GW174" s="23"/>
      <c r="GX174" s="23"/>
      <c r="GY174" s="23"/>
      <c r="GZ174" s="23"/>
      <c r="HA174" s="23"/>
      <c r="HB174" s="23"/>
      <c r="HC174" s="23"/>
      <c r="HD174" s="23"/>
      <c r="HE174" s="23"/>
      <c r="HF174" s="23"/>
      <c r="HG174" s="23"/>
      <c r="HH174" s="23"/>
      <c r="HI174" s="23"/>
      <c r="HJ174" s="23"/>
      <c r="HK174" s="23"/>
      <c r="HL174" s="23"/>
      <c r="HM174" s="23"/>
      <c r="HN174" s="23"/>
      <c r="HO174" s="23"/>
      <c r="HP174" s="23"/>
      <c r="HQ174" s="23"/>
      <c r="HR174" s="23"/>
      <c r="HS174" s="23"/>
    </row>
    <row r="175" spans="1:227" s="24" customFormat="1" ht="132" x14ac:dyDescent="0.25">
      <c r="A175" s="87"/>
      <c r="B175" s="28" t="s">
        <v>335</v>
      </c>
      <c r="C175" s="28">
        <f>SUM(D175:L175)</f>
        <v>0</v>
      </c>
      <c r="D175" s="28">
        <v>0</v>
      </c>
      <c r="E175" s="28">
        <v>0</v>
      </c>
      <c r="F175" s="28">
        <v>0</v>
      </c>
      <c r="G175" s="28">
        <v>0</v>
      </c>
      <c r="H175" s="28">
        <v>0</v>
      </c>
      <c r="I175" s="53">
        <v>0</v>
      </c>
      <c r="J175" s="53">
        <v>0</v>
      </c>
      <c r="K175" s="28">
        <v>0</v>
      </c>
      <c r="L175" s="28">
        <v>0</v>
      </c>
      <c r="M175" s="87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  <c r="AQ175" s="23"/>
      <c r="AR175" s="23"/>
      <c r="AS175" s="23"/>
      <c r="AT175" s="23"/>
      <c r="AU175" s="23"/>
      <c r="AV175" s="23"/>
      <c r="AW175" s="23"/>
      <c r="AX175" s="23"/>
      <c r="AY175" s="23"/>
      <c r="AZ175" s="23"/>
      <c r="BA175" s="23"/>
      <c r="BB175" s="23"/>
      <c r="BC175" s="23"/>
      <c r="BD175" s="23"/>
      <c r="BE175" s="23"/>
      <c r="BF175" s="23"/>
      <c r="BG175" s="23"/>
      <c r="BH175" s="23"/>
      <c r="BI175" s="23"/>
      <c r="BJ175" s="23"/>
      <c r="BK175" s="23"/>
      <c r="BL175" s="23"/>
      <c r="BM175" s="23"/>
      <c r="BN175" s="23"/>
      <c r="BO175" s="23"/>
      <c r="BP175" s="23"/>
      <c r="BQ175" s="23"/>
      <c r="BR175" s="23"/>
      <c r="BS175" s="23"/>
      <c r="BT175" s="23"/>
      <c r="BU175" s="23"/>
      <c r="BV175" s="23"/>
      <c r="BW175" s="23"/>
      <c r="BX175" s="23"/>
      <c r="BY175" s="23"/>
      <c r="BZ175" s="23"/>
      <c r="CA175" s="23"/>
      <c r="CB175" s="23"/>
      <c r="CC175" s="23"/>
      <c r="CD175" s="23"/>
      <c r="CE175" s="23"/>
      <c r="CF175" s="23"/>
      <c r="CG175" s="23"/>
      <c r="CH175" s="23"/>
      <c r="CI175" s="23"/>
      <c r="CJ175" s="23"/>
      <c r="CK175" s="23"/>
      <c r="CL175" s="23"/>
      <c r="CM175" s="23"/>
      <c r="CN175" s="23"/>
      <c r="CO175" s="23"/>
      <c r="CP175" s="23"/>
      <c r="CQ175" s="23"/>
      <c r="CR175" s="23"/>
      <c r="CS175" s="23"/>
      <c r="CT175" s="23"/>
      <c r="CU175" s="23"/>
      <c r="CV175" s="23"/>
      <c r="CW175" s="23"/>
      <c r="CX175" s="23"/>
      <c r="CY175" s="23"/>
      <c r="CZ175" s="23"/>
      <c r="DA175" s="23"/>
      <c r="DB175" s="23"/>
      <c r="DC175" s="23"/>
      <c r="DD175" s="23"/>
      <c r="DE175" s="23"/>
      <c r="DF175" s="23"/>
      <c r="DG175" s="23"/>
      <c r="DH175" s="23"/>
      <c r="DI175" s="23"/>
      <c r="DJ175" s="23"/>
      <c r="DK175" s="23"/>
      <c r="DL175" s="23"/>
      <c r="DM175" s="23"/>
      <c r="DN175" s="23"/>
      <c r="DO175" s="23"/>
      <c r="DP175" s="23"/>
      <c r="DQ175" s="23"/>
      <c r="DR175" s="23"/>
      <c r="DS175" s="23"/>
      <c r="DT175" s="23"/>
      <c r="DU175" s="23"/>
      <c r="DV175" s="23"/>
      <c r="DW175" s="23"/>
      <c r="DX175" s="23"/>
      <c r="DY175" s="23"/>
      <c r="DZ175" s="23"/>
      <c r="EA175" s="23"/>
      <c r="EB175" s="23"/>
      <c r="EC175" s="23"/>
      <c r="ED175" s="23"/>
      <c r="EE175" s="23"/>
      <c r="EF175" s="23"/>
      <c r="EG175" s="23"/>
      <c r="EH175" s="23"/>
      <c r="EI175" s="23"/>
      <c r="EJ175" s="23"/>
      <c r="EK175" s="23"/>
      <c r="EL175" s="23"/>
      <c r="EM175" s="23"/>
      <c r="EN175" s="23"/>
      <c r="EO175" s="23"/>
      <c r="EP175" s="23"/>
      <c r="EQ175" s="23"/>
      <c r="ER175" s="23"/>
      <c r="ES175" s="23"/>
      <c r="ET175" s="23"/>
      <c r="EU175" s="23"/>
      <c r="EV175" s="23"/>
      <c r="EW175" s="23"/>
      <c r="EX175" s="23"/>
      <c r="EY175" s="23"/>
      <c r="EZ175" s="23"/>
      <c r="FA175" s="23"/>
      <c r="FB175" s="23"/>
      <c r="FC175" s="23"/>
      <c r="FD175" s="23"/>
      <c r="FE175" s="23"/>
      <c r="FF175" s="23"/>
      <c r="FG175" s="23"/>
      <c r="FH175" s="23"/>
      <c r="FI175" s="23"/>
      <c r="FJ175" s="23"/>
      <c r="FK175" s="23"/>
      <c r="FL175" s="23"/>
      <c r="FM175" s="23"/>
      <c r="FN175" s="23"/>
      <c r="FO175" s="23"/>
      <c r="FP175" s="23"/>
      <c r="FQ175" s="23"/>
      <c r="FR175" s="23"/>
      <c r="FS175" s="23"/>
      <c r="FT175" s="23"/>
      <c r="FU175" s="23"/>
      <c r="FV175" s="23"/>
      <c r="FW175" s="23"/>
      <c r="FX175" s="23"/>
      <c r="FY175" s="23"/>
      <c r="FZ175" s="23"/>
      <c r="GA175" s="23"/>
      <c r="GB175" s="23"/>
      <c r="GC175" s="23"/>
      <c r="GD175" s="23"/>
      <c r="GE175" s="23"/>
      <c r="GF175" s="23"/>
      <c r="GG175" s="23"/>
      <c r="GH175" s="23"/>
      <c r="GI175" s="23"/>
      <c r="GJ175" s="23"/>
      <c r="GK175" s="23"/>
      <c r="GL175" s="23"/>
      <c r="GM175" s="23"/>
      <c r="GN175" s="23"/>
      <c r="GO175" s="23"/>
      <c r="GP175" s="23"/>
      <c r="GQ175" s="23"/>
      <c r="GR175" s="23"/>
      <c r="GS175" s="23"/>
      <c r="GT175" s="23"/>
      <c r="GU175" s="23"/>
      <c r="GV175" s="23"/>
      <c r="GW175" s="23"/>
      <c r="GX175" s="23"/>
      <c r="GY175" s="23"/>
      <c r="GZ175" s="23"/>
      <c r="HA175" s="23"/>
      <c r="HB175" s="23"/>
      <c r="HC175" s="23"/>
      <c r="HD175" s="23"/>
      <c r="HE175" s="23"/>
      <c r="HF175" s="23"/>
      <c r="HG175" s="23"/>
      <c r="HH175" s="23"/>
      <c r="HI175" s="23"/>
      <c r="HJ175" s="23"/>
      <c r="HK175" s="23"/>
      <c r="HL175" s="23"/>
      <c r="HM175" s="23"/>
      <c r="HN175" s="23"/>
      <c r="HO175" s="23"/>
      <c r="HP175" s="23"/>
      <c r="HQ175" s="23"/>
      <c r="HR175" s="23"/>
      <c r="HS175" s="23"/>
    </row>
    <row r="176" spans="1:227" s="24" customFormat="1" ht="66" x14ac:dyDescent="0.25">
      <c r="A176" s="88"/>
      <c r="B176" s="28" t="s">
        <v>336</v>
      </c>
      <c r="C176" s="28">
        <f>SUM(D176:L176)</f>
        <v>0</v>
      </c>
      <c r="D176" s="28">
        <v>0</v>
      </c>
      <c r="E176" s="28">
        <v>0</v>
      </c>
      <c r="F176" s="28">
        <v>0</v>
      </c>
      <c r="G176" s="28">
        <v>0</v>
      </c>
      <c r="H176" s="28">
        <v>0</v>
      </c>
      <c r="I176" s="53">
        <v>0</v>
      </c>
      <c r="J176" s="53">
        <v>0</v>
      </c>
      <c r="K176" s="28">
        <v>0</v>
      </c>
      <c r="L176" s="28">
        <v>0</v>
      </c>
      <c r="M176" s="88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  <c r="AQ176" s="23"/>
      <c r="AR176" s="23"/>
      <c r="AS176" s="23"/>
      <c r="AT176" s="23"/>
      <c r="AU176" s="23"/>
      <c r="AV176" s="23"/>
      <c r="AW176" s="23"/>
      <c r="AX176" s="23"/>
      <c r="AY176" s="23"/>
      <c r="AZ176" s="23"/>
      <c r="BA176" s="23"/>
      <c r="BB176" s="23"/>
      <c r="BC176" s="23"/>
      <c r="BD176" s="23"/>
      <c r="BE176" s="23"/>
      <c r="BF176" s="23"/>
      <c r="BG176" s="23"/>
      <c r="BH176" s="23"/>
      <c r="BI176" s="23"/>
      <c r="BJ176" s="23"/>
      <c r="BK176" s="23"/>
      <c r="BL176" s="23"/>
      <c r="BM176" s="23"/>
      <c r="BN176" s="23"/>
      <c r="BO176" s="23"/>
      <c r="BP176" s="23"/>
      <c r="BQ176" s="23"/>
      <c r="BR176" s="23"/>
      <c r="BS176" s="23"/>
      <c r="BT176" s="23"/>
      <c r="BU176" s="23"/>
      <c r="BV176" s="23"/>
      <c r="BW176" s="23"/>
      <c r="BX176" s="23"/>
      <c r="BY176" s="23"/>
      <c r="BZ176" s="23"/>
      <c r="CA176" s="23"/>
      <c r="CB176" s="23"/>
      <c r="CC176" s="23"/>
      <c r="CD176" s="23"/>
      <c r="CE176" s="23"/>
      <c r="CF176" s="23"/>
      <c r="CG176" s="23"/>
      <c r="CH176" s="23"/>
      <c r="CI176" s="23"/>
      <c r="CJ176" s="23"/>
      <c r="CK176" s="23"/>
      <c r="CL176" s="23"/>
      <c r="CM176" s="23"/>
      <c r="CN176" s="23"/>
      <c r="CO176" s="23"/>
      <c r="CP176" s="23"/>
      <c r="CQ176" s="23"/>
      <c r="CR176" s="23"/>
      <c r="CS176" s="23"/>
      <c r="CT176" s="23"/>
      <c r="CU176" s="23"/>
      <c r="CV176" s="23"/>
      <c r="CW176" s="23"/>
      <c r="CX176" s="23"/>
      <c r="CY176" s="23"/>
      <c r="CZ176" s="23"/>
      <c r="DA176" s="23"/>
      <c r="DB176" s="23"/>
      <c r="DC176" s="23"/>
      <c r="DD176" s="23"/>
      <c r="DE176" s="23"/>
      <c r="DF176" s="23"/>
      <c r="DG176" s="23"/>
      <c r="DH176" s="23"/>
      <c r="DI176" s="23"/>
      <c r="DJ176" s="23"/>
      <c r="DK176" s="23"/>
      <c r="DL176" s="23"/>
      <c r="DM176" s="23"/>
      <c r="DN176" s="23"/>
      <c r="DO176" s="23"/>
      <c r="DP176" s="23"/>
      <c r="DQ176" s="23"/>
      <c r="DR176" s="23"/>
      <c r="DS176" s="23"/>
      <c r="DT176" s="23"/>
      <c r="DU176" s="23"/>
      <c r="DV176" s="23"/>
      <c r="DW176" s="23"/>
      <c r="DX176" s="23"/>
      <c r="DY176" s="23"/>
      <c r="DZ176" s="23"/>
      <c r="EA176" s="23"/>
      <c r="EB176" s="23"/>
      <c r="EC176" s="23"/>
      <c r="ED176" s="23"/>
      <c r="EE176" s="23"/>
      <c r="EF176" s="23"/>
      <c r="EG176" s="23"/>
      <c r="EH176" s="23"/>
      <c r="EI176" s="23"/>
      <c r="EJ176" s="23"/>
      <c r="EK176" s="23"/>
      <c r="EL176" s="23"/>
      <c r="EM176" s="23"/>
      <c r="EN176" s="23"/>
      <c r="EO176" s="23"/>
      <c r="EP176" s="23"/>
      <c r="EQ176" s="23"/>
      <c r="ER176" s="23"/>
      <c r="ES176" s="23"/>
      <c r="ET176" s="23"/>
      <c r="EU176" s="23"/>
      <c r="EV176" s="23"/>
      <c r="EW176" s="23"/>
      <c r="EX176" s="23"/>
      <c r="EY176" s="23"/>
      <c r="EZ176" s="23"/>
      <c r="FA176" s="23"/>
      <c r="FB176" s="23"/>
      <c r="FC176" s="23"/>
      <c r="FD176" s="23"/>
      <c r="FE176" s="23"/>
      <c r="FF176" s="23"/>
      <c r="FG176" s="23"/>
      <c r="FH176" s="23"/>
      <c r="FI176" s="23"/>
      <c r="FJ176" s="23"/>
      <c r="FK176" s="23"/>
      <c r="FL176" s="23"/>
      <c r="FM176" s="23"/>
      <c r="FN176" s="23"/>
      <c r="FO176" s="23"/>
      <c r="FP176" s="23"/>
      <c r="FQ176" s="23"/>
      <c r="FR176" s="23"/>
      <c r="FS176" s="23"/>
      <c r="FT176" s="23"/>
      <c r="FU176" s="23"/>
      <c r="FV176" s="23"/>
      <c r="FW176" s="23"/>
      <c r="FX176" s="23"/>
      <c r="FY176" s="23"/>
      <c r="FZ176" s="23"/>
      <c r="GA176" s="23"/>
      <c r="GB176" s="23"/>
      <c r="GC176" s="23"/>
      <c r="GD176" s="23"/>
      <c r="GE176" s="23"/>
      <c r="GF176" s="23"/>
      <c r="GG176" s="23"/>
      <c r="GH176" s="23"/>
      <c r="GI176" s="23"/>
      <c r="GJ176" s="23"/>
      <c r="GK176" s="23"/>
      <c r="GL176" s="23"/>
      <c r="GM176" s="23"/>
      <c r="GN176" s="23"/>
      <c r="GO176" s="23"/>
      <c r="GP176" s="23"/>
      <c r="GQ176" s="23"/>
      <c r="GR176" s="23"/>
      <c r="GS176" s="23"/>
      <c r="GT176" s="23"/>
      <c r="GU176" s="23"/>
      <c r="GV176" s="23"/>
      <c r="GW176" s="23"/>
      <c r="GX176" s="23"/>
      <c r="GY176" s="23"/>
      <c r="GZ176" s="23"/>
      <c r="HA176" s="23"/>
      <c r="HB176" s="23"/>
      <c r="HC176" s="23"/>
      <c r="HD176" s="23"/>
      <c r="HE176" s="23"/>
      <c r="HF176" s="23"/>
      <c r="HG176" s="23"/>
      <c r="HH176" s="23"/>
      <c r="HI176" s="23"/>
      <c r="HJ176" s="23"/>
      <c r="HK176" s="23"/>
      <c r="HL176" s="23"/>
      <c r="HM176" s="23"/>
      <c r="HN176" s="23"/>
      <c r="HO176" s="23"/>
      <c r="HP176" s="23"/>
      <c r="HQ176" s="23"/>
      <c r="HR176" s="23"/>
      <c r="HS176" s="23"/>
    </row>
    <row r="177" spans="1:227" s="24" customFormat="1" x14ac:dyDescent="0.25">
      <c r="A177" s="86" t="s">
        <v>361</v>
      </c>
      <c r="B177" s="28" t="s">
        <v>337</v>
      </c>
      <c r="C177" s="28">
        <f t="shared" ref="C177" si="159">C178+C179</f>
        <v>0</v>
      </c>
      <c r="D177" s="28">
        <v>0</v>
      </c>
      <c r="E177" s="28">
        <f t="shared" ref="E177:L177" si="160">E178+E179</f>
        <v>0</v>
      </c>
      <c r="F177" s="28">
        <f t="shared" si="160"/>
        <v>0</v>
      </c>
      <c r="G177" s="28">
        <f t="shared" si="160"/>
        <v>0</v>
      </c>
      <c r="H177" s="28">
        <f t="shared" si="160"/>
        <v>0</v>
      </c>
      <c r="I177" s="53">
        <f t="shared" si="160"/>
        <v>0</v>
      </c>
      <c r="J177" s="53">
        <f t="shared" si="160"/>
        <v>0</v>
      </c>
      <c r="K177" s="28">
        <f t="shared" si="160"/>
        <v>0</v>
      </c>
      <c r="L177" s="28">
        <f t="shared" si="160"/>
        <v>0</v>
      </c>
      <c r="M177" s="86" t="s">
        <v>380</v>
      </c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  <c r="AQ177" s="23"/>
      <c r="AR177" s="23"/>
      <c r="AS177" s="23"/>
      <c r="AT177" s="23"/>
      <c r="AU177" s="23"/>
      <c r="AV177" s="23"/>
      <c r="AW177" s="23"/>
      <c r="AX177" s="23"/>
      <c r="AY177" s="23"/>
      <c r="AZ177" s="23"/>
      <c r="BA177" s="23"/>
      <c r="BB177" s="23"/>
      <c r="BC177" s="23"/>
      <c r="BD177" s="23"/>
      <c r="BE177" s="23"/>
      <c r="BF177" s="23"/>
      <c r="BG177" s="23"/>
      <c r="BH177" s="23"/>
      <c r="BI177" s="23"/>
      <c r="BJ177" s="23"/>
      <c r="BK177" s="23"/>
      <c r="BL177" s="23"/>
      <c r="BM177" s="23"/>
      <c r="BN177" s="23"/>
      <c r="BO177" s="23"/>
      <c r="BP177" s="23"/>
      <c r="BQ177" s="23"/>
      <c r="BR177" s="23"/>
      <c r="BS177" s="23"/>
      <c r="BT177" s="23"/>
      <c r="BU177" s="23"/>
      <c r="BV177" s="23"/>
      <c r="BW177" s="23"/>
      <c r="BX177" s="23"/>
      <c r="BY177" s="23"/>
      <c r="BZ177" s="23"/>
      <c r="CA177" s="23"/>
      <c r="CB177" s="23"/>
      <c r="CC177" s="23"/>
      <c r="CD177" s="23"/>
      <c r="CE177" s="23"/>
      <c r="CF177" s="23"/>
      <c r="CG177" s="23"/>
      <c r="CH177" s="23"/>
      <c r="CI177" s="23"/>
      <c r="CJ177" s="23"/>
      <c r="CK177" s="23"/>
      <c r="CL177" s="23"/>
      <c r="CM177" s="23"/>
      <c r="CN177" s="23"/>
      <c r="CO177" s="23"/>
      <c r="CP177" s="23"/>
      <c r="CQ177" s="23"/>
      <c r="CR177" s="23"/>
      <c r="CS177" s="23"/>
      <c r="CT177" s="23"/>
      <c r="CU177" s="23"/>
      <c r="CV177" s="23"/>
      <c r="CW177" s="23"/>
      <c r="CX177" s="23"/>
      <c r="CY177" s="23"/>
      <c r="CZ177" s="23"/>
      <c r="DA177" s="23"/>
      <c r="DB177" s="23"/>
      <c r="DC177" s="23"/>
      <c r="DD177" s="23"/>
      <c r="DE177" s="23"/>
      <c r="DF177" s="23"/>
      <c r="DG177" s="23"/>
      <c r="DH177" s="23"/>
      <c r="DI177" s="23"/>
      <c r="DJ177" s="23"/>
      <c r="DK177" s="23"/>
      <c r="DL177" s="23"/>
      <c r="DM177" s="23"/>
      <c r="DN177" s="23"/>
      <c r="DO177" s="23"/>
      <c r="DP177" s="23"/>
      <c r="DQ177" s="23"/>
      <c r="DR177" s="23"/>
      <c r="DS177" s="23"/>
      <c r="DT177" s="23"/>
      <c r="DU177" s="23"/>
      <c r="DV177" s="23"/>
      <c r="DW177" s="23"/>
      <c r="DX177" s="23"/>
      <c r="DY177" s="23"/>
      <c r="DZ177" s="23"/>
      <c r="EA177" s="23"/>
      <c r="EB177" s="23"/>
      <c r="EC177" s="23"/>
      <c r="ED177" s="23"/>
      <c r="EE177" s="23"/>
      <c r="EF177" s="23"/>
      <c r="EG177" s="23"/>
      <c r="EH177" s="23"/>
      <c r="EI177" s="23"/>
      <c r="EJ177" s="23"/>
      <c r="EK177" s="23"/>
      <c r="EL177" s="23"/>
      <c r="EM177" s="23"/>
      <c r="EN177" s="23"/>
      <c r="EO177" s="23"/>
      <c r="EP177" s="23"/>
      <c r="EQ177" s="23"/>
      <c r="ER177" s="23"/>
      <c r="ES177" s="23"/>
      <c r="ET177" s="23"/>
      <c r="EU177" s="23"/>
      <c r="EV177" s="23"/>
      <c r="EW177" s="23"/>
      <c r="EX177" s="23"/>
      <c r="EY177" s="23"/>
      <c r="EZ177" s="23"/>
      <c r="FA177" s="23"/>
      <c r="FB177" s="23"/>
      <c r="FC177" s="23"/>
      <c r="FD177" s="23"/>
      <c r="FE177" s="23"/>
      <c r="FF177" s="23"/>
      <c r="FG177" s="23"/>
      <c r="FH177" s="23"/>
      <c r="FI177" s="23"/>
      <c r="FJ177" s="23"/>
      <c r="FK177" s="23"/>
      <c r="FL177" s="23"/>
      <c r="FM177" s="23"/>
      <c r="FN177" s="23"/>
      <c r="FO177" s="23"/>
      <c r="FP177" s="23"/>
      <c r="FQ177" s="23"/>
      <c r="FR177" s="23"/>
      <c r="FS177" s="23"/>
      <c r="FT177" s="23"/>
      <c r="FU177" s="23"/>
      <c r="FV177" s="23"/>
      <c r="FW177" s="23"/>
      <c r="FX177" s="23"/>
      <c r="FY177" s="23"/>
      <c r="FZ177" s="23"/>
      <c r="GA177" s="23"/>
      <c r="GB177" s="23"/>
      <c r="GC177" s="23"/>
      <c r="GD177" s="23"/>
      <c r="GE177" s="23"/>
      <c r="GF177" s="23"/>
      <c r="GG177" s="23"/>
      <c r="GH177" s="23"/>
      <c r="GI177" s="23"/>
      <c r="GJ177" s="23"/>
      <c r="GK177" s="23"/>
      <c r="GL177" s="23"/>
      <c r="GM177" s="23"/>
      <c r="GN177" s="23"/>
      <c r="GO177" s="23"/>
      <c r="GP177" s="23"/>
      <c r="GQ177" s="23"/>
      <c r="GR177" s="23"/>
      <c r="GS177" s="23"/>
      <c r="GT177" s="23"/>
      <c r="GU177" s="23"/>
      <c r="GV177" s="23"/>
      <c r="GW177" s="23"/>
      <c r="GX177" s="23"/>
      <c r="GY177" s="23"/>
      <c r="GZ177" s="23"/>
      <c r="HA177" s="23"/>
      <c r="HB177" s="23"/>
      <c r="HC177" s="23"/>
      <c r="HD177" s="23"/>
      <c r="HE177" s="23"/>
      <c r="HF177" s="23"/>
      <c r="HG177" s="23"/>
      <c r="HH177" s="23"/>
      <c r="HI177" s="23"/>
      <c r="HJ177" s="23"/>
      <c r="HK177" s="23"/>
      <c r="HL177" s="23"/>
      <c r="HM177" s="23"/>
      <c r="HN177" s="23"/>
      <c r="HO177" s="23"/>
      <c r="HP177" s="23"/>
      <c r="HQ177" s="23"/>
      <c r="HR177" s="23"/>
      <c r="HS177" s="23"/>
    </row>
    <row r="178" spans="1:227" s="24" customFormat="1" ht="132" x14ac:dyDescent="0.25">
      <c r="A178" s="87"/>
      <c r="B178" s="28" t="s">
        <v>335</v>
      </c>
      <c r="C178" s="28">
        <f>SUM(D178:L178)</f>
        <v>0</v>
      </c>
      <c r="D178" s="28">
        <v>0</v>
      </c>
      <c r="E178" s="28">
        <v>0</v>
      </c>
      <c r="F178" s="28">
        <v>0</v>
      </c>
      <c r="G178" s="28">
        <v>0</v>
      </c>
      <c r="H178" s="28">
        <v>0</v>
      </c>
      <c r="I178" s="53">
        <v>0</v>
      </c>
      <c r="J178" s="53">
        <v>0</v>
      </c>
      <c r="K178" s="28">
        <v>0</v>
      </c>
      <c r="L178" s="28">
        <v>0</v>
      </c>
      <c r="M178" s="87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  <c r="AQ178" s="23"/>
      <c r="AR178" s="23"/>
      <c r="AS178" s="23"/>
      <c r="AT178" s="23"/>
      <c r="AU178" s="23"/>
      <c r="AV178" s="23"/>
      <c r="AW178" s="23"/>
      <c r="AX178" s="23"/>
      <c r="AY178" s="23"/>
      <c r="AZ178" s="23"/>
      <c r="BA178" s="23"/>
      <c r="BB178" s="23"/>
      <c r="BC178" s="23"/>
      <c r="BD178" s="23"/>
      <c r="BE178" s="23"/>
      <c r="BF178" s="23"/>
      <c r="BG178" s="23"/>
      <c r="BH178" s="23"/>
      <c r="BI178" s="23"/>
      <c r="BJ178" s="23"/>
      <c r="BK178" s="23"/>
      <c r="BL178" s="23"/>
      <c r="BM178" s="23"/>
      <c r="BN178" s="23"/>
      <c r="BO178" s="23"/>
      <c r="BP178" s="23"/>
      <c r="BQ178" s="23"/>
      <c r="BR178" s="23"/>
      <c r="BS178" s="23"/>
      <c r="BT178" s="23"/>
      <c r="BU178" s="23"/>
      <c r="BV178" s="23"/>
      <c r="BW178" s="23"/>
      <c r="BX178" s="23"/>
      <c r="BY178" s="23"/>
      <c r="BZ178" s="23"/>
      <c r="CA178" s="23"/>
      <c r="CB178" s="23"/>
      <c r="CC178" s="23"/>
      <c r="CD178" s="23"/>
      <c r="CE178" s="23"/>
      <c r="CF178" s="23"/>
      <c r="CG178" s="23"/>
      <c r="CH178" s="23"/>
      <c r="CI178" s="23"/>
      <c r="CJ178" s="23"/>
      <c r="CK178" s="23"/>
      <c r="CL178" s="23"/>
      <c r="CM178" s="23"/>
      <c r="CN178" s="23"/>
      <c r="CO178" s="23"/>
      <c r="CP178" s="23"/>
      <c r="CQ178" s="23"/>
      <c r="CR178" s="23"/>
      <c r="CS178" s="23"/>
      <c r="CT178" s="23"/>
      <c r="CU178" s="23"/>
      <c r="CV178" s="23"/>
      <c r="CW178" s="23"/>
      <c r="CX178" s="23"/>
      <c r="CY178" s="23"/>
      <c r="CZ178" s="23"/>
      <c r="DA178" s="23"/>
      <c r="DB178" s="23"/>
      <c r="DC178" s="23"/>
      <c r="DD178" s="23"/>
      <c r="DE178" s="23"/>
      <c r="DF178" s="23"/>
      <c r="DG178" s="23"/>
      <c r="DH178" s="23"/>
      <c r="DI178" s="23"/>
      <c r="DJ178" s="23"/>
      <c r="DK178" s="23"/>
      <c r="DL178" s="23"/>
      <c r="DM178" s="23"/>
      <c r="DN178" s="23"/>
      <c r="DO178" s="23"/>
      <c r="DP178" s="23"/>
      <c r="DQ178" s="23"/>
      <c r="DR178" s="23"/>
      <c r="DS178" s="23"/>
      <c r="DT178" s="23"/>
      <c r="DU178" s="23"/>
      <c r="DV178" s="23"/>
      <c r="DW178" s="23"/>
      <c r="DX178" s="23"/>
      <c r="DY178" s="23"/>
      <c r="DZ178" s="23"/>
      <c r="EA178" s="23"/>
      <c r="EB178" s="23"/>
      <c r="EC178" s="23"/>
      <c r="ED178" s="23"/>
      <c r="EE178" s="23"/>
      <c r="EF178" s="23"/>
      <c r="EG178" s="23"/>
      <c r="EH178" s="23"/>
      <c r="EI178" s="23"/>
      <c r="EJ178" s="23"/>
      <c r="EK178" s="23"/>
      <c r="EL178" s="23"/>
      <c r="EM178" s="23"/>
      <c r="EN178" s="23"/>
      <c r="EO178" s="23"/>
      <c r="EP178" s="23"/>
      <c r="EQ178" s="23"/>
      <c r="ER178" s="23"/>
      <c r="ES178" s="23"/>
      <c r="ET178" s="23"/>
      <c r="EU178" s="23"/>
      <c r="EV178" s="23"/>
      <c r="EW178" s="23"/>
      <c r="EX178" s="23"/>
      <c r="EY178" s="23"/>
      <c r="EZ178" s="23"/>
      <c r="FA178" s="23"/>
      <c r="FB178" s="23"/>
      <c r="FC178" s="23"/>
      <c r="FD178" s="23"/>
      <c r="FE178" s="23"/>
      <c r="FF178" s="23"/>
      <c r="FG178" s="23"/>
      <c r="FH178" s="23"/>
      <c r="FI178" s="23"/>
      <c r="FJ178" s="23"/>
      <c r="FK178" s="23"/>
      <c r="FL178" s="23"/>
      <c r="FM178" s="23"/>
      <c r="FN178" s="23"/>
      <c r="FO178" s="23"/>
      <c r="FP178" s="23"/>
      <c r="FQ178" s="23"/>
      <c r="FR178" s="23"/>
      <c r="FS178" s="23"/>
      <c r="FT178" s="23"/>
      <c r="FU178" s="23"/>
      <c r="FV178" s="23"/>
      <c r="FW178" s="23"/>
      <c r="FX178" s="23"/>
      <c r="FY178" s="23"/>
      <c r="FZ178" s="23"/>
      <c r="GA178" s="23"/>
      <c r="GB178" s="23"/>
      <c r="GC178" s="23"/>
      <c r="GD178" s="23"/>
      <c r="GE178" s="23"/>
      <c r="GF178" s="23"/>
      <c r="GG178" s="23"/>
      <c r="GH178" s="23"/>
      <c r="GI178" s="23"/>
      <c r="GJ178" s="23"/>
      <c r="GK178" s="23"/>
      <c r="GL178" s="23"/>
      <c r="GM178" s="23"/>
      <c r="GN178" s="23"/>
      <c r="GO178" s="23"/>
      <c r="GP178" s="23"/>
      <c r="GQ178" s="23"/>
      <c r="GR178" s="23"/>
      <c r="GS178" s="23"/>
      <c r="GT178" s="23"/>
      <c r="GU178" s="23"/>
      <c r="GV178" s="23"/>
      <c r="GW178" s="23"/>
      <c r="GX178" s="23"/>
      <c r="GY178" s="23"/>
      <c r="GZ178" s="23"/>
      <c r="HA178" s="23"/>
      <c r="HB178" s="23"/>
      <c r="HC178" s="23"/>
      <c r="HD178" s="23"/>
      <c r="HE178" s="23"/>
      <c r="HF178" s="23"/>
      <c r="HG178" s="23"/>
      <c r="HH178" s="23"/>
      <c r="HI178" s="23"/>
      <c r="HJ178" s="23"/>
      <c r="HK178" s="23"/>
      <c r="HL178" s="23"/>
      <c r="HM178" s="23"/>
      <c r="HN178" s="23"/>
      <c r="HO178" s="23"/>
      <c r="HP178" s="23"/>
      <c r="HQ178" s="23"/>
      <c r="HR178" s="23"/>
      <c r="HS178" s="23"/>
    </row>
    <row r="179" spans="1:227" s="24" customFormat="1" ht="66" x14ac:dyDescent="0.25">
      <c r="A179" s="88"/>
      <c r="B179" s="28" t="s">
        <v>336</v>
      </c>
      <c r="C179" s="28">
        <f>SUM(D179:L179)</f>
        <v>0</v>
      </c>
      <c r="D179" s="28"/>
      <c r="E179" s="28">
        <v>0</v>
      </c>
      <c r="F179" s="28">
        <v>0</v>
      </c>
      <c r="G179" s="28">
        <v>0</v>
      </c>
      <c r="H179" s="28">
        <v>0</v>
      </c>
      <c r="I179" s="53">
        <v>0</v>
      </c>
      <c r="J179" s="53">
        <v>0</v>
      </c>
      <c r="K179" s="28">
        <v>0</v>
      </c>
      <c r="L179" s="28">
        <v>0</v>
      </c>
      <c r="M179" s="88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  <c r="AQ179" s="23"/>
      <c r="AR179" s="23"/>
      <c r="AS179" s="23"/>
      <c r="AT179" s="23"/>
      <c r="AU179" s="23"/>
      <c r="AV179" s="23"/>
      <c r="AW179" s="23"/>
      <c r="AX179" s="23"/>
      <c r="AY179" s="23"/>
      <c r="AZ179" s="23"/>
      <c r="BA179" s="23"/>
      <c r="BB179" s="23"/>
      <c r="BC179" s="23"/>
      <c r="BD179" s="23"/>
      <c r="BE179" s="23"/>
      <c r="BF179" s="23"/>
      <c r="BG179" s="23"/>
      <c r="BH179" s="23"/>
      <c r="BI179" s="23"/>
      <c r="BJ179" s="23"/>
      <c r="BK179" s="23"/>
      <c r="BL179" s="23"/>
      <c r="BM179" s="23"/>
      <c r="BN179" s="23"/>
      <c r="BO179" s="23"/>
      <c r="BP179" s="23"/>
      <c r="BQ179" s="23"/>
      <c r="BR179" s="23"/>
      <c r="BS179" s="23"/>
      <c r="BT179" s="23"/>
      <c r="BU179" s="23"/>
      <c r="BV179" s="23"/>
      <c r="BW179" s="23"/>
      <c r="BX179" s="23"/>
      <c r="BY179" s="23"/>
      <c r="BZ179" s="23"/>
      <c r="CA179" s="23"/>
      <c r="CB179" s="23"/>
      <c r="CC179" s="23"/>
      <c r="CD179" s="23"/>
      <c r="CE179" s="23"/>
      <c r="CF179" s="23"/>
      <c r="CG179" s="23"/>
      <c r="CH179" s="23"/>
      <c r="CI179" s="23"/>
      <c r="CJ179" s="23"/>
      <c r="CK179" s="23"/>
      <c r="CL179" s="23"/>
      <c r="CM179" s="23"/>
      <c r="CN179" s="23"/>
      <c r="CO179" s="23"/>
      <c r="CP179" s="23"/>
      <c r="CQ179" s="23"/>
      <c r="CR179" s="23"/>
      <c r="CS179" s="23"/>
      <c r="CT179" s="23"/>
      <c r="CU179" s="23"/>
      <c r="CV179" s="23"/>
      <c r="CW179" s="23"/>
      <c r="CX179" s="23"/>
      <c r="CY179" s="23"/>
      <c r="CZ179" s="23"/>
      <c r="DA179" s="23"/>
      <c r="DB179" s="23"/>
      <c r="DC179" s="23"/>
      <c r="DD179" s="23"/>
      <c r="DE179" s="23"/>
      <c r="DF179" s="23"/>
      <c r="DG179" s="23"/>
      <c r="DH179" s="23"/>
      <c r="DI179" s="23"/>
      <c r="DJ179" s="23"/>
      <c r="DK179" s="23"/>
      <c r="DL179" s="23"/>
      <c r="DM179" s="23"/>
      <c r="DN179" s="23"/>
      <c r="DO179" s="23"/>
      <c r="DP179" s="23"/>
      <c r="DQ179" s="23"/>
      <c r="DR179" s="23"/>
      <c r="DS179" s="23"/>
      <c r="DT179" s="23"/>
      <c r="DU179" s="23"/>
      <c r="DV179" s="23"/>
      <c r="DW179" s="23"/>
      <c r="DX179" s="23"/>
      <c r="DY179" s="23"/>
      <c r="DZ179" s="23"/>
      <c r="EA179" s="23"/>
      <c r="EB179" s="23"/>
      <c r="EC179" s="23"/>
      <c r="ED179" s="23"/>
      <c r="EE179" s="23"/>
      <c r="EF179" s="23"/>
      <c r="EG179" s="23"/>
      <c r="EH179" s="23"/>
      <c r="EI179" s="23"/>
      <c r="EJ179" s="23"/>
      <c r="EK179" s="23"/>
      <c r="EL179" s="23"/>
      <c r="EM179" s="23"/>
      <c r="EN179" s="23"/>
      <c r="EO179" s="23"/>
      <c r="EP179" s="23"/>
      <c r="EQ179" s="23"/>
      <c r="ER179" s="23"/>
      <c r="ES179" s="23"/>
      <c r="ET179" s="23"/>
      <c r="EU179" s="23"/>
      <c r="EV179" s="23"/>
      <c r="EW179" s="23"/>
      <c r="EX179" s="23"/>
      <c r="EY179" s="23"/>
      <c r="EZ179" s="23"/>
      <c r="FA179" s="23"/>
      <c r="FB179" s="23"/>
      <c r="FC179" s="23"/>
      <c r="FD179" s="23"/>
      <c r="FE179" s="23"/>
      <c r="FF179" s="23"/>
      <c r="FG179" s="23"/>
      <c r="FH179" s="23"/>
      <c r="FI179" s="23"/>
      <c r="FJ179" s="23"/>
      <c r="FK179" s="23"/>
      <c r="FL179" s="23"/>
      <c r="FM179" s="23"/>
      <c r="FN179" s="23"/>
      <c r="FO179" s="23"/>
      <c r="FP179" s="23"/>
      <c r="FQ179" s="23"/>
      <c r="FR179" s="23"/>
      <c r="FS179" s="23"/>
      <c r="FT179" s="23"/>
      <c r="FU179" s="23"/>
      <c r="FV179" s="23"/>
      <c r="FW179" s="23"/>
      <c r="FX179" s="23"/>
      <c r="FY179" s="23"/>
      <c r="FZ179" s="23"/>
      <c r="GA179" s="23"/>
      <c r="GB179" s="23"/>
      <c r="GC179" s="23"/>
      <c r="GD179" s="23"/>
      <c r="GE179" s="23"/>
      <c r="GF179" s="23"/>
      <c r="GG179" s="23"/>
      <c r="GH179" s="23"/>
      <c r="GI179" s="23"/>
      <c r="GJ179" s="23"/>
      <c r="GK179" s="23"/>
      <c r="GL179" s="23"/>
      <c r="GM179" s="23"/>
      <c r="GN179" s="23"/>
      <c r="GO179" s="23"/>
      <c r="GP179" s="23"/>
      <c r="GQ179" s="23"/>
      <c r="GR179" s="23"/>
      <c r="GS179" s="23"/>
      <c r="GT179" s="23"/>
      <c r="GU179" s="23"/>
      <c r="GV179" s="23"/>
      <c r="GW179" s="23"/>
      <c r="GX179" s="23"/>
      <c r="GY179" s="23"/>
      <c r="GZ179" s="23"/>
      <c r="HA179" s="23"/>
      <c r="HB179" s="23"/>
      <c r="HC179" s="23"/>
      <c r="HD179" s="23"/>
      <c r="HE179" s="23"/>
      <c r="HF179" s="23"/>
      <c r="HG179" s="23"/>
      <c r="HH179" s="23"/>
      <c r="HI179" s="23"/>
      <c r="HJ179" s="23"/>
      <c r="HK179" s="23"/>
      <c r="HL179" s="23"/>
      <c r="HM179" s="23"/>
      <c r="HN179" s="23"/>
      <c r="HO179" s="23"/>
      <c r="HP179" s="23"/>
      <c r="HQ179" s="23"/>
      <c r="HR179" s="23"/>
      <c r="HS179" s="23"/>
    </row>
    <row r="180" spans="1:227" s="23" customFormat="1" x14ac:dyDescent="0.25">
      <c r="A180" s="92" t="s">
        <v>492</v>
      </c>
      <c r="B180" s="28" t="s">
        <v>337</v>
      </c>
      <c r="C180" s="28">
        <f t="shared" ref="C180:L180" si="161">C181+C182</f>
        <v>0</v>
      </c>
      <c r="D180" s="57">
        <f t="shared" si="161"/>
        <v>0</v>
      </c>
      <c r="E180" s="57">
        <f t="shared" si="161"/>
        <v>0</v>
      </c>
      <c r="F180" s="57">
        <f t="shared" si="161"/>
        <v>0</v>
      </c>
      <c r="G180" s="57">
        <f t="shared" si="161"/>
        <v>0</v>
      </c>
      <c r="H180" s="57">
        <f t="shared" si="161"/>
        <v>0</v>
      </c>
      <c r="I180" s="58">
        <f t="shared" si="161"/>
        <v>0</v>
      </c>
      <c r="J180" s="58">
        <f t="shared" si="161"/>
        <v>0</v>
      </c>
      <c r="K180" s="57">
        <f t="shared" si="161"/>
        <v>0</v>
      </c>
      <c r="L180" s="57">
        <f t="shared" si="161"/>
        <v>0</v>
      </c>
      <c r="M180" s="86" t="s">
        <v>477</v>
      </c>
    </row>
    <row r="181" spans="1:227" s="23" customFormat="1" ht="136.5" customHeight="1" x14ac:dyDescent="0.25">
      <c r="A181" s="93"/>
      <c r="B181" s="28" t="s">
        <v>335</v>
      </c>
      <c r="C181" s="28">
        <f>SUM(D181:L181)</f>
        <v>0</v>
      </c>
      <c r="D181" s="57">
        <v>0</v>
      </c>
      <c r="E181" s="57">
        <v>0</v>
      </c>
      <c r="F181" s="57">
        <v>0</v>
      </c>
      <c r="G181" s="57">
        <v>0</v>
      </c>
      <c r="H181" s="57">
        <v>0</v>
      </c>
      <c r="I181" s="58">
        <v>0</v>
      </c>
      <c r="J181" s="58">
        <v>0</v>
      </c>
      <c r="K181" s="57">
        <v>0</v>
      </c>
      <c r="L181" s="57">
        <v>0</v>
      </c>
      <c r="M181" s="87"/>
    </row>
    <row r="182" spans="1:227" s="23" customFormat="1" ht="100.5" customHeight="1" x14ac:dyDescent="0.25">
      <c r="A182" s="94"/>
      <c r="B182" s="28" t="s">
        <v>336</v>
      </c>
      <c r="C182" s="28">
        <f>SUM(D182:L182)</f>
        <v>0</v>
      </c>
      <c r="D182" s="57">
        <v>0</v>
      </c>
      <c r="E182" s="57">
        <v>0</v>
      </c>
      <c r="F182" s="57">
        <v>0</v>
      </c>
      <c r="G182" s="57">
        <v>0</v>
      </c>
      <c r="H182" s="57">
        <v>0</v>
      </c>
      <c r="I182" s="57">
        <v>0</v>
      </c>
      <c r="J182" s="57">
        <v>0</v>
      </c>
      <c r="K182" s="57">
        <v>0</v>
      </c>
      <c r="L182" s="57">
        <v>0</v>
      </c>
      <c r="M182" s="88"/>
    </row>
    <row r="183" spans="1:227" s="23" customFormat="1" ht="52.5" customHeight="1" x14ac:dyDescent="0.25">
      <c r="A183" s="92" t="s">
        <v>493</v>
      </c>
      <c r="B183" s="28" t="s">
        <v>337</v>
      </c>
      <c r="C183" s="57">
        <f t="shared" ref="C183:L183" si="162">C184+C185</f>
        <v>0</v>
      </c>
      <c r="D183" s="57">
        <f t="shared" si="162"/>
        <v>0</v>
      </c>
      <c r="E183" s="57">
        <f t="shared" si="162"/>
        <v>0</v>
      </c>
      <c r="F183" s="57">
        <f t="shared" si="162"/>
        <v>0</v>
      </c>
      <c r="G183" s="57">
        <f t="shared" si="162"/>
        <v>0</v>
      </c>
      <c r="H183" s="57">
        <f t="shared" si="162"/>
        <v>0</v>
      </c>
      <c r="I183" s="58">
        <f t="shared" si="162"/>
        <v>0</v>
      </c>
      <c r="J183" s="58">
        <f t="shared" si="162"/>
        <v>0</v>
      </c>
      <c r="K183" s="57">
        <f t="shared" si="162"/>
        <v>0</v>
      </c>
      <c r="L183" s="57">
        <f t="shared" si="162"/>
        <v>0</v>
      </c>
      <c r="M183" s="86" t="s">
        <v>477</v>
      </c>
    </row>
    <row r="184" spans="1:227" s="23" customFormat="1" ht="133.5" customHeight="1" x14ac:dyDescent="0.25">
      <c r="A184" s="93"/>
      <c r="B184" s="28" t="s">
        <v>335</v>
      </c>
      <c r="C184" s="28">
        <f>SUM(D184:L184)</f>
        <v>0</v>
      </c>
      <c r="D184" s="57">
        <v>0</v>
      </c>
      <c r="E184" s="57">
        <v>0</v>
      </c>
      <c r="F184" s="57">
        <v>0</v>
      </c>
      <c r="G184" s="57">
        <v>0</v>
      </c>
      <c r="H184" s="57">
        <v>0</v>
      </c>
      <c r="I184" s="58">
        <v>0</v>
      </c>
      <c r="J184" s="58">
        <v>0</v>
      </c>
      <c r="K184" s="57">
        <v>0</v>
      </c>
      <c r="L184" s="57">
        <v>0</v>
      </c>
      <c r="M184" s="87"/>
    </row>
    <row r="185" spans="1:227" s="23" customFormat="1" ht="85.5" customHeight="1" x14ac:dyDescent="0.25">
      <c r="A185" s="94"/>
      <c r="B185" s="28" t="s">
        <v>336</v>
      </c>
      <c r="C185" s="28">
        <f>SUM(D185:L185)</f>
        <v>0</v>
      </c>
      <c r="D185" s="57">
        <v>0</v>
      </c>
      <c r="E185" s="57">
        <v>0</v>
      </c>
      <c r="F185" s="57">
        <v>0</v>
      </c>
      <c r="G185" s="57">
        <v>0</v>
      </c>
      <c r="H185" s="57">
        <v>0</v>
      </c>
      <c r="I185" s="57">
        <v>0</v>
      </c>
      <c r="J185" s="57">
        <v>0</v>
      </c>
      <c r="K185" s="57">
        <v>0</v>
      </c>
      <c r="L185" s="57">
        <v>0</v>
      </c>
      <c r="M185" s="88"/>
    </row>
    <row r="186" spans="1:227" s="23" customFormat="1" ht="48.75" customHeight="1" x14ac:dyDescent="0.25">
      <c r="A186" s="92" t="s">
        <v>494</v>
      </c>
      <c r="B186" s="28" t="s">
        <v>337</v>
      </c>
      <c r="C186" s="57">
        <f t="shared" ref="C186:L186" si="163">C187+C188</f>
        <v>0</v>
      </c>
      <c r="D186" s="57">
        <f t="shared" si="163"/>
        <v>0</v>
      </c>
      <c r="E186" s="57">
        <f t="shared" si="163"/>
        <v>0</v>
      </c>
      <c r="F186" s="57">
        <f t="shared" si="163"/>
        <v>0</v>
      </c>
      <c r="G186" s="57">
        <f t="shared" si="163"/>
        <v>0</v>
      </c>
      <c r="H186" s="57">
        <f t="shared" si="163"/>
        <v>0</v>
      </c>
      <c r="I186" s="58">
        <f t="shared" si="163"/>
        <v>0</v>
      </c>
      <c r="J186" s="58">
        <f t="shared" si="163"/>
        <v>0</v>
      </c>
      <c r="K186" s="57">
        <f t="shared" si="163"/>
        <v>0</v>
      </c>
      <c r="L186" s="57">
        <f t="shared" si="163"/>
        <v>0</v>
      </c>
      <c r="M186" s="86" t="s">
        <v>477</v>
      </c>
    </row>
    <row r="187" spans="1:227" s="23" customFormat="1" ht="135.75" customHeight="1" x14ac:dyDescent="0.25">
      <c r="A187" s="93"/>
      <c r="B187" s="28" t="s">
        <v>335</v>
      </c>
      <c r="C187" s="28">
        <f>SUM(D187:L187)</f>
        <v>0</v>
      </c>
      <c r="D187" s="57">
        <v>0</v>
      </c>
      <c r="E187" s="57">
        <v>0</v>
      </c>
      <c r="F187" s="57">
        <v>0</v>
      </c>
      <c r="G187" s="57">
        <v>0</v>
      </c>
      <c r="H187" s="57">
        <v>0</v>
      </c>
      <c r="I187" s="58">
        <v>0</v>
      </c>
      <c r="J187" s="58">
        <v>0</v>
      </c>
      <c r="K187" s="57">
        <v>0</v>
      </c>
      <c r="L187" s="57">
        <v>0</v>
      </c>
      <c r="M187" s="87"/>
    </row>
    <row r="188" spans="1:227" s="23" customFormat="1" ht="89.25" customHeight="1" x14ac:dyDescent="0.25">
      <c r="A188" s="94"/>
      <c r="B188" s="28" t="s">
        <v>336</v>
      </c>
      <c r="C188" s="28">
        <f>SUM(D188:L188)</f>
        <v>0</v>
      </c>
      <c r="D188" s="57">
        <v>0</v>
      </c>
      <c r="E188" s="57">
        <v>0</v>
      </c>
      <c r="F188" s="57">
        <v>0</v>
      </c>
      <c r="G188" s="57">
        <v>0</v>
      </c>
      <c r="H188" s="57">
        <v>0</v>
      </c>
      <c r="I188" s="57">
        <v>0</v>
      </c>
      <c r="J188" s="57">
        <v>0</v>
      </c>
      <c r="K188" s="57">
        <v>0</v>
      </c>
      <c r="L188" s="57">
        <v>0</v>
      </c>
      <c r="M188" s="88"/>
    </row>
    <row r="189" spans="1:227" s="24" customFormat="1" x14ac:dyDescent="0.25">
      <c r="A189" s="86" t="s">
        <v>360</v>
      </c>
      <c r="B189" s="28" t="s">
        <v>337</v>
      </c>
      <c r="C189" s="28">
        <f>C192</f>
        <v>4203150</v>
      </c>
      <c r="D189" s="28">
        <f t="shared" ref="D189:F189" si="164">D190+D191</f>
        <v>380350</v>
      </c>
      <c r="E189" s="28">
        <f t="shared" si="164"/>
        <v>380350</v>
      </c>
      <c r="F189" s="28">
        <f t="shared" si="164"/>
        <v>380350</v>
      </c>
      <c r="G189" s="28">
        <f t="shared" ref="G189:L189" si="165">G190+G191</f>
        <v>460350</v>
      </c>
      <c r="H189" s="28">
        <f t="shared" si="165"/>
        <v>460350</v>
      </c>
      <c r="I189" s="53">
        <f t="shared" si="165"/>
        <v>460350</v>
      </c>
      <c r="J189" s="53">
        <f t="shared" si="165"/>
        <v>460350</v>
      </c>
      <c r="K189" s="28">
        <f t="shared" si="165"/>
        <v>560350</v>
      </c>
      <c r="L189" s="28">
        <f t="shared" si="165"/>
        <v>660350</v>
      </c>
      <c r="M189" s="86" t="s">
        <v>488</v>
      </c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  <c r="BF189" s="23"/>
      <c r="BG189" s="23"/>
      <c r="BH189" s="23"/>
      <c r="BI189" s="23"/>
      <c r="BJ189" s="23"/>
      <c r="BK189" s="23"/>
      <c r="BL189" s="23"/>
      <c r="BM189" s="23"/>
      <c r="BN189" s="23"/>
      <c r="BO189" s="23"/>
      <c r="BP189" s="23"/>
      <c r="BQ189" s="23"/>
      <c r="BR189" s="23"/>
      <c r="BS189" s="23"/>
      <c r="BT189" s="23"/>
      <c r="BU189" s="23"/>
      <c r="BV189" s="23"/>
      <c r="BW189" s="23"/>
      <c r="BX189" s="23"/>
      <c r="BY189" s="23"/>
      <c r="BZ189" s="23"/>
      <c r="CA189" s="23"/>
      <c r="CB189" s="23"/>
      <c r="CC189" s="23"/>
      <c r="CD189" s="23"/>
      <c r="CE189" s="23"/>
      <c r="CF189" s="23"/>
      <c r="CG189" s="23"/>
      <c r="CH189" s="23"/>
      <c r="CI189" s="23"/>
      <c r="CJ189" s="23"/>
      <c r="CK189" s="23"/>
      <c r="CL189" s="23"/>
      <c r="CM189" s="23"/>
      <c r="CN189" s="23"/>
      <c r="CO189" s="23"/>
      <c r="CP189" s="23"/>
      <c r="CQ189" s="23"/>
      <c r="CR189" s="23"/>
      <c r="CS189" s="23"/>
      <c r="CT189" s="23"/>
      <c r="CU189" s="23"/>
      <c r="CV189" s="23"/>
      <c r="CW189" s="23"/>
      <c r="CX189" s="23"/>
      <c r="CY189" s="23"/>
      <c r="CZ189" s="23"/>
      <c r="DA189" s="23"/>
      <c r="DB189" s="23"/>
      <c r="DC189" s="23"/>
      <c r="DD189" s="23"/>
      <c r="DE189" s="23"/>
      <c r="DF189" s="23"/>
      <c r="DG189" s="23"/>
      <c r="DH189" s="23"/>
      <c r="DI189" s="23"/>
      <c r="DJ189" s="23"/>
      <c r="DK189" s="23"/>
      <c r="DL189" s="23"/>
      <c r="DM189" s="23"/>
      <c r="DN189" s="23"/>
      <c r="DO189" s="23"/>
      <c r="DP189" s="23"/>
      <c r="DQ189" s="23"/>
      <c r="DR189" s="23"/>
      <c r="DS189" s="23"/>
      <c r="DT189" s="23"/>
      <c r="DU189" s="23"/>
      <c r="DV189" s="23"/>
      <c r="DW189" s="23"/>
      <c r="DX189" s="23"/>
      <c r="DY189" s="23"/>
      <c r="DZ189" s="23"/>
      <c r="EA189" s="23"/>
      <c r="EB189" s="23"/>
      <c r="EC189" s="23"/>
      <c r="ED189" s="23"/>
      <c r="EE189" s="23"/>
      <c r="EF189" s="23"/>
      <c r="EG189" s="23"/>
      <c r="EH189" s="23"/>
      <c r="EI189" s="23"/>
      <c r="EJ189" s="23"/>
      <c r="EK189" s="23"/>
      <c r="EL189" s="23"/>
      <c r="EM189" s="23"/>
      <c r="EN189" s="23"/>
      <c r="EO189" s="23"/>
      <c r="EP189" s="23"/>
      <c r="EQ189" s="23"/>
      <c r="ER189" s="23"/>
      <c r="ES189" s="23"/>
      <c r="ET189" s="23"/>
      <c r="EU189" s="23"/>
      <c r="EV189" s="23"/>
      <c r="EW189" s="23"/>
      <c r="EX189" s="23"/>
      <c r="EY189" s="23"/>
      <c r="EZ189" s="23"/>
      <c r="FA189" s="23"/>
      <c r="FB189" s="23"/>
      <c r="FC189" s="23"/>
      <c r="FD189" s="23"/>
      <c r="FE189" s="23"/>
      <c r="FF189" s="23"/>
      <c r="FG189" s="23"/>
      <c r="FH189" s="23"/>
      <c r="FI189" s="23"/>
      <c r="FJ189" s="23"/>
      <c r="FK189" s="23"/>
      <c r="FL189" s="23"/>
      <c r="FM189" s="23"/>
      <c r="FN189" s="23"/>
      <c r="FO189" s="23"/>
      <c r="FP189" s="23"/>
      <c r="FQ189" s="23"/>
      <c r="FR189" s="23"/>
      <c r="FS189" s="23"/>
      <c r="FT189" s="23"/>
      <c r="FU189" s="23"/>
      <c r="FV189" s="23"/>
      <c r="FW189" s="23"/>
      <c r="FX189" s="23"/>
      <c r="FY189" s="23"/>
      <c r="FZ189" s="23"/>
      <c r="GA189" s="23"/>
      <c r="GB189" s="23"/>
      <c r="GC189" s="23"/>
      <c r="GD189" s="23"/>
      <c r="GE189" s="23"/>
      <c r="GF189" s="23"/>
      <c r="GG189" s="23"/>
      <c r="GH189" s="23"/>
      <c r="GI189" s="23"/>
      <c r="GJ189" s="23"/>
      <c r="GK189" s="23"/>
      <c r="GL189" s="23"/>
      <c r="GM189" s="23"/>
      <c r="GN189" s="23"/>
      <c r="GO189" s="23"/>
      <c r="GP189" s="23"/>
      <c r="GQ189" s="23"/>
      <c r="GR189" s="23"/>
      <c r="GS189" s="23"/>
      <c r="GT189" s="23"/>
      <c r="GU189" s="23"/>
      <c r="GV189" s="23"/>
      <c r="GW189" s="23"/>
      <c r="GX189" s="23"/>
      <c r="GY189" s="23"/>
      <c r="GZ189" s="23"/>
      <c r="HA189" s="23"/>
      <c r="HB189" s="23"/>
      <c r="HC189" s="23"/>
      <c r="HD189" s="23"/>
      <c r="HE189" s="23"/>
      <c r="HF189" s="23"/>
      <c r="HG189" s="23"/>
      <c r="HH189" s="23"/>
      <c r="HI189" s="23"/>
      <c r="HJ189" s="23"/>
      <c r="HK189" s="23"/>
      <c r="HL189" s="23"/>
      <c r="HM189" s="23"/>
      <c r="HN189" s="23"/>
      <c r="HO189" s="23"/>
      <c r="HP189" s="23"/>
      <c r="HQ189" s="23"/>
      <c r="HR189" s="23"/>
      <c r="HS189" s="23"/>
    </row>
    <row r="190" spans="1:227" s="24" customFormat="1" ht="145.5" customHeight="1" x14ac:dyDescent="0.25">
      <c r="A190" s="87"/>
      <c r="B190" s="28" t="s">
        <v>335</v>
      </c>
      <c r="C190" s="28">
        <f t="shared" ref="C190:C191" si="166">C193</f>
        <v>0</v>
      </c>
      <c r="D190" s="28">
        <v>0</v>
      </c>
      <c r="E190" s="28">
        <v>0</v>
      </c>
      <c r="F190" s="28">
        <v>0</v>
      </c>
      <c r="G190" s="28">
        <v>0</v>
      </c>
      <c r="H190" s="28">
        <v>0</v>
      </c>
      <c r="I190" s="53">
        <v>0</v>
      </c>
      <c r="J190" s="53">
        <v>0</v>
      </c>
      <c r="K190" s="28">
        <v>0</v>
      </c>
      <c r="L190" s="28">
        <v>0</v>
      </c>
      <c r="M190" s="87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  <c r="BA190" s="23"/>
      <c r="BB190" s="23"/>
      <c r="BC190" s="23"/>
      <c r="BD190" s="23"/>
      <c r="BE190" s="23"/>
      <c r="BF190" s="23"/>
      <c r="BG190" s="23"/>
      <c r="BH190" s="23"/>
      <c r="BI190" s="23"/>
      <c r="BJ190" s="23"/>
      <c r="BK190" s="23"/>
      <c r="BL190" s="23"/>
      <c r="BM190" s="23"/>
      <c r="BN190" s="23"/>
      <c r="BO190" s="23"/>
      <c r="BP190" s="23"/>
      <c r="BQ190" s="23"/>
      <c r="BR190" s="23"/>
      <c r="BS190" s="23"/>
      <c r="BT190" s="23"/>
      <c r="BU190" s="23"/>
      <c r="BV190" s="23"/>
      <c r="BW190" s="23"/>
      <c r="BX190" s="23"/>
      <c r="BY190" s="23"/>
      <c r="BZ190" s="23"/>
      <c r="CA190" s="23"/>
      <c r="CB190" s="23"/>
      <c r="CC190" s="23"/>
      <c r="CD190" s="23"/>
      <c r="CE190" s="23"/>
      <c r="CF190" s="23"/>
      <c r="CG190" s="23"/>
      <c r="CH190" s="23"/>
      <c r="CI190" s="23"/>
      <c r="CJ190" s="23"/>
      <c r="CK190" s="23"/>
      <c r="CL190" s="23"/>
      <c r="CM190" s="23"/>
      <c r="CN190" s="23"/>
      <c r="CO190" s="23"/>
      <c r="CP190" s="23"/>
      <c r="CQ190" s="23"/>
      <c r="CR190" s="23"/>
      <c r="CS190" s="23"/>
      <c r="CT190" s="23"/>
      <c r="CU190" s="23"/>
      <c r="CV190" s="23"/>
      <c r="CW190" s="23"/>
      <c r="CX190" s="23"/>
      <c r="CY190" s="23"/>
      <c r="CZ190" s="23"/>
      <c r="DA190" s="23"/>
      <c r="DB190" s="23"/>
      <c r="DC190" s="23"/>
      <c r="DD190" s="23"/>
      <c r="DE190" s="23"/>
      <c r="DF190" s="23"/>
      <c r="DG190" s="23"/>
      <c r="DH190" s="23"/>
      <c r="DI190" s="23"/>
      <c r="DJ190" s="23"/>
      <c r="DK190" s="23"/>
      <c r="DL190" s="23"/>
      <c r="DM190" s="23"/>
      <c r="DN190" s="23"/>
      <c r="DO190" s="23"/>
      <c r="DP190" s="23"/>
      <c r="DQ190" s="23"/>
      <c r="DR190" s="23"/>
      <c r="DS190" s="23"/>
      <c r="DT190" s="23"/>
      <c r="DU190" s="23"/>
      <c r="DV190" s="23"/>
      <c r="DW190" s="23"/>
      <c r="DX190" s="23"/>
      <c r="DY190" s="23"/>
      <c r="DZ190" s="23"/>
      <c r="EA190" s="23"/>
      <c r="EB190" s="23"/>
      <c r="EC190" s="23"/>
      <c r="ED190" s="23"/>
      <c r="EE190" s="23"/>
      <c r="EF190" s="23"/>
      <c r="EG190" s="23"/>
      <c r="EH190" s="23"/>
      <c r="EI190" s="23"/>
      <c r="EJ190" s="23"/>
      <c r="EK190" s="23"/>
      <c r="EL190" s="23"/>
      <c r="EM190" s="23"/>
      <c r="EN190" s="23"/>
      <c r="EO190" s="23"/>
      <c r="EP190" s="23"/>
      <c r="EQ190" s="23"/>
      <c r="ER190" s="23"/>
      <c r="ES190" s="23"/>
      <c r="ET190" s="23"/>
      <c r="EU190" s="23"/>
      <c r="EV190" s="23"/>
      <c r="EW190" s="23"/>
      <c r="EX190" s="23"/>
      <c r="EY190" s="23"/>
      <c r="EZ190" s="23"/>
      <c r="FA190" s="23"/>
      <c r="FB190" s="23"/>
      <c r="FC190" s="23"/>
      <c r="FD190" s="23"/>
      <c r="FE190" s="23"/>
      <c r="FF190" s="23"/>
      <c r="FG190" s="23"/>
      <c r="FH190" s="23"/>
      <c r="FI190" s="23"/>
      <c r="FJ190" s="23"/>
      <c r="FK190" s="23"/>
      <c r="FL190" s="23"/>
      <c r="FM190" s="23"/>
      <c r="FN190" s="23"/>
      <c r="FO190" s="23"/>
      <c r="FP190" s="23"/>
      <c r="FQ190" s="23"/>
      <c r="FR190" s="23"/>
      <c r="FS190" s="23"/>
      <c r="FT190" s="23"/>
      <c r="FU190" s="23"/>
      <c r="FV190" s="23"/>
      <c r="FW190" s="23"/>
      <c r="FX190" s="23"/>
      <c r="FY190" s="23"/>
      <c r="FZ190" s="23"/>
      <c r="GA190" s="23"/>
      <c r="GB190" s="23"/>
      <c r="GC190" s="23"/>
      <c r="GD190" s="23"/>
      <c r="GE190" s="23"/>
      <c r="GF190" s="23"/>
      <c r="GG190" s="23"/>
      <c r="GH190" s="23"/>
      <c r="GI190" s="23"/>
      <c r="GJ190" s="23"/>
      <c r="GK190" s="23"/>
      <c r="GL190" s="23"/>
      <c r="GM190" s="23"/>
      <c r="GN190" s="23"/>
      <c r="GO190" s="23"/>
      <c r="GP190" s="23"/>
      <c r="GQ190" s="23"/>
      <c r="GR190" s="23"/>
      <c r="GS190" s="23"/>
      <c r="GT190" s="23"/>
      <c r="GU190" s="23"/>
      <c r="GV190" s="23"/>
      <c r="GW190" s="23"/>
      <c r="GX190" s="23"/>
      <c r="GY190" s="23"/>
      <c r="GZ190" s="23"/>
      <c r="HA190" s="23"/>
      <c r="HB190" s="23"/>
      <c r="HC190" s="23"/>
      <c r="HD190" s="23"/>
      <c r="HE190" s="23"/>
      <c r="HF190" s="23"/>
      <c r="HG190" s="23"/>
      <c r="HH190" s="23"/>
      <c r="HI190" s="23"/>
      <c r="HJ190" s="23"/>
      <c r="HK190" s="23"/>
      <c r="HL190" s="23"/>
      <c r="HM190" s="23"/>
      <c r="HN190" s="23"/>
      <c r="HO190" s="23"/>
      <c r="HP190" s="23"/>
      <c r="HQ190" s="23"/>
      <c r="HR190" s="23"/>
      <c r="HS190" s="23"/>
    </row>
    <row r="191" spans="1:227" s="24" customFormat="1" ht="66" x14ac:dyDescent="0.25">
      <c r="A191" s="88"/>
      <c r="B191" s="28" t="s">
        <v>336</v>
      </c>
      <c r="C191" s="28">
        <f t="shared" si="166"/>
        <v>4203150</v>
      </c>
      <c r="D191" s="28">
        <f t="shared" ref="D191:F191" si="167">D194</f>
        <v>380350</v>
      </c>
      <c r="E191" s="28">
        <f t="shared" si="167"/>
        <v>380350</v>
      </c>
      <c r="F191" s="28">
        <f t="shared" si="167"/>
        <v>380350</v>
      </c>
      <c r="G191" s="28">
        <f>G194</f>
        <v>460350</v>
      </c>
      <c r="H191" s="28">
        <f t="shared" ref="H191:L191" si="168">H194</f>
        <v>460350</v>
      </c>
      <c r="I191" s="53">
        <f t="shared" si="168"/>
        <v>460350</v>
      </c>
      <c r="J191" s="53">
        <f t="shared" si="168"/>
        <v>460350</v>
      </c>
      <c r="K191" s="28">
        <f t="shared" si="168"/>
        <v>560350</v>
      </c>
      <c r="L191" s="28">
        <f t="shared" si="168"/>
        <v>660350</v>
      </c>
      <c r="M191" s="88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T191" s="23"/>
      <c r="AU191" s="23"/>
      <c r="AV191" s="23"/>
      <c r="AW191" s="23"/>
      <c r="AX191" s="23"/>
      <c r="AY191" s="23"/>
      <c r="AZ191" s="23"/>
      <c r="BA191" s="23"/>
      <c r="BB191" s="23"/>
      <c r="BC191" s="23"/>
      <c r="BD191" s="23"/>
      <c r="BE191" s="23"/>
      <c r="BF191" s="23"/>
      <c r="BG191" s="23"/>
      <c r="BH191" s="23"/>
      <c r="BI191" s="23"/>
      <c r="BJ191" s="23"/>
      <c r="BK191" s="23"/>
      <c r="BL191" s="23"/>
      <c r="BM191" s="23"/>
      <c r="BN191" s="23"/>
      <c r="BO191" s="23"/>
      <c r="BP191" s="23"/>
      <c r="BQ191" s="23"/>
      <c r="BR191" s="23"/>
      <c r="BS191" s="23"/>
      <c r="BT191" s="23"/>
      <c r="BU191" s="23"/>
      <c r="BV191" s="23"/>
      <c r="BW191" s="23"/>
      <c r="BX191" s="23"/>
      <c r="BY191" s="23"/>
      <c r="BZ191" s="23"/>
      <c r="CA191" s="23"/>
      <c r="CB191" s="23"/>
      <c r="CC191" s="23"/>
      <c r="CD191" s="23"/>
      <c r="CE191" s="23"/>
      <c r="CF191" s="23"/>
      <c r="CG191" s="23"/>
      <c r="CH191" s="23"/>
      <c r="CI191" s="23"/>
      <c r="CJ191" s="23"/>
      <c r="CK191" s="23"/>
      <c r="CL191" s="23"/>
      <c r="CM191" s="23"/>
      <c r="CN191" s="23"/>
      <c r="CO191" s="23"/>
      <c r="CP191" s="23"/>
      <c r="CQ191" s="23"/>
      <c r="CR191" s="23"/>
      <c r="CS191" s="23"/>
      <c r="CT191" s="23"/>
      <c r="CU191" s="23"/>
      <c r="CV191" s="23"/>
      <c r="CW191" s="23"/>
      <c r="CX191" s="23"/>
      <c r="CY191" s="23"/>
      <c r="CZ191" s="23"/>
      <c r="DA191" s="23"/>
      <c r="DB191" s="23"/>
      <c r="DC191" s="23"/>
      <c r="DD191" s="23"/>
      <c r="DE191" s="23"/>
      <c r="DF191" s="23"/>
      <c r="DG191" s="23"/>
      <c r="DH191" s="23"/>
      <c r="DI191" s="23"/>
      <c r="DJ191" s="23"/>
      <c r="DK191" s="23"/>
      <c r="DL191" s="23"/>
      <c r="DM191" s="23"/>
      <c r="DN191" s="23"/>
      <c r="DO191" s="23"/>
      <c r="DP191" s="23"/>
      <c r="DQ191" s="23"/>
      <c r="DR191" s="23"/>
      <c r="DS191" s="23"/>
      <c r="DT191" s="23"/>
      <c r="DU191" s="23"/>
      <c r="DV191" s="23"/>
      <c r="DW191" s="23"/>
      <c r="DX191" s="23"/>
      <c r="DY191" s="23"/>
      <c r="DZ191" s="23"/>
      <c r="EA191" s="23"/>
      <c r="EB191" s="23"/>
      <c r="EC191" s="23"/>
      <c r="ED191" s="23"/>
      <c r="EE191" s="23"/>
      <c r="EF191" s="23"/>
      <c r="EG191" s="23"/>
      <c r="EH191" s="23"/>
      <c r="EI191" s="23"/>
      <c r="EJ191" s="23"/>
      <c r="EK191" s="23"/>
      <c r="EL191" s="23"/>
      <c r="EM191" s="23"/>
      <c r="EN191" s="23"/>
      <c r="EO191" s="23"/>
      <c r="EP191" s="23"/>
      <c r="EQ191" s="23"/>
      <c r="ER191" s="23"/>
      <c r="ES191" s="23"/>
      <c r="ET191" s="23"/>
      <c r="EU191" s="23"/>
      <c r="EV191" s="23"/>
      <c r="EW191" s="23"/>
      <c r="EX191" s="23"/>
      <c r="EY191" s="23"/>
      <c r="EZ191" s="23"/>
      <c r="FA191" s="23"/>
      <c r="FB191" s="23"/>
      <c r="FC191" s="23"/>
      <c r="FD191" s="23"/>
      <c r="FE191" s="23"/>
      <c r="FF191" s="23"/>
      <c r="FG191" s="23"/>
      <c r="FH191" s="23"/>
      <c r="FI191" s="23"/>
      <c r="FJ191" s="23"/>
      <c r="FK191" s="23"/>
      <c r="FL191" s="23"/>
      <c r="FM191" s="23"/>
      <c r="FN191" s="23"/>
      <c r="FO191" s="23"/>
      <c r="FP191" s="23"/>
      <c r="FQ191" s="23"/>
      <c r="FR191" s="23"/>
      <c r="FS191" s="23"/>
      <c r="FT191" s="23"/>
      <c r="FU191" s="23"/>
      <c r="FV191" s="23"/>
      <c r="FW191" s="23"/>
      <c r="FX191" s="23"/>
      <c r="FY191" s="23"/>
      <c r="FZ191" s="23"/>
      <c r="GA191" s="23"/>
      <c r="GB191" s="23"/>
      <c r="GC191" s="23"/>
      <c r="GD191" s="23"/>
      <c r="GE191" s="23"/>
      <c r="GF191" s="23"/>
      <c r="GG191" s="23"/>
      <c r="GH191" s="23"/>
      <c r="GI191" s="23"/>
      <c r="GJ191" s="23"/>
      <c r="GK191" s="23"/>
      <c r="GL191" s="23"/>
      <c r="GM191" s="23"/>
      <c r="GN191" s="23"/>
      <c r="GO191" s="23"/>
      <c r="GP191" s="23"/>
      <c r="GQ191" s="23"/>
      <c r="GR191" s="23"/>
      <c r="GS191" s="23"/>
      <c r="GT191" s="23"/>
      <c r="GU191" s="23"/>
      <c r="GV191" s="23"/>
      <c r="GW191" s="23"/>
      <c r="GX191" s="23"/>
      <c r="GY191" s="23"/>
      <c r="GZ191" s="23"/>
      <c r="HA191" s="23"/>
      <c r="HB191" s="23"/>
      <c r="HC191" s="23"/>
      <c r="HD191" s="23"/>
      <c r="HE191" s="23"/>
      <c r="HF191" s="23"/>
      <c r="HG191" s="23"/>
      <c r="HH191" s="23"/>
      <c r="HI191" s="23"/>
      <c r="HJ191" s="23"/>
      <c r="HK191" s="23"/>
      <c r="HL191" s="23"/>
      <c r="HM191" s="23"/>
      <c r="HN191" s="23"/>
      <c r="HO191" s="23"/>
      <c r="HP191" s="23"/>
      <c r="HQ191" s="23"/>
      <c r="HR191" s="23"/>
      <c r="HS191" s="23"/>
    </row>
    <row r="192" spans="1:227" s="24" customFormat="1" x14ac:dyDescent="0.25">
      <c r="A192" s="86" t="s">
        <v>437</v>
      </c>
      <c r="B192" s="28" t="s">
        <v>337</v>
      </c>
      <c r="C192" s="28">
        <f>C193+C194</f>
        <v>4203150</v>
      </c>
      <c r="D192" s="28">
        <f t="shared" ref="D192:F192" si="169">D193+D194</f>
        <v>380350</v>
      </c>
      <c r="E192" s="28">
        <f t="shared" si="169"/>
        <v>380350</v>
      </c>
      <c r="F192" s="28">
        <f t="shared" si="169"/>
        <v>380350</v>
      </c>
      <c r="G192" s="28">
        <f t="shared" ref="G192:L192" si="170">G193+G194</f>
        <v>460350</v>
      </c>
      <c r="H192" s="28">
        <f t="shared" si="170"/>
        <v>460350</v>
      </c>
      <c r="I192" s="53">
        <f t="shared" si="170"/>
        <v>460350</v>
      </c>
      <c r="J192" s="53">
        <f t="shared" si="170"/>
        <v>460350</v>
      </c>
      <c r="K192" s="28">
        <f t="shared" si="170"/>
        <v>560350</v>
      </c>
      <c r="L192" s="28">
        <f t="shared" si="170"/>
        <v>660350</v>
      </c>
      <c r="M192" s="86" t="s">
        <v>489</v>
      </c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T192" s="23"/>
      <c r="AU192" s="23"/>
      <c r="AV192" s="23"/>
      <c r="AW192" s="23"/>
      <c r="AX192" s="23"/>
      <c r="AY192" s="23"/>
      <c r="AZ192" s="23"/>
      <c r="BA192" s="23"/>
      <c r="BB192" s="23"/>
      <c r="BC192" s="23"/>
      <c r="BD192" s="23"/>
      <c r="BE192" s="23"/>
      <c r="BF192" s="23"/>
      <c r="BG192" s="23"/>
      <c r="BH192" s="23"/>
      <c r="BI192" s="23"/>
      <c r="BJ192" s="23"/>
      <c r="BK192" s="23"/>
      <c r="BL192" s="23"/>
      <c r="BM192" s="23"/>
      <c r="BN192" s="23"/>
      <c r="BO192" s="23"/>
      <c r="BP192" s="23"/>
      <c r="BQ192" s="23"/>
      <c r="BR192" s="23"/>
      <c r="BS192" s="23"/>
      <c r="BT192" s="23"/>
      <c r="BU192" s="23"/>
      <c r="BV192" s="23"/>
      <c r="BW192" s="23"/>
      <c r="BX192" s="23"/>
      <c r="BY192" s="23"/>
      <c r="BZ192" s="23"/>
      <c r="CA192" s="23"/>
      <c r="CB192" s="23"/>
      <c r="CC192" s="23"/>
      <c r="CD192" s="23"/>
      <c r="CE192" s="23"/>
      <c r="CF192" s="23"/>
      <c r="CG192" s="23"/>
      <c r="CH192" s="23"/>
      <c r="CI192" s="23"/>
      <c r="CJ192" s="23"/>
      <c r="CK192" s="23"/>
      <c r="CL192" s="23"/>
      <c r="CM192" s="23"/>
      <c r="CN192" s="23"/>
      <c r="CO192" s="23"/>
      <c r="CP192" s="23"/>
      <c r="CQ192" s="23"/>
      <c r="CR192" s="23"/>
      <c r="CS192" s="23"/>
      <c r="CT192" s="23"/>
      <c r="CU192" s="23"/>
      <c r="CV192" s="23"/>
      <c r="CW192" s="23"/>
      <c r="CX192" s="23"/>
      <c r="CY192" s="23"/>
      <c r="CZ192" s="23"/>
      <c r="DA192" s="23"/>
      <c r="DB192" s="23"/>
      <c r="DC192" s="23"/>
      <c r="DD192" s="23"/>
      <c r="DE192" s="23"/>
      <c r="DF192" s="23"/>
      <c r="DG192" s="23"/>
      <c r="DH192" s="23"/>
      <c r="DI192" s="23"/>
      <c r="DJ192" s="23"/>
      <c r="DK192" s="23"/>
      <c r="DL192" s="23"/>
      <c r="DM192" s="23"/>
      <c r="DN192" s="23"/>
      <c r="DO192" s="23"/>
      <c r="DP192" s="23"/>
      <c r="DQ192" s="23"/>
      <c r="DR192" s="23"/>
      <c r="DS192" s="23"/>
      <c r="DT192" s="23"/>
      <c r="DU192" s="23"/>
      <c r="DV192" s="23"/>
      <c r="DW192" s="23"/>
      <c r="DX192" s="23"/>
      <c r="DY192" s="23"/>
      <c r="DZ192" s="23"/>
      <c r="EA192" s="23"/>
      <c r="EB192" s="23"/>
      <c r="EC192" s="23"/>
      <c r="ED192" s="23"/>
      <c r="EE192" s="23"/>
      <c r="EF192" s="23"/>
      <c r="EG192" s="23"/>
      <c r="EH192" s="23"/>
      <c r="EI192" s="23"/>
      <c r="EJ192" s="23"/>
      <c r="EK192" s="23"/>
      <c r="EL192" s="23"/>
      <c r="EM192" s="23"/>
      <c r="EN192" s="23"/>
      <c r="EO192" s="23"/>
      <c r="EP192" s="23"/>
      <c r="EQ192" s="23"/>
      <c r="ER192" s="23"/>
      <c r="ES192" s="23"/>
      <c r="ET192" s="23"/>
      <c r="EU192" s="23"/>
      <c r="EV192" s="23"/>
      <c r="EW192" s="23"/>
      <c r="EX192" s="23"/>
      <c r="EY192" s="23"/>
      <c r="EZ192" s="23"/>
      <c r="FA192" s="23"/>
      <c r="FB192" s="23"/>
      <c r="FC192" s="23"/>
      <c r="FD192" s="23"/>
      <c r="FE192" s="23"/>
      <c r="FF192" s="23"/>
      <c r="FG192" s="23"/>
      <c r="FH192" s="23"/>
      <c r="FI192" s="23"/>
      <c r="FJ192" s="23"/>
      <c r="FK192" s="23"/>
      <c r="FL192" s="23"/>
      <c r="FM192" s="23"/>
      <c r="FN192" s="23"/>
      <c r="FO192" s="23"/>
      <c r="FP192" s="23"/>
      <c r="FQ192" s="23"/>
      <c r="FR192" s="23"/>
      <c r="FS192" s="23"/>
      <c r="FT192" s="23"/>
      <c r="FU192" s="23"/>
      <c r="FV192" s="23"/>
      <c r="FW192" s="23"/>
      <c r="FX192" s="23"/>
      <c r="FY192" s="23"/>
      <c r="FZ192" s="23"/>
      <c r="GA192" s="23"/>
      <c r="GB192" s="23"/>
      <c r="GC192" s="23"/>
      <c r="GD192" s="23"/>
      <c r="GE192" s="23"/>
      <c r="GF192" s="23"/>
      <c r="GG192" s="23"/>
      <c r="GH192" s="23"/>
      <c r="GI192" s="23"/>
      <c r="GJ192" s="23"/>
      <c r="GK192" s="23"/>
      <c r="GL192" s="23"/>
      <c r="GM192" s="23"/>
      <c r="GN192" s="23"/>
      <c r="GO192" s="23"/>
      <c r="GP192" s="23"/>
      <c r="GQ192" s="23"/>
      <c r="GR192" s="23"/>
      <c r="GS192" s="23"/>
      <c r="GT192" s="23"/>
      <c r="GU192" s="23"/>
      <c r="GV192" s="23"/>
      <c r="GW192" s="23"/>
      <c r="GX192" s="23"/>
      <c r="GY192" s="23"/>
      <c r="GZ192" s="23"/>
      <c r="HA192" s="23"/>
      <c r="HB192" s="23"/>
      <c r="HC192" s="23"/>
      <c r="HD192" s="23"/>
      <c r="HE192" s="23"/>
      <c r="HF192" s="23"/>
      <c r="HG192" s="23"/>
      <c r="HH192" s="23"/>
      <c r="HI192" s="23"/>
      <c r="HJ192" s="23"/>
      <c r="HK192" s="23"/>
      <c r="HL192" s="23"/>
      <c r="HM192" s="23"/>
      <c r="HN192" s="23"/>
      <c r="HO192" s="23"/>
      <c r="HP192" s="23"/>
      <c r="HQ192" s="23"/>
      <c r="HR192" s="23"/>
      <c r="HS192" s="23"/>
    </row>
    <row r="193" spans="1:227" s="24" customFormat="1" ht="132" x14ac:dyDescent="0.25">
      <c r="A193" s="87"/>
      <c r="B193" s="28" t="s">
        <v>335</v>
      </c>
      <c r="C193" s="28">
        <f>SUM(D193:L193)</f>
        <v>0</v>
      </c>
      <c r="D193" s="28">
        <v>0</v>
      </c>
      <c r="E193" s="28">
        <v>0</v>
      </c>
      <c r="F193" s="28">
        <v>0</v>
      </c>
      <c r="G193" s="28">
        <v>0</v>
      </c>
      <c r="H193" s="28">
        <v>0</v>
      </c>
      <c r="I193" s="53">
        <v>0</v>
      </c>
      <c r="J193" s="53">
        <v>0</v>
      </c>
      <c r="K193" s="28">
        <v>0</v>
      </c>
      <c r="L193" s="28">
        <v>0</v>
      </c>
      <c r="M193" s="87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3"/>
      <c r="AQ193" s="23"/>
      <c r="AR193" s="23"/>
      <c r="AS193" s="23"/>
      <c r="AT193" s="23"/>
      <c r="AU193" s="23"/>
      <c r="AV193" s="23"/>
      <c r="AW193" s="23"/>
      <c r="AX193" s="23"/>
      <c r="AY193" s="23"/>
      <c r="AZ193" s="23"/>
      <c r="BA193" s="23"/>
      <c r="BB193" s="23"/>
      <c r="BC193" s="23"/>
      <c r="BD193" s="23"/>
      <c r="BE193" s="23"/>
      <c r="BF193" s="23"/>
      <c r="BG193" s="23"/>
      <c r="BH193" s="23"/>
      <c r="BI193" s="23"/>
      <c r="BJ193" s="23"/>
      <c r="BK193" s="23"/>
      <c r="BL193" s="23"/>
      <c r="BM193" s="23"/>
      <c r="BN193" s="23"/>
      <c r="BO193" s="23"/>
      <c r="BP193" s="23"/>
      <c r="BQ193" s="23"/>
      <c r="BR193" s="23"/>
      <c r="BS193" s="23"/>
      <c r="BT193" s="23"/>
      <c r="BU193" s="23"/>
      <c r="BV193" s="23"/>
      <c r="BW193" s="23"/>
      <c r="BX193" s="23"/>
      <c r="BY193" s="23"/>
      <c r="BZ193" s="23"/>
      <c r="CA193" s="23"/>
      <c r="CB193" s="23"/>
      <c r="CC193" s="23"/>
      <c r="CD193" s="23"/>
      <c r="CE193" s="23"/>
      <c r="CF193" s="23"/>
      <c r="CG193" s="23"/>
      <c r="CH193" s="23"/>
      <c r="CI193" s="23"/>
      <c r="CJ193" s="23"/>
      <c r="CK193" s="23"/>
      <c r="CL193" s="23"/>
      <c r="CM193" s="23"/>
      <c r="CN193" s="23"/>
      <c r="CO193" s="23"/>
      <c r="CP193" s="23"/>
      <c r="CQ193" s="23"/>
      <c r="CR193" s="23"/>
      <c r="CS193" s="23"/>
      <c r="CT193" s="23"/>
      <c r="CU193" s="23"/>
      <c r="CV193" s="23"/>
      <c r="CW193" s="23"/>
      <c r="CX193" s="23"/>
      <c r="CY193" s="23"/>
      <c r="CZ193" s="23"/>
      <c r="DA193" s="23"/>
      <c r="DB193" s="23"/>
      <c r="DC193" s="23"/>
      <c r="DD193" s="23"/>
      <c r="DE193" s="23"/>
      <c r="DF193" s="23"/>
      <c r="DG193" s="23"/>
      <c r="DH193" s="23"/>
      <c r="DI193" s="23"/>
      <c r="DJ193" s="23"/>
      <c r="DK193" s="23"/>
      <c r="DL193" s="23"/>
      <c r="DM193" s="23"/>
      <c r="DN193" s="23"/>
      <c r="DO193" s="23"/>
      <c r="DP193" s="23"/>
      <c r="DQ193" s="23"/>
      <c r="DR193" s="23"/>
      <c r="DS193" s="23"/>
      <c r="DT193" s="23"/>
      <c r="DU193" s="23"/>
      <c r="DV193" s="23"/>
      <c r="DW193" s="23"/>
      <c r="DX193" s="23"/>
      <c r="DY193" s="23"/>
      <c r="DZ193" s="23"/>
      <c r="EA193" s="23"/>
      <c r="EB193" s="23"/>
      <c r="EC193" s="23"/>
      <c r="ED193" s="23"/>
      <c r="EE193" s="23"/>
      <c r="EF193" s="23"/>
      <c r="EG193" s="23"/>
      <c r="EH193" s="23"/>
      <c r="EI193" s="23"/>
      <c r="EJ193" s="23"/>
      <c r="EK193" s="23"/>
      <c r="EL193" s="23"/>
      <c r="EM193" s="23"/>
      <c r="EN193" s="23"/>
      <c r="EO193" s="23"/>
      <c r="EP193" s="23"/>
      <c r="EQ193" s="23"/>
      <c r="ER193" s="23"/>
      <c r="ES193" s="23"/>
      <c r="ET193" s="23"/>
      <c r="EU193" s="23"/>
      <c r="EV193" s="23"/>
      <c r="EW193" s="23"/>
      <c r="EX193" s="23"/>
      <c r="EY193" s="23"/>
      <c r="EZ193" s="23"/>
      <c r="FA193" s="23"/>
      <c r="FB193" s="23"/>
      <c r="FC193" s="23"/>
      <c r="FD193" s="23"/>
      <c r="FE193" s="23"/>
      <c r="FF193" s="23"/>
      <c r="FG193" s="23"/>
      <c r="FH193" s="23"/>
      <c r="FI193" s="23"/>
      <c r="FJ193" s="23"/>
      <c r="FK193" s="23"/>
      <c r="FL193" s="23"/>
      <c r="FM193" s="23"/>
      <c r="FN193" s="23"/>
      <c r="FO193" s="23"/>
      <c r="FP193" s="23"/>
      <c r="FQ193" s="23"/>
      <c r="FR193" s="23"/>
      <c r="FS193" s="23"/>
      <c r="FT193" s="23"/>
      <c r="FU193" s="23"/>
      <c r="FV193" s="23"/>
      <c r="FW193" s="23"/>
      <c r="FX193" s="23"/>
      <c r="FY193" s="23"/>
      <c r="FZ193" s="23"/>
      <c r="GA193" s="23"/>
      <c r="GB193" s="23"/>
      <c r="GC193" s="23"/>
      <c r="GD193" s="23"/>
      <c r="GE193" s="23"/>
      <c r="GF193" s="23"/>
      <c r="GG193" s="23"/>
      <c r="GH193" s="23"/>
      <c r="GI193" s="23"/>
      <c r="GJ193" s="23"/>
      <c r="GK193" s="23"/>
      <c r="GL193" s="23"/>
      <c r="GM193" s="23"/>
      <c r="GN193" s="23"/>
      <c r="GO193" s="23"/>
      <c r="GP193" s="23"/>
      <c r="GQ193" s="23"/>
      <c r="GR193" s="23"/>
      <c r="GS193" s="23"/>
      <c r="GT193" s="23"/>
      <c r="GU193" s="23"/>
      <c r="GV193" s="23"/>
      <c r="GW193" s="23"/>
      <c r="GX193" s="23"/>
      <c r="GY193" s="23"/>
      <c r="GZ193" s="23"/>
      <c r="HA193" s="23"/>
      <c r="HB193" s="23"/>
      <c r="HC193" s="23"/>
      <c r="HD193" s="23"/>
      <c r="HE193" s="23"/>
      <c r="HF193" s="23"/>
      <c r="HG193" s="23"/>
      <c r="HH193" s="23"/>
      <c r="HI193" s="23"/>
      <c r="HJ193" s="23"/>
      <c r="HK193" s="23"/>
      <c r="HL193" s="23"/>
      <c r="HM193" s="23"/>
      <c r="HN193" s="23"/>
      <c r="HO193" s="23"/>
      <c r="HP193" s="23"/>
      <c r="HQ193" s="23"/>
      <c r="HR193" s="23"/>
      <c r="HS193" s="23"/>
    </row>
    <row r="194" spans="1:227" s="24" customFormat="1" ht="66" x14ac:dyDescent="0.25">
      <c r="A194" s="88"/>
      <c r="B194" s="28" t="s">
        <v>336</v>
      </c>
      <c r="C194" s="28">
        <f>SUM(D194:L194)</f>
        <v>4203150</v>
      </c>
      <c r="D194" s="28">
        <v>380350</v>
      </c>
      <c r="E194" s="28">
        <v>380350</v>
      </c>
      <c r="F194" s="28">
        <v>380350</v>
      </c>
      <c r="G194" s="28">
        <f>380350+80000</f>
        <v>460350</v>
      </c>
      <c r="H194" s="28">
        <f t="shared" ref="H194:J194" si="171">380350+80000</f>
        <v>460350</v>
      </c>
      <c r="I194" s="53">
        <f t="shared" si="171"/>
        <v>460350</v>
      </c>
      <c r="J194" s="53">
        <f t="shared" si="171"/>
        <v>460350</v>
      </c>
      <c r="K194" s="28">
        <f>380350+180000</f>
        <v>560350</v>
      </c>
      <c r="L194" s="28">
        <f>380350+180000+100000</f>
        <v>660350</v>
      </c>
      <c r="M194" s="88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  <c r="AP194" s="23"/>
      <c r="AQ194" s="23"/>
      <c r="AR194" s="23"/>
      <c r="AS194" s="23"/>
      <c r="AT194" s="23"/>
      <c r="AU194" s="23"/>
      <c r="AV194" s="23"/>
      <c r="AW194" s="23"/>
      <c r="AX194" s="23"/>
      <c r="AY194" s="23"/>
      <c r="AZ194" s="23"/>
      <c r="BA194" s="23"/>
      <c r="BB194" s="23"/>
      <c r="BC194" s="23"/>
      <c r="BD194" s="23"/>
      <c r="BE194" s="23"/>
      <c r="BF194" s="23"/>
      <c r="BG194" s="23"/>
      <c r="BH194" s="23"/>
      <c r="BI194" s="23"/>
      <c r="BJ194" s="23"/>
      <c r="BK194" s="23"/>
      <c r="BL194" s="23"/>
      <c r="BM194" s="23"/>
      <c r="BN194" s="23"/>
      <c r="BO194" s="23"/>
      <c r="BP194" s="23"/>
      <c r="BQ194" s="23"/>
      <c r="BR194" s="23"/>
      <c r="BS194" s="23"/>
      <c r="BT194" s="23"/>
      <c r="BU194" s="23"/>
      <c r="BV194" s="23"/>
      <c r="BW194" s="23"/>
      <c r="BX194" s="23"/>
      <c r="BY194" s="23"/>
      <c r="BZ194" s="23"/>
      <c r="CA194" s="23"/>
      <c r="CB194" s="23"/>
      <c r="CC194" s="23"/>
      <c r="CD194" s="23"/>
      <c r="CE194" s="23"/>
      <c r="CF194" s="23"/>
      <c r="CG194" s="23"/>
      <c r="CH194" s="23"/>
      <c r="CI194" s="23"/>
      <c r="CJ194" s="23"/>
      <c r="CK194" s="23"/>
      <c r="CL194" s="23"/>
      <c r="CM194" s="23"/>
      <c r="CN194" s="23"/>
      <c r="CO194" s="23"/>
      <c r="CP194" s="23"/>
      <c r="CQ194" s="23"/>
      <c r="CR194" s="23"/>
      <c r="CS194" s="23"/>
      <c r="CT194" s="23"/>
      <c r="CU194" s="23"/>
      <c r="CV194" s="23"/>
      <c r="CW194" s="23"/>
      <c r="CX194" s="23"/>
      <c r="CY194" s="23"/>
      <c r="CZ194" s="23"/>
      <c r="DA194" s="23"/>
      <c r="DB194" s="23"/>
      <c r="DC194" s="23"/>
      <c r="DD194" s="23"/>
      <c r="DE194" s="23"/>
      <c r="DF194" s="23"/>
      <c r="DG194" s="23"/>
      <c r="DH194" s="23"/>
      <c r="DI194" s="23"/>
      <c r="DJ194" s="23"/>
      <c r="DK194" s="23"/>
      <c r="DL194" s="23"/>
      <c r="DM194" s="23"/>
      <c r="DN194" s="23"/>
      <c r="DO194" s="23"/>
      <c r="DP194" s="23"/>
      <c r="DQ194" s="23"/>
      <c r="DR194" s="23"/>
      <c r="DS194" s="23"/>
      <c r="DT194" s="23"/>
      <c r="DU194" s="23"/>
      <c r="DV194" s="23"/>
      <c r="DW194" s="23"/>
      <c r="DX194" s="23"/>
      <c r="DY194" s="23"/>
      <c r="DZ194" s="23"/>
      <c r="EA194" s="23"/>
      <c r="EB194" s="23"/>
      <c r="EC194" s="23"/>
      <c r="ED194" s="23"/>
      <c r="EE194" s="23"/>
      <c r="EF194" s="23"/>
      <c r="EG194" s="23"/>
      <c r="EH194" s="23"/>
      <c r="EI194" s="23"/>
      <c r="EJ194" s="23"/>
      <c r="EK194" s="23"/>
      <c r="EL194" s="23"/>
      <c r="EM194" s="23"/>
      <c r="EN194" s="23"/>
      <c r="EO194" s="23"/>
      <c r="EP194" s="23"/>
      <c r="EQ194" s="23"/>
      <c r="ER194" s="23"/>
      <c r="ES194" s="23"/>
      <c r="ET194" s="23"/>
      <c r="EU194" s="23"/>
      <c r="EV194" s="23"/>
      <c r="EW194" s="23"/>
      <c r="EX194" s="23"/>
      <c r="EY194" s="23"/>
      <c r="EZ194" s="23"/>
      <c r="FA194" s="23"/>
      <c r="FB194" s="23"/>
      <c r="FC194" s="23"/>
      <c r="FD194" s="23"/>
      <c r="FE194" s="23"/>
      <c r="FF194" s="23"/>
      <c r="FG194" s="23"/>
      <c r="FH194" s="23"/>
      <c r="FI194" s="23"/>
      <c r="FJ194" s="23"/>
      <c r="FK194" s="23"/>
      <c r="FL194" s="23"/>
      <c r="FM194" s="23"/>
      <c r="FN194" s="23"/>
      <c r="FO194" s="23"/>
      <c r="FP194" s="23"/>
      <c r="FQ194" s="23"/>
      <c r="FR194" s="23"/>
      <c r="FS194" s="23"/>
      <c r="FT194" s="23"/>
      <c r="FU194" s="23"/>
      <c r="FV194" s="23"/>
      <c r="FW194" s="23"/>
      <c r="FX194" s="23"/>
      <c r="FY194" s="23"/>
      <c r="FZ194" s="23"/>
      <c r="GA194" s="23"/>
      <c r="GB194" s="23"/>
      <c r="GC194" s="23"/>
      <c r="GD194" s="23"/>
      <c r="GE194" s="23"/>
      <c r="GF194" s="23"/>
      <c r="GG194" s="23"/>
      <c r="GH194" s="23"/>
      <c r="GI194" s="23"/>
      <c r="GJ194" s="23"/>
      <c r="GK194" s="23"/>
      <c r="GL194" s="23"/>
      <c r="GM194" s="23"/>
      <c r="GN194" s="23"/>
      <c r="GO194" s="23"/>
      <c r="GP194" s="23"/>
      <c r="GQ194" s="23"/>
      <c r="GR194" s="23"/>
      <c r="GS194" s="23"/>
      <c r="GT194" s="23"/>
      <c r="GU194" s="23"/>
      <c r="GV194" s="23"/>
      <c r="GW194" s="23"/>
      <c r="GX194" s="23"/>
      <c r="GY194" s="23"/>
      <c r="GZ194" s="23"/>
      <c r="HA194" s="23"/>
      <c r="HB194" s="23"/>
      <c r="HC194" s="23"/>
      <c r="HD194" s="23"/>
      <c r="HE194" s="23"/>
      <c r="HF194" s="23"/>
      <c r="HG194" s="23"/>
      <c r="HH194" s="23"/>
      <c r="HI194" s="23"/>
      <c r="HJ194" s="23"/>
      <c r="HK194" s="23"/>
      <c r="HL194" s="23"/>
      <c r="HM194" s="23"/>
      <c r="HN194" s="23"/>
      <c r="HO194" s="23"/>
      <c r="HP194" s="23"/>
      <c r="HQ194" s="23"/>
      <c r="HR194" s="23"/>
      <c r="HS194" s="23"/>
    </row>
    <row r="195" spans="1:227" s="24" customFormat="1" x14ac:dyDescent="0.25">
      <c r="A195" s="86" t="s">
        <v>436</v>
      </c>
      <c r="B195" s="28" t="s">
        <v>337</v>
      </c>
      <c r="C195" s="28">
        <f>C198+C201</f>
        <v>4101800</v>
      </c>
      <c r="D195" s="28">
        <f t="shared" ref="D195:F195" si="172">D196+D197</f>
        <v>425000</v>
      </c>
      <c r="E195" s="28">
        <f t="shared" si="172"/>
        <v>425000</v>
      </c>
      <c r="F195" s="28">
        <f t="shared" si="172"/>
        <v>425000</v>
      </c>
      <c r="G195" s="28">
        <f t="shared" ref="G195:L195" si="173">G196+G197</f>
        <v>435000</v>
      </c>
      <c r="H195" s="28">
        <f t="shared" si="173"/>
        <v>435000</v>
      </c>
      <c r="I195" s="53">
        <f t="shared" si="173"/>
        <v>435000</v>
      </c>
      <c r="J195" s="53">
        <f t="shared" si="173"/>
        <v>435000</v>
      </c>
      <c r="K195" s="28">
        <f t="shared" si="173"/>
        <v>435000</v>
      </c>
      <c r="L195" s="28">
        <f t="shared" si="173"/>
        <v>651800</v>
      </c>
      <c r="M195" s="86" t="s">
        <v>479</v>
      </c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  <c r="AJ195" s="23"/>
      <c r="AK195" s="23"/>
      <c r="AL195" s="23"/>
      <c r="AM195" s="23"/>
      <c r="AN195" s="23"/>
      <c r="AO195" s="23"/>
      <c r="AP195" s="23"/>
      <c r="AQ195" s="23"/>
      <c r="AR195" s="23"/>
      <c r="AS195" s="23"/>
      <c r="AT195" s="23"/>
      <c r="AU195" s="23"/>
      <c r="AV195" s="23"/>
      <c r="AW195" s="23"/>
      <c r="AX195" s="23"/>
      <c r="AY195" s="23"/>
      <c r="AZ195" s="23"/>
      <c r="BA195" s="23"/>
      <c r="BB195" s="23"/>
      <c r="BC195" s="23"/>
      <c r="BD195" s="23"/>
      <c r="BE195" s="23"/>
      <c r="BF195" s="23"/>
      <c r="BG195" s="23"/>
      <c r="BH195" s="23"/>
      <c r="BI195" s="23"/>
      <c r="BJ195" s="23"/>
      <c r="BK195" s="23"/>
      <c r="BL195" s="23"/>
      <c r="BM195" s="23"/>
      <c r="BN195" s="23"/>
      <c r="BO195" s="23"/>
      <c r="BP195" s="23"/>
      <c r="BQ195" s="23"/>
      <c r="BR195" s="23"/>
      <c r="BS195" s="23"/>
      <c r="BT195" s="23"/>
      <c r="BU195" s="23"/>
      <c r="BV195" s="23"/>
      <c r="BW195" s="23"/>
      <c r="BX195" s="23"/>
      <c r="BY195" s="23"/>
      <c r="BZ195" s="23"/>
      <c r="CA195" s="23"/>
      <c r="CB195" s="23"/>
      <c r="CC195" s="23"/>
      <c r="CD195" s="23"/>
      <c r="CE195" s="23"/>
      <c r="CF195" s="23"/>
      <c r="CG195" s="23"/>
      <c r="CH195" s="23"/>
      <c r="CI195" s="23"/>
      <c r="CJ195" s="23"/>
      <c r="CK195" s="23"/>
      <c r="CL195" s="23"/>
      <c r="CM195" s="23"/>
      <c r="CN195" s="23"/>
      <c r="CO195" s="23"/>
      <c r="CP195" s="23"/>
      <c r="CQ195" s="23"/>
      <c r="CR195" s="23"/>
      <c r="CS195" s="23"/>
      <c r="CT195" s="23"/>
      <c r="CU195" s="23"/>
      <c r="CV195" s="23"/>
      <c r="CW195" s="23"/>
      <c r="CX195" s="23"/>
      <c r="CY195" s="23"/>
      <c r="CZ195" s="23"/>
      <c r="DA195" s="23"/>
      <c r="DB195" s="23"/>
      <c r="DC195" s="23"/>
      <c r="DD195" s="23"/>
      <c r="DE195" s="23"/>
      <c r="DF195" s="23"/>
      <c r="DG195" s="23"/>
      <c r="DH195" s="23"/>
      <c r="DI195" s="23"/>
      <c r="DJ195" s="23"/>
      <c r="DK195" s="23"/>
      <c r="DL195" s="23"/>
      <c r="DM195" s="23"/>
      <c r="DN195" s="23"/>
      <c r="DO195" s="23"/>
      <c r="DP195" s="23"/>
      <c r="DQ195" s="23"/>
      <c r="DR195" s="23"/>
      <c r="DS195" s="23"/>
      <c r="DT195" s="23"/>
      <c r="DU195" s="23"/>
      <c r="DV195" s="23"/>
      <c r="DW195" s="23"/>
      <c r="DX195" s="23"/>
      <c r="DY195" s="23"/>
      <c r="DZ195" s="23"/>
      <c r="EA195" s="23"/>
      <c r="EB195" s="23"/>
      <c r="EC195" s="23"/>
      <c r="ED195" s="23"/>
      <c r="EE195" s="23"/>
      <c r="EF195" s="23"/>
      <c r="EG195" s="23"/>
      <c r="EH195" s="23"/>
      <c r="EI195" s="23"/>
      <c r="EJ195" s="23"/>
      <c r="EK195" s="23"/>
      <c r="EL195" s="23"/>
      <c r="EM195" s="23"/>
      <c r="EN195" s="23"/>
      <c r="EO195" s="23"/>
      <c r="EP195" s="23"/>
      <c r="EQ195" s="23"/>
      <c r="ER195" s="23"/>
      <c r="ES195" s="23"/>
      <c r="ET195" s="23"/>
      <c r="EU195" s="23"/>
      <c r="EV195" s="23"/>
      <c r="EW195" s="23"/>
      <c r="EX195" s="23"/>
      <c r="EY195" s="23"/>
      <c r="EZ195" s="23"/>
      <c r="FA195" s="23"/>
      <c r="FB195" s="23"/>
      <c r="FC195" s="23"/>
      <c r="FD195" s="23"/>
      <c r="FE195" s="23"/>
      <c r="FF195" s="23"/>
      <c r="FG195" s="23"/>
      <c r="FH195" s="23"/>
      <c r="FI195" s="23"/>
      <c r="FJ195" s="23"/>
      <c r="FK195" s="23"/>
      <c r="FL195" s="23"/>
      <c r="FM195" s="23"/>
      <c r="FN195" s="23"/>
      <c r="FO195" s="23"/>
      <c r="FP195" s="23"/>
      <c r="FQ195" s="23"/>
      <c r="FR195" s="23"/>
      <c r="FS195" s="23"/>
      <c r="FT195" s="23"/>
      <c r="FU195" s="23"/>
      <c r="FV195" s="23"/>
      <c r="FW195" s="23"/>
      <c r="FX195" s="23"/>
      <c r="FY195" s="23"/>
      <c r="FZ195" s="23"/>
      <c r="GA195" s="23"/>
      <c r="GB195" s="23"/>
      <c r="GC195" s="23"/>
      <c r="GD195" s="23"/>
      <c r="GE195" s="23"/>
      <c r="GF195" s="23"/>
      <c r="GG195" s="23"/>
      <c r="GH195" s="23"/>
      <c r="GI195" s="23"/>
      <c r="GJ195" s="23"/>
      <c r="GK195" s="23"/>
      <c r="GL195" s="23"/>
      <c r="GM195" s="23"/>
      <c r="GN195" s="23"/>
      <c r="GO195" s="23"/>
      <c r="GP195" s="23"/>
      <c r="GQ195" s="23"/>
      <c r="GR195" s="23"/>
      <c r="GS195" s="23"/>
      <c r="GT195" s="23"/>
      <c r="GU195" s="23"/>
      <c r="GV195" s="23"/>
      <c r="GW195" s="23"/>
      <c r="GX195" s="23"/>
      <c r="GY195" s="23"/>
      <c r="GZ195" s="23"/>
      <c r="HA195" s="23"/>
      <c r="HB195" s="23"/>
      <c r="HC195" s="23"/>
      <c r="HD195" s="23"/>
      <c r="HE195" s="23"/>
      <c r="HF195" s="23"/>
      <c r="HG195" s="23"/>
      <c r="HH195" s="23"/>
      <c r="HI195" s="23"/>
      <c r="HJ195" s="23"/>
      <c r="HK195" s="23"/>
      <c r="HL195" s="23"/>
      <c r="HM195" s="23"/>
      <c r="HN195" s="23"/>
      <c r="HO195" s="23"/>
      <c r="HP195" s="23"/>
      <c r="HQ195" s="23"/>
      <c r="HR195" s="23"/>
      <c r="HS195" s="23"/>
    </row>
    <row r="196" spans="1:227" s="24" customFormat="1" ht="132" x14ac:dyDescent="0.25">
      <c r="A196" s="87"/>
      <c r="B196" s="28" t="s">
        <v>335</v>
      </c>
      <c r="C196" s="28">
        <f>C199+C202</f>
        <v>0</v>
      </c>
      <c r="D196" s="28">
        <f t="shared" ref="D196:L196" si="174">D199+D202</f>
        <v>0</v>
      </c>
      <c r="E196" s="28">
        <f t="shared" si="174"/>
        <v>0</v>
      </c>
      <c r="F196" s="28">
        <f t="shared" si="174"/>
        <v>0</v>
      </c>
      <c r="G196" s="28">
        <f t="shared" si="174"/>
        <v>0</v>
      </c>
      <c r="H196" s="28">
        <f t="shared" si="174"/>
        <v>0</v>
      </c>
      <c r="I196" s="28">
        <f t="shared" si="174"/>
        <v>0</v>
      </c>
      <c r="J196" s="28">
        <f t="shared" si="174"/>
        <v>0</v>
      </c>
      <c r="K196" s="28">
        <f t="shared" si="174"/>
        <v>0</v>
      </c>
      <c r="L196" s="28">
        <f t="shared" si="174"/>
        <v>0</v>
      </c>
      <c r="M196" s="87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3"/>
      <c r="AI196" s="23"/>
      <c r="AJ196" s="23"/>
      <c r="AK196" s="23"/>
      <c r="AL196" s="23"/>
      <c r="AM196" s="23"/>
      <c r="AN196" s="23"/>
      <c r="AO196" s="23"/>
      <c r="AP196" s="23"/>
      <c r="AQ196" s="23"/>
      <c r="AR196" s="23"/>
      <c r="AS196" s="23"/>
      <c r="AT196" s="23"/>
      <c r="AU196" s="23"/>
      <c r="AV196" s="23"/>
      <c r="AW196" s="23"/>
      <c r="AX196" s="23"/>
      <c r="AY196" s="23"/>
      <c r="AZ196" s="23"/>
      <c r="BA196" s="23"/>
      <c r="BB196" s="23"/>
      <c r="BC196" s="23"/>
      <c r="BD196" s="23"/>
      <c r="BE196" s="23"/>
      <c r="BF196" s="23"/>
      <c r="BG196" s="23"/>
      <c r="BH196" s="23"/>
      <c r="BI196" s="23"/>
      <c r="BJ196" s="23"/>
      <c r="BK196" s="23"/>
      <c r="BL196" s="23"/>
      <c r="BM196" s="23"/>
      <c r="BN196" s="23"/>
      <c r="BO196" s="23"/>
      <c r="BP196" s="23"/>
      <c r="BQ196" s="23"/>
      <c r="BR196" s="23"/>
      <c r="BS196" s="23"/>
      <c r="BT196" s="23"/>
      <c r="BU196" s="23"/>
      <c r="BV196" s="23"/>
      <c r="BW196" s="23"/>
      <c r="BX196" s="23"/>
      <c r="BY196" s="23"/>
      <c r="BZ196" s="23"/>
      <c r="CA196" s="23"/>
      <c r="CB196" s="23"/>
      <c r="CC196" s="23"/>
      <c r="CD196" s="23"/>
      <c r="CE196" s="23"/>
      <c r="CF196" s="23"/>
      <c r="CG196" s="23"/>
      <c r="CH196" s="23"/>
      <c r="CI196" s="23"/>
      <c r="CJ196" s="23"/>
      <c r="CK196" s="23"/>
      <c r="CL196" s="23"/>
      <c r="CM196" s="23"/>
      <c r="CN196" s="23"/>
      <c r="CO196" s="23"/>
      <c r="CP196" s="23"/>
      <c r="CQ196" s="23"/>
      <c r="CR196" s="23"/>
      <c r="CS196" s="23"/>
      <c r="CT196" s="23"/>
      <c r="CU196" s="23"/>
      <c r="CV196" s="23"/>
      <c r="CW196" s="23"/>
      <c r="CX196" s="23"/>
      <c r="CY196" s="23"/>
      <c r="CZ196" s="23"/>
      <c r="DA196" s="23"/>
      <c r="DB196" s="23"/>
      <c r="DC196" s="23"/>
      <c r="DD196" s="23"/>
      <c r="DE196" s="23"/>
      <c r="DF196" s="23"/>
      <c r="DG196" s="23"/>
      <c r="DH196" s="23"/>
      <c r="DI196" s="23"/>
      <c r="DJ196" s="23"/>
      <c r="DK196" s="23"/>
      <c r="DL196" s="23"/>
      <c r="DM196" s="23"/>
      <c r="DN196" s="23"/>
      <c r="DO196" s="23"/>
      <c r="DP196" s="23"/>
      <c r="DQ196" s="23"/>
      <c r="DR196" s="23"/>
      <c r="DS196" s="23"/>
      <c r="DT196" s="23"/>
      <c r="DU196" s="23"/>
      <c r="DV196" s="23"/>
      <c r="DW196" s="23"/>
      <c r="DX196" s="23"/>
      <c r="DY196" s="23"/>
      <c r="DZ196" s="23"/>
      <c r="EA196" s="23"/>
      <c r="EB196" s="23"/>
      <c r="EC196" s="23"/>
      <c r="ED196" s="23"/>
      <c r="EE196" s="23"/>
      <c r="EF196" s="23"/>
      <c r="EG196" s="23"/>
      <c r="EH196" s="23"/>
      <c r="EI196" s="23"/>
      <c r="EJ196" s="23"/>
      <c r="EK196" s="23"/>
      <c r="EL196" s="23"/>
      <c r="EM196" s="23"/>
      <c r="EN196" s="23"/>
      <c r="EO196" s="23"/>
      <c r="EP196" s="23"/>
      <c r="EQ196" s="23"/>
      <c r="ER196" s="23"/>
      <c r="ES196" s="23"/>
      <c r="ET196" s="23"/>
      <c r="EU196" s="23"/>
      <c r="EV196" s="23"/>
      <c r="EW196" s="23"/>
      <c r="EX196" s="23"/>
      <c r="EY196" s="23"/>
      <c r="EZ196" s="23"/>
      <c r="FA196" s="23"/>
      <c r="FB196" s="23"/>
      <c r="FC196" s="23"/>
      <c r="FD196" s="23"/>
      <c r="FE196" s="23"/>
      <c r="FF196" s="23"/>
      <c r="FG196" s="23"/>
      <c r="FH196" s="23"/>
      <c r="FI196" s="23"/>
      <c r="FJ196" s="23"/>
      <c r="FK196" s="23"/>
      <c r="FL196" s="23"/>
      <c r="FM196" s="23"/>
      <c r="FN196" s="23"/>
      <c r="FO196" s="23"/>
      <c r="FP196" s="23"/>
      <c r="FQ196" s="23"/>
      <c r="FR196" s="23"/>
      <c r="FS196" s="23"/>
      <c r="FT196" s="23"/>
      <c r="FU196" s="23"/>
      <c r="FV196" s="23"/>
      <c r="FW196" s="23"/>
      <c r="FX196" s="23"/>
      <c r="FY196" s="23"/>
      <c r="FZ196" s="23"/>
      <c r="GA196" s="23"/>
      <c r="GB196" s="23"/>
      <c r="GC196" s="23"/>
      <c r="GD196" s="23"/>
      <c r="GE196" s="23"/>
      <c r="GF196" s="23"/>
      <c r="GG196" s="23"/>
      <c r="GH196" s="23"/>
      <c r="GI196" s="23"/>
      <c r="GJ196" s="23"/>
      <c r="GK196" s="23"/>
      <c r="GL196" s="23"/>
      <c r="GM196" s="23"/>
      <c r="GN196" s="23"/>
      <c r="GO196" s="23"/>
      <c r="GP196" s="23"/>
      <c r="GQ196" s="23"/>
      <c r="GR196" s="23"/>
      <c r="GS196" s="23"/>
      <c r="GT196" s="23"/>
      <c r="GU196" s="23"/>
      <c r="GV196" s="23"/>
      <c r="GW196" s="23"/>
      <c r="GX196" s="23"/>
      <c r="GY196" s="23"/>
      <c r="GZ196" s="23"/>
      <c r="HA196" s="23"/>
      <c r="HB196" s="23"/>
      <c r="HC196" s="23"/>
      <c r="HD196" s="23"/>
      <c r="HE196" s="23"/>
      <c r="HF196" s="23"/>
      <c r="HG196" s="23"/>
      <c r="HH196" s="23"/>
      <c r="HI196" s="23"/>
      <c r="HJ196" s="23"/>
      <c r="HK196" s="23"/>
      <c r="HL196" s="23"/>
      <c r="HM196" s="23"/>
      <c r="HN196" s="23"/>
      <c r="HO196" s="23"/>
      <c r="HP196" s="23"/>
      <c r="HQ196" s="23"/>
      <c r="HR196" s="23"/>
      <c r="HS196" s="23"/>
    </row>
    <row r="197" spans="1:227" s="24" customFormat="1" ht="145.5" customHeight="1" x14ac:dyDescent="0.25">
      <c r="A197" s="88"/>
      <c r="B197" s="28" t="s">
        <v>336</v>
      </c>
      <c r="C197" s="28">
        <f>C200+C203</f>
        <v>4101800</v>
      </c>
      <c r="D197" s="28">
        <f t="shared" ref="D197:L197" si="175">D200+D203</f>
        <v>425000</v>
      </c>
      <c r="E197" s="28">
        <f t="shared" si="175"/>
        <v>425000</v>
      </c>
      <c r="F197" s="28">
        <f t="shared" si="175"/>
        <v>425000</v>
      </c>
      <c r="G197" s="28">
        <f t="shared" si="175"/>
        <v>435000</v>
      </c>
      <c r="H197" s="28">
        <f t="shared" si="175"/>
        <v>435000</v>
      </c>
      <c r="I197" s="28">
        <f t="shared" si="175"/>
        <v>435000</v>
      </c>
      <c r="J197" s="28">
        <f t="shared" si="175"/>
        <v>435000</v>
      </c>
      <c r="K197" s="28">
        <f t="shared" si="175"/>
        <v>435000</v>
      </c>
      <c r="L197" s="28">
        <f t="shared" si="175"/>
        <v>651800</v>
      </c>
      <c r="M197" s="88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  <c r="AK197" s="23"/>
      <c r="AL197" s="23"/>
      <c r="AM197" s="23"/>
      <c r="AN197" s="23"/>
      <c r="AO197" s="23"/>
      <c r="AP197" s="23"/>
      <c r="AQ197" s="23"/>
      <c r="AR197" s="23"/>
      <c r="AS197" s="23"/>
      <c r="AT197" s="23"/>
      <c r="AU197" s="23"/>
      <c r="AV197" s="23"/>
      <c r="AW197" s="23"/>
      <c r="AX197" s="23"/>
      <c r="AY197" s="23"/>
      <c r="AZ197" s="23"/>
      <c r="BA197" s="23"/>
      <c r="BB197" s="23"/>
      <c r="BC197" s="23"/>
      <c r="BD197" s="23"/>
      <c r="BE197" s="23"/>
      <c r="BF197" s="23"/>
      <c r="BG197" s="23"/>
      <c r="BH197" s="23"/>
      <c r="BI197" s="23"/>
      <c r="BJ197" s="23"/>
      <c r="BK197" s="23"/>
      <c r="BL197" s="23"/>
      <c r="BM197" s="23"/>
      <c r="BN197" s="23"/>
      <c r="BO197" s="23"/>
      <c r="BP197" s="23"/>
      <c r="BQ197" s="23"/>
      <c r="BR197" s="23"/>
      <c r="BS197" s="23"/>
      <c r="BT197" s="23"/>
      <c r="BU197" s="23"/>
      <c r="BV197" s="23"/>
      <c r="BW197" s="23"/>
      <c r="BX197" s="23"/>
      <c r="BY197" s="23"/>
      <c r="BZ197" s="23"/>
      <c r="CA197" s="23"/>
      <c r="CB197" s="23"/>
      <c r="CC197" s="23"/>
      <c r="CD197" s="23"/>
      <c r="CE197" s="23"/>
      <c r="CF197" s="23"/>
      <c r="CG197" s="23"/>
      <c r="CH197" s="23"/>
      <c r="CI197" s="23"/>
      <c r="CJ197" s="23"/>
      <c r="CK197" s="23"/>
      <c r="CL197" s="23"/>
      <c r="CM197" s="23"/>
      <c r="CN197" s="23"/>
      <c r="CO197" s="23"/>
      <c r="CP197" s="23"/>
      <c r="CQ197" s="23"/>
      <c r="CR197" s="23"/>
      <c r="CS197" s="23"/>
      <c r="CT197" s="23"/>
      <c r="CU197" s="23"/>
      <c r="CV197" s="23"/>
      <c r="CW197" s="23"/>
      <c r="CX197" s="23"/>
      <c r="CY197" s="23"/>
      <c r="CZ197" s="23"/>
      <c r="DA197" s="23"/>
      <c r="DB197" s="23"/>
      <c r="DC197" s="23"/>
      <c r="DD197" s="23"/>
      <c r="DE197" s="23"/>
      <c r="DF197" s="23"/>
      <c r="DG197" s="23"/>
      <c r="DH197" s="23"/>
      <c r="DI197" s="23"/>
      <c r="DJ197" s="23"/>
      <c r="DK197" s="23"/>
      <c r="DL197" s="23"/>
      <c r="DM197" s="23"/>
      <c r="DN197" s="23"/>
      <c r="DO197" s="23"/>
      <c r="DP197" s="23"/>
      <c r="DQ197" s="23"/>
      <c r="DR197" s="23"/>
      <c r="DS197" s="23"/>
      <c r="DT197" s="23"/>
      <c r="DU197" s="23"/>
      <c r="DV197" s="23"/>
      <c r="DW197" s="23"/>
      <c r="DX197" s="23"/>
      <c r="DY197" s="23"/>
      <c r="DZ197" s="23"/>
      <c r="EA197" s="23"/>
      <c r="EB197" s="23"/>
      <c r="EC197" s="23"/>
      <c r="ED197" s="23"/>
      <c r="EE197" s="23"/>
      <c r="EF197" s="23"/>
      <c r="EG197" s="23"/>
      <c r="EH197" s="23"/>
      <c r="EI197" s="23"/>
      <c r="EJ197" s="23"/>
      <c r="EK197" s="23"/>
      <c r="EL197" s="23"/>
      <c r="EM197" s="23"/>
      <c r="EN197" s="23"/>
      <c r="EO197" s="23"/>
      <c r="EP197" s="23"/>
      <c r="EQ197" s="23"/>
      <c r="ER197" s="23"/>
      <c r="ES197" s="23"/>
      <c r="ET197" s="23"/>
      <c r="EU197" s="23"/>
      <c r="EV197" s="23"/>
      <c r="EW197" s="23"/>
      <c r="EX197" s="23"/>
      <c r="EY197" s="23"/>
      <c r="EZ197" s="23"/>
      <c r="FA197" s="23"/>
      <c r="FB197" s="23"/>
      <c r="FC197" s="23"/>
      <c r="FD197" s="23"/>
      <c r="FE197" s="23"/>
      <c r="FF197" s="23"/>
      <c r="FG197" s="23"/>
      <c r="FH197" s="23"/>
      <c r="FI197" s="23"/>
      <c r="FJ197" s="23"/>
      <c r="FK197" s="23"/>
      <c r="FL197" s="23"/>
      <c r="FM197" s="23"/>
      <c r="FN197" s="23"/>
      <c r="FO197" s="23"/>
      <c r="FP197" s="23"/>
      <c r="FQ197" s="23"/>
      <c r="FR197" s="23"/>
      <c r="FS197" s="23"/>
      <c r="FT197" s="23"/>
      <c r="FU197" s="23"/>
      <c r="FV197" s="23"/>
      <c r="FW197" s="23"/>
      <c r="FX197" s="23"/>
      <c r="FY197" s="23"/>
      <c r="FZ197" s="23"/>
      <c r="GA197" s="23"/>
      <c r="GB197" s="23"/>
      <c r="GC197" s="23"/>
      <c r="GD197" s="23"/>
      <c r="GE197" s="23"/>
      <c r="GF197" s="23"/>
      <c r="GG197" s="23"/>
      <c r="GH197" s="23"/>
      <c r="GI197" s="23"/>
      <c r="GJ197" s="23"/>
      <c r="GK197" s="23"/>
      <c r="GL197" s="23"/>
      <c r="GM197" s="23"/>
      <c r="GN197" s="23"/>
      <c r="GO197" s="23"/>
      <c r="GP197" s="23"/>
      <c r="GQ197" s="23"/>
      <c r="GR197" s="23"/>
      <c r="GS197" s="23"/>
      <c r="GT197" s="23"/>
      <c r="GU197" s="23"/>
      <c r="GV197" s="23"/>
      <c r="GW197" s="23"/>
      <c r="GX197" s="23"/>
      <c r="GY197" s="23"/>
      <c r="GZ197" s="23"/>
      <c r="HA197" s="23"/>
      <c r="HB197" s="23"/>
      <c r="HC197" s="23"/>
      <c r="HD197" s="23"/>
      <c r="HE197" s="23"/>
      <c r="HF197" s="23"/>
      <c r="HG197" s="23"/>
      <c r="HH197" s="23"/>
      <c r="HI197" s="23"/>
      <c r="HJ197" s="23"/>
      <c r="HK197" s="23"/>
      <c r="HL197" s="23"/>
      <c r="HM197" s="23"/>
      <c r="HN197" s="23"/>
      <c r="HO197" s="23"/>
      <c r="HP197" s="23"/>
      <c r="HQ197" s="23"/>
      <c r="HR197" s="23"/>
      <c r="HS197" s="23"/>
    </row>
    <row r="198" spans="1:227" s="24" customFormat="1" x14ac:dyDescent="0.25">
      <c r="A198" s="86" t="s">
        <v>351</v>
      </c>
      <c r="B198" s="28" t="s">
        <v>337</v>
      </c>
      <c r="C198" s="28">
        <f>C199+C200</f>
        <v>0</v>
      </c>
      <c r="D198" s="28">
        <f t="shared" ref="D198:F198" si="176">D199+D200</f>
        <v>0</v>
      </c>
      <c r="E198" s="28">
        <f t="shared" si="176"/>
        <v>0</v>
      </c>
      <c r="F198" s="28">
        <f t="shared" si="176"/>
        <v>0</v>
      </c>
      <c r="G198" s="28">
        <f t="shared" ref="G198:L198" si="177">G199+G200</f>
        <v>0</v>
      </c>
      <c r="H198" s="28">
        <f t="shared" si="177"/>
        <v>0</v>
      </c>
      <c r="I198" s="53">
        <f t="shared" si="177"/>
        <v>0</v>
      </c>
      <c r="J198" s="53">
        <f t="shared" si="177"/>
        <v>0</v>
      </c>
      <c r="K198" s="28">
        <f t="shared" si="177"/>
        <v>0</v>
      </c>
      <c r="L198" s="28">
        <f t="shared" si="177"/>
        <v>0</v>
      </c>
      <c r="M198" s="86" t="s">
        <v>477</v>
      </c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F198" s="23"/>
      <c r="AG198" s="23"/>
      <c r="AH198" s="23"/>
      <c r="AI198" s="23"/>
      <c r="AJ198" s="23"/>
      <c r="AK198" s="23"/>
      <c r="AL198" s="23"/>
      <c r="AM198" s="23"/>
      <c r="AN198" s="23"/>
      <c r="AO198" s="23"/>
      <c r="AP198" s="23"/>
      <c r="AQ198" s="23"/>
      <c r="AR198" s="23"/>
      <c r="AS198" s="23"/>
      <c r="AT198" s="23"/>
      <c r="AU198" s="23"/>
      <c r="AV198" s="23"/>
      <c r="AW198" s="23"/>
      <c r="AX198" s="23"/>
      <c r="AY198" s="23"/>
      <c r="AZ198" s="23"/>
      <c r="BA198" s="23"/>
      <c r="BB198" s="23"/>
      <c r="BC198" s="23"/>
      <c r="BD198" s="23"/>
      <c r="BE198" s="23"/>
      <c r="BF198" s="23"/>
      <c r="BG198" s="23"/>
      <c r="BH198" s="23"/>
      <c r="BI198" s="23"/>
      <c r="BJ198" s="23"/>
      <c r="BK198" s="23"/>
      <c r="BL198" s="23"/>
      <c r="BM198" s="23"/>
      <c r="BN198" s="23"/>
      <c r="BO198" s="23"/>
      <c r="BP198" s="23"/>
      <c r="BQ198" s="23"/>
      <c r="BR198" s="23"/>
      <c r="BS198" s="23"/>
      <c r="BT198" s="23"/>
      <c r="BU198" s="23"/>
      <c r="BV198" s="23"/>
      <c r="BW198" s="23"/>
      <c r="BX198" s="23"/>
      <c r="BY198" s="23"/>
      <c r="BZ198" s="23"/>
      <c r="CA198" s="23"/>
      <c r="CB198" s="23"/>
      <c r="CC198" s="23"/>
      <c r="CD198" s="23"/>
      <c r="CE198" s="23"/>
      <c r="CF198" s="23"/>
      <c r="CG198" s="23"/>
      <c r="CH198" s="23"/>
      <c r="CI198" s="23"/>
      <c r="CJ198" s="23"/>
      <c r="CK198" s="23"/>
      <c r="CL198" s="23"/>
      <c r="CM198" s="23"/>
      <c r="CN198" s="23"/>
      <c r="CO198" s="23"/>
      <c r="CP198" s="23"/>
      <c r="CQ198" s="23"/>
      <c r="CR198" s="23"/>
      <c r="CS198" s="23"/>
      <c r="CT198" s="23"/>
      <c r="CU198" s="23"/>
      <c r="CV198" s="23"/>
      <c r="CW198" s="23"/>
      <c r="CX198" s="23"/>
      <c r="CY198" s="23"/>
      <c r="CZ198" s="23"/>
      <c r="DA198" s="23"/>
      <c r="DB198" s="23"/>
      <c r="DC198" s="23"/>
      <c r="DD198" s="23"/>
      <c r="DE198" s="23"/>
      <c r="DF198" s="23"/>
      <c r="DG198" s="23"/>
      <c r="DH198" s="23"/>
      <c r="DI198" s="23"/>
      <c r="DJ198" s="23"/>
      <c r="DK198" s="23"/>
      <c r="DL198" s="23"/>
      <c r="DM198" s="23"/>
      <c r="DN198" s="23"/>
      <c r="DO198" s="23"/>
      <c r="DP198" s="23"/>
      <c r="DQ198" s="23"/>
      <c r="DR198" s="23"/>
      <c r="DS198" s="23"/>
      <c r="DT198" s="23"/>
      <c r="DU198" s="23"/>
      <c r="DV198" s="23"/>
      <c r="DW198" s="23"/>
      <c r="DX198" s="23"/>
      <c r="DY198" s="23"/>
      <c r="DZ198" s="23"/>
      <c r="EA198" s="23"/>
      <c r="EB198" s="23"/>
      <c r="EC198" s="23"/>
      <c r="ED198" s="23"/>
      <c r="EE198" s="23"/>
      <c r="EF198" s="23"/>
      <c r="EG198" s="23"/>
      <c r="EH198" s="23"/>
      <c r="EI198" s="23"/>
      <c r="EJ198" s="23"/>
      <c r="EK198" s="23"/>
      <c r="EL198" s="23"/>
      <c r="EM198" s="23"/>
      <c r="EN198" s="23"/>
      <c r="EO198" s="23"/>
      <c r="EP198" s="23"/>
      <c r="EQ198" s="23"/>
      <c r="ER198" s="23"/>
      <c r="ES198" s="23"/>
      <c r="ET198" s="23"/>
      <c r="EU198" s="23"/>
      <c r="EV198" s="23"/>
      <c r="EW198" s="23"/>
      <c r="EX198" s="23"/>
      <c r="EY198" s="23"/>
      <c r="EZ198" s="23"/>
      <c r="FA198" s="23"/>
      <c r="FB198" s="23"/>
      <c r="FC198" s="23"/>
      <c r="FD198" s="23"/>
      <c r="FE198" s="23"/>
      <c r="FF198" s="23"/>
      <c r="FG198" s="23"/>
      <c r="FH198" s="23"/>
      <c r="FI198" s="23"/>
      <c r="FJ198" s="23"/>
      <c r="FK198" s="23"/>
      <c r="FL198" s="23"/>
      <c r="FM198" s="23"/>
      <c r="FN198" s="23"/>
      <c r="FO198" s="23"/>
      <c r="FP198" s="23"/>
      <c r="FQ198" s="23"/>
      <c r="FR198" s="23"/>
      <c r="FS198" s="23"/>
      <c r="FT198" s="23"/>
      <c r="FU198" s="23"/>
      <c r="FV198" s="23"/>
      <c r="FW198" s="23"/>
      <c r="FX198" s="23"/>
      <c r="FY198" s="23"/>
      <c r="FZ198" s="23"/>
      <c r="GA198" s="23"/>
      <c r="GB198" s="23"/>
      <c r="GC198" s="23"/>
      <c r="GD198" s="23"/>
      <c r="GE198" s="23"/>
      <c r="GF198" s="23"/>
      <c r="GG198" s="23"/>
      <c r="GH198" s="23"/>
      <c r="GI198" s="23"/>
      <c r="GJ198" s="23"/>
      <c r="GK198" s="23"/>
      <c r="GL198" s="23"/>
      <c r="GM198" s="23"/>
      <c r="GN198" s="23"/>
      <c r="GO198" s="23"/>
      <c r="GP198" s="23"/>
      <c r="GQ198" s="23"/>
      <c r="GR198" s="23"/>
      <c r="GS198" s="23"/>
      <c r="GT198" s="23"/>
      <c r="GU198" s="23"/>
      <c r="GV198" s="23"/>
      <c r="GW198" s="23"/>
      <c r="GX198" s="23"/>
      <c r="GY198" s="23"/>
      <c r="GZ198" s="23"/>
      <c r="HA198" s="23"/>
      <c r="HB198" s="23"/>
      <c r="HC198" s="23"/>
      <c r="HD198" s="23"/>
      <c r="HE198" s="23"/>
      <c r="HF198" s="23"/>
      <c r="HG198" s="23"/>
      <c r="HH198" s="23"/>
      <c r="HI198" s="23"/>
      <c r="HJ198" s="23"/>
      <c r="HK198" s="23"/>
      <c r="HL198" s="23"/>
      <c r="HM198" s="23"/>
      <c r="HN198" s="23"/>
      <c r="HO198" s="23"/>
      <c r="HP198" s="23"/>
      <c r="HQ198" s="23"/>
      <c r="HR198" s="23"/>
      <c r="HS198" s="23"/>
    </row>
    <row r="199" spans="1:227" s="24" customFormat="1" ht="149.25" customHeight="1" x14ac:dyDescent="0.25">
      <c r="A199" s="87"/>
      <c r="B199" s="28" t="s">
        <v>335</v>
      </c>
      <c r="C199" s="28">
        <f>SUM(D199:L199)</f>
        <v>0</v>
      </c>
      <c r="D199" s="28">
        <v>0</v>
      </c>
      <c r="E199" s="28">
        <v>0</v>
      </c>
      <c r="F199" s="28">
        <v>0</v>
      </c>
      <c r="G199" s="28">
        <v>0</v>
      </c>
      <c r="H199" s="28">
        <v>0</v>
      </c>
      <c r="I199" s="53">
        <v>0</v>
      </c>
      <c r="J199" s="53">
        <v>0</v>
      </c>
      <c r="K199" s="28">
        <v>0</v>
      </c>
      <c r="L199" s="28">
        <v>0</v>
      </c>
      <c r="M199" s="87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  <c r="AK199" s="23"/>
      <c r="AL199" s="23"/>
      <c r="AM199" s="23"/>
      <c r="AN199" s="23"/>
      <c r="AO199" s="23"/>
      <c r="AP199" s="23"/>
      <c r="AQ199" s="23"/>
      <c r="AR199" s="23"/>
      <c r="AS199" s="23"/>
      <c r="AT199" s="23"/>
      <c r="AU199" s="23"/>
      <c r="AV199" s="23"/>
      <c r="AW199" s="23"/>
      <c r="AX199" s="23"/>
      <c r="AY199" s="23"/>
      <c r="AZ199" s="23"/>
      <c r="BA199" s="23"/>
      <c r="BB199" s="23"/>
      <c r="BC199" s="23"/>
      <c r="BD199" s="23"/>
      <c r="BE199" s="23"/>
      <c r="BF199" s="23"/>
      <c r="BG199" s="23"/>
      <c r="BH199" s="23"/>
      <c r="BI199" s="23"/>
      <c r="BJ199" s="23"/>
      <c r="BK199" s="23"/>
      <c r="BL199" s="23"/>
      <c r="BM199" s="23"/>
      <c r="BN199" s="23"/>
      <c r="BO199" s="23"/>
      <c r="BP199" s="23"/>
      <c r="BQ199" s="23"/>
      <c r="BR199" s="23"/>
      <c r="BS199" s="23"/>
      <c r="BT199" s="23"/>
      <c r="BU199" s="23"/>
      <c r="BV199" s="23"/>
      <c r="BW199" s="23"/>
      <c r="BX199" s="23"/>
      <c r="BY199" s="23"/>
      <c r="BZ199" s="23"/>
      <c r="CA199" s="23"/>
      <c r="CB199" s="23"/>
      <c r="CC199" s="23"/>
      <c r="CD199" s="23"/>
      <c r="CE199" s="23"/>
      <c r="CF199" s="23"/>
      <c r="CG199" s="23"/>
      <c r="CH199" s="23"/>
      <c r="CI199" s="23"/>
      <c r="CJ199" s="23"/>
      <c r="CK199" s="23"/>
      <c r="CL199" s="23"/>
      <c r="CM199" s="23"/>
      <c r="CN199" s="23"/>
      <c r="CO199" s="23"/>
      <c r="CP199" s="23"/>
      <c r="CQ199" s="23"/>
      <c r="CR199" s="23"/>
      <c r="CS199" s="23"/>
      <c r="CT199" s="23"/>
      <c r="CU199" s="23"/>
      <c r="CV199" s="23"/>
      <c r="CW199" s="23"/>
      <c r="CX199" s="23"/>
      <c r="CY199" s="23"/>
      <c r="CZ199" s="23"/>
      <c r="DA199" s="23"/>
      <c r="DB199" s="23"/>
      <c r="DC199" s="23"/>
      <c r="DD199" s="23"/>
      <c r="DE199" s="23"/>
      <c r="DF199" s="23"/>
      <c r="DG199" s="23"/>
      <c r="DH199" s="23"/>
      <c r="DI199" s="23"/>
      <c r="DJ199" s="23"/>
      <c r="DK199" s="23"/>
      <c r="DL199" s="23"/>
      <c r="DM199" s="23"/>
      <c r="DN199" s="23"/>
      <c r="DO199" s="23"/>
      <c r="DP199" s="23"/>
      <c r="DQ199" s="23"/>
      <c r="DR199" s="23"/>
      <c r="DS199" s="23"/>
      <c r="DT199" s="23"/>
      <c r="DU199" s="23"/>
      <c r="DV199" s="23"/>
      <c r="DW199" s="23"/>
      <c r="DX199" s="23"/>
      <c r="DY199" s="23"/>
      <c r="DZ199" s="23"/>
      <c r="EA199" s="23"/>
      <c r="EB199" s="23"/>
      <c r="EC199" s="23"/>
      <c r="ED199" s="23"/>
      <c r="EE199" s="23"/>
      <c r="EF199" s="23"/>
      <c r="EG199" s="23"/>
      <c r="EH199" s="23"/>
      <c r="EI199" s="23"/>
      <c r="EJ199" s="23"/>
      <c r="EK199" s="23"/>
      <c r="EL199" s="23"/>
      <c r="EM199" s="23"/>
      <c r="EN199" s="23"/>
      <c r="EO199" s="23"/>
      <c r="EP199" s="23"/>
      <c r="EQ199" s="23"/>
      <c r="ER199" s="23"/>
      <c r="ES199" s="23"/>
      <c r="ET199" s="23"/>
      <c r="EU199" s="23"/>
      <c r="EV199" s="23"/>
      <c r="EW199" s="23"/>
      <c r="EX199" s="23"/>
      <c r="EY199" s="23"/>
      <c r="EZ199" s="23"/>
      <c r="FA199" s="23"/>
      <c r="FB199" s="23"/>
      <c r="FC199" s="23"/>
      <c r="FD199" s="23"/>
      <c r="FE199" s="23"/>
      <c r="FF199" s="23"/>
      <c r="FG199" s="23"/>
      <c r="FH199" s="23"/>
      <c r="FI199" s="23"/>
      <c r="FJ199" s="23"/>
      <c r="FK199" s="23"/>
      <c r="FL199" s="23"/>
      <c r="FM199" s="23"/>
      <c r="FN199" s="23"/>
      <c r="FO199" s="23"/>
      <c r="FP199" s="23"/>
      <c r="FQ199" s="23"/>
      <c r="FR199" s="23"/>
      <c r="FS199" s="23"/>
      <c r="FT199" s="23"/>
      <c r="FU199" s="23"/>
      <c r="FV199" s="23"/>
      <c r="FW199" s="23"/>
      <c r="FX199" s="23"/>
      <c r="FY199" s="23"/>
      <c r="FZ199" s="23"/>
      <c r="GA199" s="23"/>
      <c r="GB199" s="23"/>
      <c r="GC199" s="23"/>
      <c r="GD199" s="23"/>
      <c r="GE199" s="23"/>
      <c r="GF199" s="23"/>
      <c r="GG199" s="23"/>
      <c r="GH199" s="23"/>
      <c r="GI199" s="23"/>
      <c r="GJ199" s="23"/>
      <c r="GK199" s="23"/>
      <c r="GL199" s="23"/>
      <c r="GM199" s="23"/>
      <c r="GN199" s="23"/>
      <c r="GO199" s="23"/>
      <c r="GP199" s="23"/>
      <c r="GQ199" s="23"/>
      <c r="GR199" s="23"/>
      <c r="GS199" s="23"/>
      <c r="GT199" s="23"/>
      <c r="GU199" s="23"/>
      <c r="GV199" s="23"/>
      <c r="GW199" s="23"/>
      <c r="GX199" s="23"/>
      <c r="GY199" s="23"/>
      <c r="GZ199" s="23"/>
      <c r="HA199" s="23"/>
      <c r="HB199" s="23"/>
      <c r="HC199" s="23"/>
      <c r="HD199" s="23"/>
      <c r="HE199" s="23"/>
      <c r="HF199" s="23"/>
      <c r="HG199" s="23"/>
      <c r="HH199" s="23"/>
      <c r="HI199" s="23"/>
      <c r="HJ199" s="23"/>
      <c r="HK199" s="23"/>
      <c r="HL199" s="23"/>
      <c r="HM199" s="23"/>
      <c r="HN199" s="23"/>
      <c r="HO199" s="23"/>
      <c r="HP199" s="23"/>
      <c r="HQ199" s="23"/>
      <c r="HR199" s="23"/>
      <c r="HS199" s="23"/>
    </row>
    <row r="200" spans="1:227" s="24" customFormat="1" ht="85.5" customHeight="1" x14ac:dyDescent="0.25">
      <c r="A200" s="88"/>
      <c r="B200" s="28" t="s">
        <v>336</v>
      </c>
      <c r="C200" s="28">
        <f>SUM(D200:L200)</f>
        <v>0</v>
      </c>
      <c r="D200" s="28">
        <v>0</v>
      </c>
      <c r="E200" s="28">
        <v>0</v>
      </c>
      <c r="F200" s="28">
        <v>0</v>
      </c>
      <c r="G200" s="28">
        <v>0</v>
      </c>
      <c r="H200" s="28">
        <v>0</v>
      </c>
      <c r="I200" s="53">
        <v>0</v>
      </c>
      <c r="J200" s="53">
        <v>0</v>
      </c>
      <c r="K200" s="28">
        <v>0</v>
      </c>
      <c r="L200" s="28">
        <v>0</v>
      </c>
      <c r="M200" s="88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  <c r="AJ200" s="23"/>
      <c r="AK200" s="23"/>
      <c r="AL200" s="23"/>
      <c r="AM200" s="23"/>
      <c r="AN200" s="23"/>
      <c r="AO200" s="23"/>
      <c r="AP200" s="23"/>
      <c r="AQ200" s="23"/>
      <c r="AR200" s="23"/>
      <c r="AS200" s="23"/>
      <c r="AT200" s="23"/>
      <c r="AU200" s="23"/>
      <c r="AV200" s="23"/>
      <c r="AW200" s="23"/>
      <c r="AX200" s="23"/>
      <c r="AY200" s="23"/>
      <c r="AZ200" s="23"/>
      <c r="BA200" s="23"/>
      <c r="BB200" s="23"/>
      <c r="BC200" s="23"/>
      <c r="BD200" s="23"/>
      <c r="BE200" s="23"/>
      <c r="BF200" s="23"/>
      <c r="BG200" s="23"/>
      <c r="BH200" s="23"/>
      <c r="BI200" s="23"/>
      <c r="BJ200" s="23"/>
      <c r="BK200" s="23"/>
      <c r="BL200" s="23"/>
      <c r="BM200" s="23"/>
      <c r="BN200" s="23"/>
      <c r="BO200" s="23"/>
      <c r="BP200" s="23"/>
      <c r="BQ200" s="23"/>
      <c r="BR200" s="23"/>
      <c r="BS200" s="23"/>
      <c r="BT200" s="23"/>
      <c r="BU200" s="23"/>
      <c r="BV200" s="23"/>
      <c r="BW200" s="23"/>
      <c r="BX200" s="23"/>
      <c r="BY200" s="23"/>
      <c r="BZ200" s="23"/>
      <c r="CA200" s="23"/>
      <c r="CB200" s="23"/>
      <c r="CC200" s="23"/>
      <c r="CD200" s="23"/>
      <c r="CE200" s="23"/>
      <c r="CF200" s="23"/>
      <c r="CG200" s="23"/>
      <c r="CH200" s="23"/>
      <c r="CI200" s="23"/>
      <c r="CJ200" s="23"/>
      <c r="CK200" s="23"/>
      <c r="CL200" s="23"/>
      <c r="CM200" s="23"/>
      <c r="CN200" s="23"/>
      <c r="CO200" s="23"/>
      <c r="CP200" s="23"/>
      <c r="CQ200" s="23"/>
      <c r="CR200" s="23"/>
      <c r="CS200" s="23"/>
      <c r="CT200" s="23"/>
      <c r="CU200" s="23"/>
      <c r="CV200" s="23"/>
      <c r="CW200" s="23"/>
      <c r="CX200" s="23"/>
      <c r="CY200" s="23"/>
      <c r="CZ200" s="23"/>
      <c r="DA200" s="23"/>
      <c r="DB200" s="23"/>
      <c r="DC200" s="23"/>
      <c r="DD200" s="23"/>
      <c r="DE200" s="23"/>
      <c r="DF200" s="23"/>
      <c r="DG200" s="23"/>
      <c r="DH200" s="23"/>
      <c r="DI200" s="23"/>
      <c r="DJ200" s="23"/>
      <c r="DK200" s="23"/>
      <c r="DL200" s="23"/>
      <c r="DM200" s="23"/>
      <c r="DN200" s="23"/>
      <c r="DO200" s="23"/>
      <c r="DP200" s="23"/>
      <c r="DQ200" s="23"/>
      <c r="DR200" s="23"/>
      <c r="DS200" s="23"/>
      <c r="DT200" s="23"/>
      <c r="DU200" s="23"/>
      <c r="DV200" s="23"/>
      <c r="DW200" s="23"/>
      <c r="DX200" s="23"/>
      <c r="DY200" s="23"/>
      <c r="DZ200" s="23"/>
      <c r="EA200" s="23"/>
      <c r="EB200" s="23"/>
      <c r="EC200" s="23"/>
      <c r="ED200" s="23"/>
      <c r="EE200" s="23"/>
      <c r="EF200" s="23"/>
      <c r="EG200" s="23"/>
      <c r="EH200" s="23"/>
      <c r="EI200" s="23"/>
      <c r="EJ200" s="23"/>
      <c r="EK200" s="23"/>
      <c r="EL200" s="23"/>
      <c r="EM200" s="23"/>
      <c r="EN200" s="23"/>
      <c r="EO200" s="23"/>
      <c r="EP200" s="23"/>
      <c r="EQ200" s="23"/>
      <c r="ER200" s="23"/>
      <c r="ES200" s="23"/>
      <c r="ET200" s="23"/>
      <c r="EU200" s="23"/>
      <c r="EV200" s="23"/>
      <c r="EW200" s="23"/>
      <c r="EX200" s="23"/>
      <c r="EY200" s="23"/>
      <c r="EZ200" s="23"/>
      <c r="FA200" s="23"/>
      <c r="FB200" s="23"/>
      <c r="FC200" s="23"/>
      <c r="FD200" s="23"/>
      <c r="FE200" s="23"/>
      <c r="FF200" s="23"/>
      <c r="FG200" s="23"/>
      <c r="FH200" s="23"/>
      <c r="FI200" s="23"/>
      <c r="FJ200" s="23"/>
      <c r="FK200" s="23"/>
      <c r="FL200" s="23"/>
      <c r="FM200" s="23"/>
      <c r="FN200" s="23"/>
      <c r="FO200" s="23"/>
      <c r="FP200" s="23"/>
      <c r="FQ200" s="23"/>
      <c r="FR200" s="23"/>
      <c r="FS200" s="23"/>
      <c r="FT200" s="23"/>
      <c r="FU200" s="23"/>
      <c r="FV200" s="23"/>
      <c r="FW200" s="23"/>
      <c r="FX200" s="23"/>
      <c r="FY200" s="23"/>
      <c r="FZ200" s="23"/>
      <c r="GA200" s="23"/>
      <c r="GB200" s="23"/>
      <c r="GC200" s="23"/>
      <c r="GD200" s="23"/>
      <c r="GE200" s="23"/>
      <c r="GF200" s="23"/>
      <c r="GG200" s="23"/>
      <c r="GH200" s="23"/>
      <c r="GI200" s="23"/>
      <c r="GJ200" s="23"/>
      <c r="GK200" s="23"/>
      <c r="GL200" s="23"/>
      <c r="GM200" s="23"/>
      <c r="GN200" s="23"/>
      <c r="GO200" s="23"/>
      <c r="GP200" s="23"/>
      <c r="GQ200" s="23"/>
      <c r="GR200" s="23"/>
      <c r="GS200" s="23"/>
      <c r="GT200" s="23"/>
      <c r="GU200" s="23"/>
      <c r="GV200" s="23"/>
      <c r="GW200" s="23"/>
      <c r="GX200" s="23"/>
      <c r="GY200" s="23"/>
      <c r="GZ200" s="23"/>
      <c r="HA200" s="23"/>
      <c r="HB200" s="23"/>
      <c r="HC200" s="23"/>
      <c r="HD200" s="23"/>
      <c r="HE200" s="23"/>
      <c r="HF200" s="23"/>
      <c r="HG200" s="23"/>
      <c r="HH200" s="23"/>
      <c r="HI200" s="23"/>
      <c r="HJ200" s="23"/>
      <c r="HK200" s="23"/>
      <c r="HL200" s="23"/>
      <c r="HM200" s="23"/>
      <c r="HN200" s="23"/>
      <c r="HO200" s="23"/>
      <c r="HP200" s="23"/>
      <c r="HQ200" s="23"/>
      <c r="HR200" s="23"/>
      <c r="HS200" s="23"/>
    </row>
    <row r="201" spans="1:227" x14ac:dyDescent="0.25">
      <c r="A201" s="86" t="s">
        <v>352</v>
      </c>
      <c r="B201" s="22" t="s">
        <v>337</v>
      </c>
      <c r="C201" s="28">
        <f t="shared" ref="C201" si="178">C202+C203</f>
        <v>4101800</v>
      </c>
      <c r="D201" s="51">
        <f t="shared" ref="D201:F201" si="179">D202+D203</f>
        <v>425000</v>
      </c>
      <c r="E201" s="51">
        <f t="shared" si="179"/>
        <v>425000</v>
      </c>
      <c r="F201" s="51">
        <f t="shared" si="179"/>
        <v>425000</v>
      </c>
      <c r="G201" s="51">
        <f t="shared" ref="G201:L201" si="180">G202+G203</f>
        <v>435000</v>
      </c>
      <c r="H201" s="51">
        <f t="shared" si="180"/>
        <v>435000</v>
      </c>
      <c r="I201" s="52">
        <f t="shared" si="180"/>
        <v>435000</v>
      </c>
      <c r="J201" s="52">
        <f t="shared" si="180"/>
        <v>435000</v>
      </c>
      <c r="K201" s="51">
        <f t="shared" si="180"/>
        <v>435000</v>
      </c>
      <c r="L201" s="51">
        <f t="shared" si="180"/>
        <v>651800</v>
      </c>
      <c r="M201" s="86" t="s">
        <v>396</v>
      </c>
    </row>
    <row r="202" spans="1:227" ht="141.75" customHeight="1" x14ac:dyDescent="0.25">
      <c r="A202" s="87"/>
      <c r="B202" s="22" t="s">
        <v>335</v>
      </c>
      <c r="C202" s="28">
        <f>SUM(D202:L202)</f>
        <v>0</v>
      </c>
      <c r="D202" s="28">
        <v>0</v>
      </c>
      <c r="E202" s="28">
        <v>0</v>
      </c>
      <c r="F202" s="28">
        <v>0</v>
      </c>
      <c r="G202" s="28">
        <v>0</v>
      </c>
      <c r="H202" s="28">
        <v>0</v>
      </c>
      <c r="I202" s="53">
        <v>0</v>
      </c>
      <c r="J202" s="53">
        <v>0</v>
      </c>
      <c r="K202" s="28">
        <v>0</v>
      </c>
      <c r="L202" s="28">
        <v>0</v>
      </c>
      <c r="M202" s="87"/>
    </row>
    <row r="203" spans="1:227" ht="66" x14ac:dyDescent="0.25">
      <c r="A203" s="88"/>
      <c r="B203" s="22" t="s">
        <v>336</v>
      </c>
      <c r="C203" s="28">
        <f>SUM(D203:L203)</f>
        <v>4101800</v>
      </c>
      <c r="D203" s="28">
        <v>425000</v>
      </c>
      <c r="E203" s="28">
        <v>425000</v>
      </c>
      <c r="F203" s="28">
        <v>425000</v>
      </c>
      <c r="G203" s="28">
        <f>425000+10000</f>
        <v>435000</v>
      </c>
      <c r="H203" s="28">
        <f t="shared" ref="H203:K203" si="181">425000+10000</f>
        <v>435000</v>
      </c>
      <c r="I203" s="53">
        <f t="shared" si="181"/>
        <v>435000</v>
      </c>
      <c r="J203" s="53">
        <f t="shared" si="181"/>
        <v>435000</v>
      </c>
      <c r="K203" s="28">
        <f t="shared" si="181"/>
        <v>435000</v>
      </c>
      <c r="L203" s="28">
        <f>425000+10000+216800</f>
        <v>651800</v>
      </c>
      <c r="M203" s="88"/>
    </row>
    <row r="204" spans="1:227" s="24" customFormat="1" x14ac:dyDescent="0.25">
      <c r="A204" s="86" t="s">
        <v>364</v>
      </c>
      <c r="B204" s="28" t="s">
        <v>337</v>
      </c>
      <c r="C204" s="28">
        <f>C207</f>
        <v>5530000</v>
      </c>
      <c r="D204" s="28">
        <f t="shared" ref="D204:F204" si="182">D207</f>
        <v>540000</v>
      </c>
      <c r="E204" s="28">
        <f t="shared" si="182"/>
        <v>540000</v>
      </c>
      <c r="F204" s="28">
        <f t="shared" si="182"/>
        <v>540000</v>
      </c>
      <c r="G204" s="28">
        <f t="shared" ref="G204:L204" si="183">G207</f>
        <v>640000</v>
      </c>
      <c r="H204" s="28">
        <f t="shared" si="183"/>
        <v>640000</v>
      </c>
      <c r="I204" s="53">
        <f t="shared" si="183"/>
        <v>640000</v>
      </c>
      <c r="J204" s="53">
        <f t="shared" si="183"/>
        <v>640000</v>
      </c>
      <c r="K204" s="28">
        <f t="shared" si="183"/>
        <v>640000</v>
      </c>
      <c r="L204" s="28">
        <f t="shared" si="183"/>
        <v>710000</v>
      </c>
      <c r="M204" s="86" t="s">
        <v>483</v>
      </c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23"/>
      <c r="AI204" s="23"/>
      <c r="AJ204" s="23"/>
      <c r="AK204" s="23"/>
      <c r="AL204" s="23"/>
      <c r="AM204" s="23"/>
      <c r="AN204" s="23"/>
      <c r="AO204" s="23"/>
      <c r="AP204" s="23"/>
      <c r="AQ204" s="23"/>
      <c r="AR204" s="23"/>
      <c r="AS204" s="23"/>
      <c r="AT204" s="23"/>
      <c r="AU204" s="23"/>
      <c r="AV204" s="23"/>
      <c r="AW204" s="23"/>
      <c r="AX204" s="23"/>
      <c r="AY204" s="23"/>
      <c r="AZ204" s="23"/>
      <c r="BA204" s="23"/>
      <c r="BB204" s="23"/>
      <c r="BC204" s="23"/>
      <c r="BD204" s="23"/>
      <c r="BE204" s="23"/>
      <c r="BF204" s="23"/>
      <c r="BG204" s="23"/>
      <c r="BH204" s="23"/>
      <c r="BI204" s="23"/>
      <c r="BJ204" s="23"/>
      <c r="BK204" s="23"/>
      <c r="BL204" s="23"/>
      <c r="BM204" s="23"/>
      <c r="BN204" s="23"/>
      <c r="BO204" s="23"/>
      <c r="BP204" s="23"/>
      <c r="BQ204" s="23"/>
      <c r="BR204" s="23"/>
      <c r="BS204" s="23"/>
      <c r="BT204" s="23"/>
      <c r="BU204" s="23"/>
      <c r="BV204" s="23"/>
      <c r="BW204" s="23"/>
      <c r="BX204" s="23"/>
      <c r="BY204" s="23"/>
      <c r="BZ204" s="23"/>
      <c r="CA204" s="23"/>
      <c r="CB204" s="23"/>
      <c r="CC204" s="23"/>
      <c r="CD204" s="23"/>
      <c r="CE204" s="23"/>
      <c r="CF204" s="23"/>
      <c r="CG204" s="23"/>
      <c r="CH204" s="23"/>
      <c r="CI204" s="23"/>
      <c r="CJ204" s="23"/>
      <c r="CK204" s="23"/>
      <c r="CL204" s="23"/>
      <c r="CM204" s="23"/>
      <c r="CN204" s="23"/>
      <c r="CO204" s="23"/>
      <c r="CP204" s="23"/>
      <c r="CQ204" s="23"/>
      <c r="CR204" s="23"/>
      <c r="CS204" s="23"/>
      <c r="CT204" s="23"/>
      <c r="CU204" s="23"/>
      <c r="CV204" s="23"/>
      <c r="CW204" s="23"/>
      <c r="CX204" s="23"/>
      <c r="CY204" s="23"/>
      <c r="CZ204" s="23"/>
      <c r="DA204" s="23"/>
      <c r="DB204" s="23"/>
      <c r="DC204" s="23"/>
      <c r="DD204" s="23"/>
      <c r="DE204" s="23"/>
      <c r="DF204" s="23"/>
      <c r="DG204" s="23"/>
      <c r="DH204" s="23"/>
      <c r="DI204" s="23"/>
      <c r="DJ204" s="23"/>
      <c r="DK204" s="23"/>
      <c r="DL204" s="23"/>
      <c r="DM204" s="23"/>
      <c r="DN204" s="23"/>
      <c r="DO204" s="23"/>
      <c r="DP204" s="23"/>
      <c r="DQ204" s="23"/>
      <c r="DR204" s="23"/>
      <c r="DS204" s="23"/>
      <c r="DT204" s="23"/>
      <c r="DU204" s="23"/>
      <c r="DV204" s="23"/>
      <c r="DW204" s="23"/>
      <c r="DX204" s="23"/>
      <c r="DY204" s="23"/>
      <c r="DZ204" s="23"/>
      <c r="EA204" s="23"/>
      <c r="EB204" s="23"/>
      <c r="EC204" s="23"/>
      <c r="ED204" s="23"/>
      <c r="EE204" s="23"/>
      <c r="EF204" s="23"/>
      <c r="EG204" s="23"/>
      <c r="EH204" s="23"/>
      <c r="EI204" s="23"/>
      <c r="EJ204" s="23"/>
      <c r="EK204" s="23"/>
      <c r="EL204" s="23"/>
      <c r="EM204" s="23"/>
      <c r="EN204" s="23"/>
      <c r="EO204" s="23"/>
      <c r="EP204" s="23"/>
      <c r="EQ204" s="23"/>
      <c r="ER204" s="23"/>
      <c r="ES204" s="23"/>
      <c r="ET204" s="23"/>
      <c r="EU204" s="23"/>
      <c r="EV204" s="23"/>
      <c r="EW204" s="23"/>
      <c r="EX204" s="23"/>
      <c r="EY204" s="23"/>
      <c r="EZ204" s="23"/>
      <c r="FA204" s="23"/>
      <c r="FB204" s="23"/>
      <c r="FC204" s="23"/>
      <c r="FD204" s="23"/>
      <c r="FE204" s="23"/>
      <c r="FF204" s="23"/>
      <c r="FG204" s="23"/>
      <c r="FH204" s="23"/>
      <c r="FI204" s="23"/>
      <c r="FJ204" s="23"/>
      <c r="FK204" s="23"/>
      <c r="FL204" s="23"/>
      <c r="FM204" s="23"/>
      <c r="FN204" s="23"/>
      <c r="FO204" s="23"/>
      <c r="FP204" s="23"/>
      <c r="FQ204" s="23"/>
      <c r="FR204" s="23"/>
      <c r="FS204" s="23"/>
      <c r="FT204" s="23"/>
      <c r="FU204" s="23"/>
      <c r="FV204" s="23"/>
      <c r="FW204" s="23"/>
      <c r="FX204" s="23"/>
      <c r="FY204" s="23"/>
      <c r="FZ204" s="23"/>
      <c r="GA204" s="23"/>
      <c r="GB204" s="23"/>
      <c r="GC204" s="23"/>
      <c r="GD204" s="23"/>
      <c r="GE204" s="23"/>
      <c r="GF204" s="23"/>
      <c r="GG204" s="23"/>
      <c r="GH204" s="23"/>
      <c r="GI204" s="23"/>
      <c r="GJ204" s="23"/>
      <c r="GK204" s="23"/>
      <c r="GL204" s="23"/>
      <c r="GM204" s="23"/>
      <c r="GN204" s="23"/>
      <c r="GO204" s="23"/>
      <c r="GP204" s="23"/>
      <c r="GQ204" s="23"/>
      <c r="GR204" s="23"/>
      <c r="GS204" s="23"/>
      <c r="GT204" s="23"/>
      <c r="GU204" s="23"/>
      <c r="GV204" s="23"/>
      <c r="GW204" s="23"/>
      <c r="GX204" s="23"/>
      <c r="GY204" s="23"/>
      <c r="GZ204" s="23"/>
      <c r="HA204" s="23"/>
      <c r="HB204" s="23"/>
      <c r="HC204" s="23"/>
      <c r="HD204" s="23"/>
      <c r="HE204" s="23"/>
      <c r="HF204" s="23"/>
      <c r="HG204" s="23"/>
      <c r="HH204" s="23"/>
      <c r="HI204" s="23"/>
      <c r="HJ204" s="23"/>
      <c r="HK204" s="23"/>
      <c r="HL204" s="23"/>
      <c r="HM204" s="23"/>
      <c r="HN204" s="23"/>
      <c r="HO204" s="23"/>
      <c r="HP204" s="23"/>
      <c r="HQ204" s="23"/>
      <c r="HR204" s="23"/>
      <c r="HS204" s="23"/>
    </row>
    <row r="205" spans="1:227" s="24" customFormat="1" ht="132" customHeight="1" x14ac:dyDescent="0.25">
      <c r="A205" s="87"/>
      <c r="B205" s="28" t="s">
        <v>335</v>
      </c>
      <c r="C205" s="28">
        <f t="shared" ref="C205" si="184">C208</f>
        <v>0</v>
      </c>
      <c r="D205" s="28">
        <f t="shared" ref="D205:F205" si="185">D208</f>
        <v>0</v>
      </c>
      <c r="E205" s="28">
        <f t="shared" si="185"/>
        <v>0</v>
      </c>
      <c r="F205" s="28">
        <f t="shared" si="185"/>
        <v>0</v>
      </c>
      <c r="G205" s="28">
        <f t="shared" ref="G205:L205" si="186">G208</f>
        <v>0</v>
      </c>
      <c r="H205" s="28">
        <f t="shared" si="186"/>
        <v>0</v>
      </c>
      <c r="I205" s="53">
        <f t="shared" si="186"/>
        <v>0</v>
      </c>
      <c r="J205" s="53">
        <f t="shared" si="186"/>
        <v>0</v>
      </c>
      <c r="K205" s="28">
        <f t="shared" si="186"/>
        <v>0</v>
      </c>
      <c r="L205" s="28">
        <f t="shared" si="186"/>
        <v>0</v>
      </c>
      <c r="M205" s="87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23"/>
      <c r="AI205" s="23"/>
      <c r="AJ205" s="23"/>
      <c r="AK205" s="23"/>
      <c r="AL205" s="23"/>
      <c r="AM205" s="23"/>
      <c r="AN205" s="23"/>
      <c r="AO205" s="23"/>
      <c r="AP205" s="23"/>
      <c r="AQ205" s="23"/>
      <c r="AR205" s="23"/>
      <c r="AS205" s="23"/>
      <c r="AT205" s="23"/>
      <c r="AU205" s="23"/>
      <c r="AV205" s="23"/>
      <c r="AW205" s="23"/>
      <c r="AX205" s="23"/>
      <c r="AY205" s="23"/>
      <c r="AZ205" s="23"/>
      <c r="BA205" s="23"/>
      <c r="BB205" s="23"/>
      <c r="BC205" s="23"/>
      <c r="BD205" s="23"/>
      <c r="BE205" s="23"/>
      <c r="BF205" s="23"/>
      <c r="BG205" s="23"/>
      <c r="BH205" s="23"/>
      <c r="BI205" s="23"/>
      <c r="BJ205" s="23"/>
      <c r="BK205" s="23"/>
      <c r="BL205" s="23"/>
      <c r="BM205" s="23"/>
      <c r="BN205" s="23"/>
      <c r="BO205" s="23"/>
      <c r="BP205" s="23"/>
      <c r="BQ205" s="23"/>
      <c r="BR205" s="23"/>
      <c r="BS205" s="23"/>
      <c r="BT205" s="23"/>
      <c r="BU205" s="23"/>
      <c r="BV205" s="23"/>
      <c r="BW205" s="23"/>
      <c r="BX205" s="23"/>
      <c r="BY205" s="23"/>
      <c r="BZ205" s="23"/>
      <c r="CA205" s="23"/>
      <c r="CB205" s="23"/>
      <c r="CC205" s="23"/>
      <c r="CD205" s="23"/>
      <c r="CE205" s="23"/>
      <c r="CF205" s="23"/>
      <c r="CG205" s="23"/>
      <c r="CH205" s="23"/>
      <c r="CI205" s="23"/>
      <c r="CJ205" s="23"/>
      <c r="CK205" s="23"/>
      <c r="CL205" s="23"/>
      <c r="CM205" s="23"/>
      <c r="CN205" s="23"/>
      <c r="CO205" s="23"/>
      <c r="CP205" s="23"/>
      <c r="CQ205" s="23"/>
      <c r="CR205" s="23"/>
      <c r="CS205" s="23"/>
      <c r="CT205" s="23"/>
      <c r="CU205" s="23"/>
      <c r="CV205" s="23"/>
      <c r="CW205" s="23"/>
      <c r="CX205" s="23"/>
      <c r="CY205" s="23"/>
      <c r="CZ205" s="23"/>
      <c r="DA205" s="23"/>
      <c r="DB205" s="23"/>
      <c r="DC205" s="23"/>
      <c r="DD205" s="23"/>
      <c r="DE205" s="23"/>
      <c r="DF205" s="23"/>
      <c r="DG205" s="23"/>
      <c r="DH205" s="23"/>
      <c r="DI205" s="23"/>
      <c r="DJ205" s="23"/>
      <c r="DK205" s="23"/>
      <c r="DL205" s="23"/>
      <c r="DM205" s="23"/>
      <c r="DN205" s="23"/>
      <c r="DO205" s="23"/>
      <c r="DP205" s="23"/>
      <c r="DQ205" s="23"/>
      <c r="DR205" s="23"/>
      <c r="DS205" s="23"/>
      <c r="DT205" s="23"/>
      <c r="DU205" s="23"/>
      <c r="DV205" s="23"/>
      <c r="DW205" s="23"/>
      <c r="DX205" s="23"/>
      <c r="DY205" s="23"/>
      <c r="DZ205" s="23"/>
      <c r="EA205" s="23"/>
      <c r="EB205" s="23"/>
      <c r="EC205" s="23"/>
      <c r="ED205" s="23"/>
      <c r="EE205" s="23"/>
      <c r="EF205" s="23"/>
      <c r="EG205" s="23"/>
      <c r="EH205" s="23"/>
      <c r="EI205" s="23"/>
      <c r="EJ205" s="23"/>
      <c r="EK205" s="23"/>
      <c r="EL205" s="23"/>
      <c r="EM205" s="23"/>
      <c r="EN205" s="23"/>
      <c r="EO205" s="23"/>
      <c r="EP205" s="23"/>
      <c r="EQ205" s="23"/>
      <c r="ER205" s="23"/>
      <c r="ES205" s="23"/>
      <c r="ET205" s="23"/>
      <c r="EU205" s="23"/>
      <c r="EV205" s="23"/>
      <c r="EW205" s="23"/>
      <c r="EX205" s="23"/>
      <c r="EY205" s="23"/>
      <c r="EZ205" s="23"/>
      <c r="FA205" s="23"/>
      <c r="FB205" s="23"/>
      <c r="FC205" s="23"/>
      <c r="FD205" s="23"/>
      <c r="FE205" s="23"/>
      <c r="FF205" s="23"/>
      <c r="FG205" s="23"/>
      <c r="FH205" s="23"/>
      <c r="FI205" s="23"/>
      <c r="FJ205" s="23"/>
      <c r="FK205" s="23"/>
      <c r="FL205" s="23"/>
      <c r="FM205" s="23"/>
      <c r="FN205" s="23"/>
      <c r="FO205" s="23"/>
      <c r="FP205" s="23"/>
      <c r="FQ205" s="23"/>
      <c r="FR205" s="23"/>
      <c r="FS205" s="23"/>
      <c r="FT205" s="23"/>
      <c r="FU205" s="23"/>
      <c r="FV205" s="23"/>
      <c r="FW205" s="23"/>
      <c r="FX205" s="23"/>
      <c r="FY205" s="23"/>
      <c r="FZ205" s="23"/>
      <c r="GA205" s="23"/>
      <c r="GB205" s="23"/>
      <c r="GC205" s="23"/>
      <c r="GD205" s="23"/>
      <c r="GE205" s="23"/>
      <c r="GF205" s="23"/>
      <c r="GG205" s="23"/>
      <c r="GH205" s="23"/>
      <c r="GI205" s="23"/>
      <c r="GJ205" s="23"/>
      <c r="GK205" s="23"/>
      <c r="GL205" s="23"/>
      <c r="GM205" s="23"/>
      <c r="GN205" s="23"/>
      <c r="GO205" s="23"/>
      <c r="GP205" s="23"/>
      <c r="GQ205" s="23"/>
      <c r="GR205" s="23"/>
      <c r="GS205" s="23"/>
      <c r="GT205" s="23"/>
      <c r="GU205" s="23"/>
      <c r="GV205" s="23"/>
      <c r="GW205" s="23"/>
      <c r="GX205" s="23"/>
      <c r="GY205" s="23"/>
      <c r="GZ205" s="23"/>
      <c r="HA205" s="23"/>
      <c r="HB205" s="23"/>
      <c r="HC205" s="23"/>
      <c r="HD205" s="23"/>
      <c r="HE205" s="23"/>
      <c r="HF205" s="23"/>
      <c r="HG205" s="23"/>
      <c r="HH205" s="23"/>
      <c r="HI205" s="23"/>
      <c r="HJ205" s="23"/>
      <c r="HK205" s="23"/>
      <c r="HL205" s="23"/>
      <c r="HM205" s="23"/>
      <c r="HN205" s="23"/>
      <c r="HO205" s="23"/>
      <c r="HP205" s="23"/>
      <c r="HQ205" s="23"/>
      <c r="HR205" s="23"/>
      <c r="HS205" s="23"/>
    </row>
    <row r="206" spans="1:227" s="24" customFormat="1" ht="66" x14ac:dyDescent="0.25">
      <c r="A206" s="88"/>
      <c r="B206" s="28" t="s">
        <v>336</v>
      </c>
      <c r="C206" s="28">
        <f>C209</f>
        <v>5530000</v>
      </c>
      <c r="D206" s="28">
        <f t="shared" ref="D206:F206" si="187">D209</f>
        <v>540000</v>
      </c>
      <c r="E206" s="28">
        <f t="shared" si="187"/>
        <v>540000</v>
      </c>
      <c r="F206" s="28">
        <f t="shared" si="187"/>
        <v>540000</v>
      </c>
      <c r="G206" s="28">
        <f t="shared" ref="G206:L206" si="188">G209</f>
        <v>640000</v>
      </c>
      <c r="H206" s="28">
        <f t="shared" si="188"/>
        <v>640000</v>
      </c>
      <c r="I206" s="53">
        <f t="shared" si="188"/>
        <v>640000</v>
      </c>
      <c r="J206" s="53">
        <f t="shared" si="188"/>
        <v>640000</v>
      </c>
      <c r="K206" s="28">
        <f t="shared" si="188"/>
        <v>640000</v>
      </c>
      <c r="L206" s="28">
        <f t="shared" si="188"/>
        <v>710000</v>
      </c>
      <c r="M206" s="88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23"/>
      <c r="AI206" s="23"/>
      <c r="AJ206" s="23"/>
      <c r="AK206" s="23"/>
      <c r="AL206" s="23"/>
      <c r="AM206" s="23"/>
      <c r="AN206" s="23"/>
      <c r="AO206" s="23"/>
      <c r="AP206" s="23"/>
      <c r="AQ206" s="23"/>
      <c r="AR206" s="23"/>
      <c r="AS206" s="23"/>
      <c r="AT206" s="23"/>
      <c r="AU206" s="23"/>
      <c r="AV206" s="23"/>
      <c r="AW206" s="23"/>
      <c r="AX206" s="23"/>
      <c r="AY206" s="23"/>
      <c r="AZ206" s="23"/>
      <c r="BA206" s="23"/>
      <c r="BB206" s="23"/>
      <c r="BC206" s="23"/>
      <c r="BD206" s="23"/>
      <c r="BE206" s="23"/>
      <c r="BF206" s="23"/>
      <c r="BG206" s="23"/>
      <c r="BH206" s="23"/>
      <c r="BI206" s="23"/>
      <c r="BJ206" s="23"/>
      <c r="BK206" s="23"/>
      <c r="BL206" s="23"/>
      <c r="BM206" s="23"/>
      <c r="BN206" s="23"/>
      <c r="BO206" s="23"/>
      <c r="BP206" s="23"/>
      <c r="BQ206" s="23"/>
      <c r="BR206" s="23"/>
      <c r="BS206" s="23"/>
      <c r="BT206" s="23"/>
      <c r="BU206" s="23"/>
      <c r="BV206" s="23"/>
      <c r="BW206" s="23"/>
      <c r="BX206" s="23"/>
      <c r="BY206" s="23"/>
      <c r="BZ206" s="23"/>
      <c r="CA206" s="23"/>
      <c r="CB206" s="23"/>
      <c r="CC206" s="23"/>
      <c r="CD206" s="23"/>
      <c r="CE206" s="23"/>
      <c r="CF206" s="23"/>
      <c r="CG206" s="23"/>
      <c r="CH206" s="23"/>
      <c r="CI206" s="23"/>
      <c r="CJ206" s="23"/>
      <c r="CK206" s="23"/>
      <c r="CL206" s="23"/>
      <c r="CM206" s="23"/>
      <c r="CN206" s="23"/>
      <c r="CO206" s="23"/>
      <c r="CP206" s="23"/>
      <c r="CQ206" s="23"/>
      <c r="CR206" s="23"/>
      <c r="CS206" s="23"/>
      <c r="CT206" s="23"/>
      <c r="CU206" s="23"/>
      <c r="CV206" s="23"/>
      <c r="CW206" s="23"/>
      <c r="CX206" s="23"/>
      <c r="CY206" s="23"/>
      <c r="CZ206" s="23"/>
      <c r="DA206" s="23"/>
      <c r="DB206" s="23"/>
      <c r="DC206" s="23"/>
      <c r="DD206" s="23"/>
      <c r="DE206" s="23"/>
      <c r="DF206" s="23"/>
      <c r="DG206" s="23"/>
      <c r="DH206" s="23"/>
      <c r="DI206" s="23"/>
      <c r="DJ206" s="23"/>
      <c r="DK206" s="23"/>
      <c r="DL206" s="23"/>
      <c r="DM206" s="23"/>
      <c r="DN206" s="23"/>
      <c r="DO206" s="23"/>
      <c r="DP206" s="23"/>
      <c r="DQ206" s="23"/>
      <c r="DR206" s="23"/>
      <c r="DS206" s="23"/>
      <c r="DT206" s="23"/>
      <c r="DU206" s="23"/>
      <c r="DV206" s="23"/>
      <c r="DW206" s="23"/>
      <c r="DX206" s="23"/>
      <c r="DY206" s="23"/>
      <c r="DZ206" s="23"/>
      <c r="EA206" s="23"/>
      <c r="EB206" s="23"/>
      <c r="EC206" s="23"/>
      <c r="ED206" s="23"/>
      <c r="EE206" s="23"/>
      <c r="EF206" s="23"/>
      <c r="EG206" s="23"/>
      <c r="EH206" s="23"/>
      <c r="EI206" s="23"/>
      <c r="EJ206" s="23"/>
      <c r="EK206" s="23"/>
      <c r="EL206" s="23"/>
      <c r="EM206" s="23"/>
      <c r="EN206" s="23"/>
      <c r="EO206" s="23"/>
      <c r="EP206" s="23"/>
      <c r="EQ206" s="23"/>
      <c r="ER206" s="23"/>
      <c r="ES206" s="23"/>
      <c r="ET206" s="23"/>
      <c r="EU206" s="23"/>
      <c r="EV206" s="23"/>
      <c r="EW206" s="23"/>
      <c r="EX206" s="23"/>
      <c r="EY206" s="23"/>
      <c r="EZ206" s="23"/>
      <c r="FA206" s="23"/>
      <c r="FB206" s="23"/>
      <c r="FC206" s="23"/>
      <c r="FD206" s="23"/>
      <c r="FE206" s="23"/>
      <c r="FF206" s="23"/>
      <c r="FG206" s="23"/>
      <c r="FH206" s="23"/>
      <c r="FI206" s="23"/>
      <c r="FJ206" s="23"/>
      <c r="FK206" s="23"/>
      <c r="FL206" s="23"/>
      <c r="FM206" s="23"/>
      <c r="FN206" s="23"/>
      <c r="FO206" s="23"/>
      <c r="FP206" s="23"/>
      <c r="FQ206" s="23"/>
      <c r="FR206" s="23"/>
      <c r="FS206" s="23"/>
      <c r="FT206" s="23"/>
      <c r="FU206" s="23"/>
      <c r="FV206" s="23"/>
      <c r="FW206" s="23"/>
      <c r="FX206" s="23"/>
      <c r="FY206" s="23"/>
      <c r="FZ206" s="23"/>
      <c r="GA206" s="23"/>
      <c r="GB206" s="23"/>
      <c r="GC206" s="23"/>
      <c r="GD206" s="23"/>
      <c r="GE206" s="23"/>
      <c r="GF206" s="23"/>
      <c r="GG206" s="23"/>
      <c r="GH206" s="23"/>
      <c r="GI206" s="23"/>
      <c r="GJ206" s="23"/>
      <c r="GK206" s="23"/>
      <c r="GL206" s="23"/>
      <c r="GM206" s="23"/>
      <c r="GN206" s="23"/>
      <c r="GO206" s="23"/>
      <c r="GP206" s="23"/>
      <c r="GQ206" s="23"/>
      <c r="GR206" s="23"/>
      <c r="GS206" s="23"/>
      <c r="GT206" s="23"/>
      <c r="GU206" s="23"/>
      <c r="GV206" s="23"/>
      <c r="GW206" s="23"/>
      <c r="GX206" s="23"/>
      <c r="GY206" s="23"/>
      <c r="GZ206" s="23"/>
      <c r="HA206" s="23"/>
      <c r="HB206" s="23"/>
      <c r="HC206" s="23"/>
      <c r="HD206" s="23"/>
      <c r="HE206" s="23"/>
      <c r="HF206" s="23"/>
      <c r="HG206" s="23"/>
      <c r="HH206" s="23"/>
      <c r="HI206" s="23"/>
      <c r="HJ206" s="23"/>
      <c r="HK206" s="23"/>
      <c r="HL206" s="23"/>
      <c r="HM206" s="23"/>
      <c r="HN206" s="23"/>
      <c r="HO206" s="23"/>
      <c r="HP206" s="23"/>
      <c r="HQ206" s="23"/>
      <c r="HR206" s="23"/>
      <c r="HS206" s="23"/>
    </row>
    <row r="207" spans="1:227" s="23" customFormat="1" x14ac:dyDescent="0.25">
      <c r="A207" s="92" t="s">
        <v>346</v>
      </c>
      <c r="B207" s="28" t="s">
        <v>337</v>
      </c>
      <c r="C207" s="57">
        <f t="shared" ref="C207:L207" si="189">C208+C209</f>
        <v>5530000</v>
      </c>
      <c r="D207" s="57">
        <f t="shared" si="189"/>
        <v>540000</v>
      </c>
      <c r="E207" s="57">
        <f t="shared" si="189"/>
        <v>540000</v>
      </c>
      <c r="F207" s="57">
        <f t="shared" si="189"/>
        <v>540000</v>
      </c>
      <c r="G207" s="57">
        <f t="shared" si="189"/>
        <v>640000</v>
      </c>
      <c r="H207" s="57">
        <f t="shared" si="189"/>
        <v>640000</v>
      </c>
      <c r="I207" s="58">
        <f t="shared" si="189"/>
        <v>640000</v>
      </c>
      <c r="J207" s="58">
        <f t="shared" si="189"/>
        <v>640000</v>
      </c>
      <c r="K207" s="57">
        <f t="shared" si="189"/>
        <v>640000</v>
      </c>
      <c r="L207" s="57">
        <f t="shared" si="189"/>
        <v>710000</v>
      </c>
      <c r="M207" s="86" t="s">
        <v>483</v>
      </c>
    </row>
    <row r="208" spans="1:227" s="23" customFormat="1" ht="136.5" customHeight="1" x14ac:dyDescent="0.25">
      <c r="A208" s="93"/>
      <c r="B208" s="28" t="s">
        <v>335</v>
      </c>
      <c r="C208" s="28">
        <f>SUM(D208:L208)</f>
        <v>0</v>
      </c>
      <c r="D208" s="57">
        <v>0</v>
      </c>
      <c r="E208" s="57">
        <v>0</v>
      </c>
      <c r="F208" s="57">
        <v>0</v>
      </c>
      <c r="G208" s="57">
        <v>0</v>
      </c>
      <c r="H208" s="57">
        <v>0</v>
      </c>
      <c r="I208" s="58">
        <v>0</v>
      </c>
      <c r="J208" s="58">
        <v>0</v>
      </c>
      <c r="K208" s="57">
        <v>0</v>
      </c>
      <c r="L208" s="57">
        <v>0</v>
      </c>
      <c r="M208" s="87"/>
    </row>
    <row r="209" spans="1:13" s="23" customFormat="1" ht="66" x14ac:dyDescent="0.25">
      <c r="A209" s="94"/>
      <c r="B209" s="28" t="s">
        <v>336</v>
      </c>
      <c r="C209" s="28">
        <f>SUM(D209:L209)</f>
        <v>5530000</v>
      </c>
      <c r="D209" s="57">
        <v>540000</v>
      </c>
      <c r="E209" s="57">
        <v>540000</v>
      </c>
      <c r="F209" s="57">
        <v>540000</v>
      </c>
      <c r="G209" s="57">
        <f>540000+100000</f>
        <v>640000</v>
      </c>
      <c r="H209" s="57">
        <f t="shared" ref="H209:K209" si="190">540000+100000</f>
        <v>640000</v>
      </c>
      <c r="I209" s="58">
        <f t="shared" si="190"/>
        <v>640000</v>
      </c>
      <c r="J209" s="58">
        <f t="shared" si="190"/>
        <v>640000</v>
      </c>
      <c r="K209" s="57">
        <f t="shared" si="190"/>
        <v>640000</v>
      </c>
      <c r="L209" s="57">
        <f>540000+100000+20000+50000</f>
        <v>710000</v>
      </c>
      <c r="M209" s="88"/>
    </row>
    <row r="210" spans="1:13" s="23" customFormat="1" ht="54" customHeight="1" x14ac:dyDescent="0.25">
      <c r="A210" s="97" t="s">
        <v>438</v>
      </c>
      <c r="B210" s="98"/>
      <c r="C210" s="98"/>
      <c r="D210" s="98"/>
      <c r="E210" s="98"/>
      <c r="F210" s="98"/>
      <c r="G210" s="98"/>
      <c r="H210" s="98"/>
      <c r="I210" s="98"/>
      <c r="J210" s="98"/>
      <c r="K210" s="98"/>
      <c r="L210" s="98"/>
      <c r="M210" s="99"/>
    </row>
    <row r="211" spans="1:13" s="23" customFormat="1" x14ac:dyDescent="0.25">
      <c r="A211" s="86" t="s">
        <v>372</v>
      </c>
      <c r="B211" s="28" t="s">
        <v>337</v>
      </c>
      <c r="C211" s="57">
        <f>C214+C217</f>
        <v>59202582.399999999</v>
      </c>
      <c r="D211" s="57">
        <f t="shared" ref="D211" si="191">D214+D217</f>
        <v>6381226.5999999996</v>
      </c>
      <c r="E211" s="57">
        <f>E212+E213</f>
        <v>6381226.5999999996</v>
      </c>
      <c r="F211" s="57">
        <f t="shared" ref="F211:L211" si="192">F212+F213</f>
        <v>6381226.5999999996</v>
      </c>
      <c r="G211" s="57">
        <f t="shared" si="192"/>
        <v>6531226.5999999996</v>
      </c>
      <c r="H211" s="57">
        <f t="shared" si="192"/>
        <v>6531226.5999999996</v>
      </c>
      <c r="I211" s="58">
        <f t="shared" si="192"/>
        <v>6531226.5999999996</v>
      </c>
      <c r="J211" s="58">
        <f t="shared" si="192"/>
        <v>6698407.5999999996</v>
      </c>
      <c r="K211" s="57">
        <f t="shared" si="192"/>
        <v>6698407.5999999996</v>
      </c>
      <c r="L211" s="57">
        <f t="shared" si="192"/>
        <v>7068407.5999999996</v>
      </c>
      <c r="M211" s="86" t="s">
        <v>483</v>
      </c>
    </row>
    <row r="212" spans="1:13" s="23" customFormat="1" ht="153.75" customHeight="1" x14ac:dyDescent="0.25">
      <c r="A212" s="87"/>
      <c r="B212" s="28" t="s">
        <v>335</v>
      </c>
      <c r="C212" s="57">
        <f t="shared" ref="C212:C213" si="193">C215+C218</f>
        <v>0</v>
      </c>
      <c r="D212" s="59">
        <f t="shared" ref="D212" si="194">D215+D218</f>
        <v>0</v>
      </c>
      <c r="E212" s="57">
        <f>E215</f>
        <v>0</v>
      </c>
      <c r="F212" s="57">
        <f t="shared" ref="F212:L212" si="195">F215</f>
        <v>0</v>
      </c>
      <c r="G212" s="57">
        <f t="shared" si="195"/>
        <v>0</v>
      </c>
      <c r="H212" s="57">
        <f t="shared" si="195"/>
        <v>0</v>
      </c>
      <c r="I212" s="58">
        <f t="shared" si="195"/>
        <v>0</v>
      </c>
      <c r="J212" s="58">
        <f t="shared" si="195"/>
        <v>0</v>
      </c>
      <c r="K212" s="57">
        <f t="shared" si="195"/>
        <v>0</v>
      </c>
      <c r="L212" s="57">
        <f t="shared" si="195"/>
        <v>0</v>
      </c>
      <c r="M212" s="87"/>
    </row>
    <row r="213" spans="1:13" s="23" customFormat="1" ht="66" x14ac:dyDescent="0.25">
      <c r="A213" s="88"/>
      <c r="B213" s="28" t="s">
        <v>336</v>
      </c>
      <c r="C213" s="57">
        <f t="shared" si="193"/>
        <v>59202582.399999999</v>
      </c>
      <c r="D213" s="59">
        <f>D216+D219</f>
        <v>6381226.5999999996</v>
      </c>
      <c r="E213" s="59">
        <f>E216+E219</f>
        <v>6381226.5999999996</v>
      </c>
      <c r="F213" s="59">
        <f>F216+F219</f>
        <v>6381226.5999999996</v>
      </c>
      <c r="G213" s="59">
        <f>G216+G219</f>
        <v>6531226.5999999996</v>
      </c>
      <c r="H213" s="59">
        <f t="shared" ref="H213:L213" si="196">H216+H219</f>
        <v>6531226.5999999996</v>
      </c>
      <c r="I213" s="60">
        <f t="shared" si="196"/>
        <v>6531226.5999999996</v>
      </c>
      <c r="J213" s="60">
        <f t="shared" si="196"/>
        <v>6698407.5999999996</v>
      </c>
      <c r="K213" s="59">
        <f t="shared" si="196"/>
        <v>6698407.5999999996</v>
      </c>
      <c r="L213" s="59">
        <f t="shared" si="196"/>
        <v>7068407.5999999996</v>
      </c>
      <c r="M213" s="88"/>
    </row>
    <row r="214" spans="1:13" s="23" customFormat="1" x14ac:dyDescent="0.25">
      <c r="A214" s="86" t="s">
        <v>401</v>
      </c>
      <c r="B214" s="28" t="s">
        <v>337</v>
      </c>
      <c r="C214" s="59">
        <f>C215+C216</f>
        <v>53180976.399999999</v>
      </c>
      <c r="D214" s="59">
        <f t="shared" ref="D214" si="197">D215+D216</f>
        <v>5881219.5999999996</v>
      </c>
      <c r="E214" s="57">
        <f>E215+E216</f>
        <v>5881219.5999999996</v>
      </c>
      <c r="F214" s="57">
        <f t="shared" ref="F214:L214" si="198">F215+F216</f>
        <v>5881219.5999999996</v>
      </c>
      <c r="G214" s="57">
        <f t="shared" si="198"/>
        <v>5881219.5999999996</v>
      </c>
      <c r="H214" s="57">
        <f t="shared" si="198"/>
        <v>5881219.5999999996</v>
      </c>
      <c r="I214" s="58">
        <f t="shared" si="198"/>
        <v>5881219.5999999996</v>
      </c>
      <c r="J214" s="58">
        <f t="shared" si="198"/>
        <v>5881219.5999999996</v>
      </c>
      <c r="K214" s="57">
        <f t="shared" si="198"/>
        <v>5881219.5999999996</v>
      </c>
      <c r="L214" s="57">
        <f t="shared" si="198"/>
        <v>6131219.5999999996</v>
      </c>
      <c r="M214" s="86" t="s">
        <v>483</v>
      </c>
    </row>
    <row r="215" spans="1:13" s="23" customFormat="1" ht="138" customHeight="1" x14ac:dyDescent="0.25">
      <c r="A215" s="87"/>
      <c r="B215" s="28" t="s">
        <v>335</v>
      </c>
      <c r="C215" s="28">
        <f>SUM(D215:L215)</f>
        <v>0</v>
      </c>
      <c r="D215" s="59">
        <v>0</v>
      </c>
      <c r="E215" s="59">
        <v>0</v>
      </c>
      <c r="F215" s="59">
        <v>0</v>
      </c>
      <c r="G215" s="59">
        <v>0</v>
      </c>
      <c r="H215" s="59">
        <v>0</v>
      </c>
      <c r="I215" s="60">
        <v>0</v>
      </c>
      <c r="J215" s="60">
        <v>0</v>
      </c>
      <c r="K215" s="59">
        <v>0</v>
      </c>
      <c r="L215" s="59">
        <v>0</v>
      </c>
      <c r="M215" s="87"/>
    </row>
    <row r="216" spans="1:13" s="23" customFormat="1" ht="204.75" customHeight="1" x14ac:dyDescent="0.25">
      <c r="A216" s="88"/>
      <c r="B216" s="28" t="s">
        <v>336</v>
      </c>
      <c r="C216" s="28">
        <f>SUM(D216:L216)</f>
        <v>53180976.399999999</v>
      </c>
      <c r="D216" s="59">
        <v>5881219.5999999996</v>
      </c>
      <c r="E216" s="59">
        <v>5881219.5999999996</v>
      </c>
      <c r="F216" s="59">
        <v>5881219.5999999996</v>
      </c>
      <c r="G216" s="59">
        <v>5881219.5999999996</v>
      </c>
      <c r="H216" s="59">
        <v>5881219.5999999996</v>
      </c>
      <c r="I216" s="60">
        <v>5881219.5999999996</v>
      </c>
      <c r="J216" s="60">
        <v>5881219.5999999996</v>
      </c>
      <c r="K216" s="59">
        <v>5881219.5999999996</v>
      </c>
      <c r="L216" s="59">
        <f>5881219.6+250000</f>
        <v>6131219.5999999996</v>
      </c>
      <c r="M216" s="88"/>
    </row>
    <row r="217" spans="1:13" s="23" customFormat="1" x14ac:dyDescent="0.25">
      <c r="A217" s="86" t="s">
        <v>365</v>
      </c>
      <c r="B217" s="28" t="s">
        <v>337</v>
      </c>
      <c r="C217" s="59">
        <f>C218+C219</f>
        <v>6021606</v>
      </c>
      <c r="D217" s="59">
        <f t="shared" ref="D217:F217" si="199">D218+D219</f>
        <v>500007</v>
      </c>
      <c r="E217" s="59">
        <f t="shared" si="199"/>
        <v>500007</v>
      </c>
      <c r="F217" s="59">
        <f t="shared" si="199"/>
        <v>500007</v>
      </c>
      <c r="G217" s="59">
        <f t="shared" ref="G217:L217" si="200">G218+G219</f>
        <v>650007</v>
      </c>
      <c r="H217" s="59">
        <f t="shared" si="200"/>
        <v>650007</v>
      </c>
      <c r="I217" s="60">
        <f t="shared" si="200"/>
        <v>650007</v>
      </c>
      <c r="J217" s="60">
        <f t="shared" si="200"/>
        <v>817188</v>
      </c>
      <c r="K217" s="59">
        <f t="shared" si="200"/>
        <v>817188</v>
      </c>
      <c r="L217" s="59">
        <f t="shared" si="200"/>
        <v>937188</v>
      </c>
      <c r="M217" s="86" t="s">
        <v>483</v>
      </c>
    </row>
    <row r="218" spans="1:13" s="23" customFormat="1" ht="134.25" customHeight="1" x14ac:dyDescent="0.25">
      <c r="A218" s="87"/>
      <c r="B218" s="28" t="s">
        <v>335</v>
      </c>
      <c r="C218" s="28">
        <f>SUM(D218:L218)</f>
        <v>0</v>
      </c>
      <c r="D218" s="59">
        <v>0</v>
      </c>
      <c r="E218" s="59">
        <v>0</v>
      </c>
      <c r="F218" s="59">
        <v>0</v>
      </c>
      <c r="G218" s="59">
        <v>0</v>
      </c>
      <c r="H218" s="59">
        <v>0</v>
      </c>
      <c r="I218" s="60">
        <v>0</v>
      </c>
      <c r="J218" s="60">
        <v>0</v>
      </c>
      <c r="K218" s="59">
        <v>0</v>
      </c>
      <c r="L218" s="59">
        <v>0</v>
      </c>
      <c r="M218" s="87"/>
    </row>
    <row r="219" spans="1:13" s="23" customFormat="1" ht="66" x14ac:dyDescent="0.25">
      <c r="A219" s="88"/>
      <c r="B219" s="28" t="s">
        <v>336</v>
      </c>
      <c r="C219" s="28">
        <f>SUM(D219:L219)</f>
        <v>6021606</v>
      </c>
      <c r="D219" s="59">
        <v>500007</v>
      </c>
      <c r="E219" s="59">
        <v>500007</v>
      </c>
      <c r="F219" s="59">
        <v>500007</v>
      </c>
      <c r="G219" s="59">
        <f>500007+150000</f>
        <v>650007</v>
      </c>
      <c r="H219" s="59">
        <f t="shared" ref="H219:I219" si="201">500007+150000</f>
        <v>650007</v>
      </c>
      <c r="I219" s="60">
        <f t="shared" si="201"/>
        <v>650007</v>
      </c>
      <c r="J219" s="60">
        <f>500007+150000+167181</f>
        <v>817188</v>
      </c>
      <c r="K219" s="59">
        <f t="shared" ref="K219" si="202">500007+150000+167181</f>
        <v>817188</v>
      </c>
      <c r="L219" s="59">
        <f>500007+150000+167181+120000</f>
        <v>937188</v>
      </c>
      <c r="M219" s="88"/>
    </row>
    <row r="220" spans="1:13" s="23" customFormat="1" x14ac:dyDescent="0.25">
      <c r="A220" s="86" t="s">
        <v>439</v>
      </c>
      <c r="B220" s="28" t="s">
        <v>337</v>
      </c>
      <c r="C220" s="59">
        <f>C223</f>
        <v>20920000</v>
      </c>
      <c r="D220" s="59">
        <f>D221+D222</f>
        <v>2300000</v>
      </c>
      <c r="E220" s="59">
        <f t="shared" ref="E220:F220" si="203">E221+E222</f>
        <v>2300000</v>
      </c>
      <c r="F220" s="59">
        <f t="shared" si="203"/>
        <v>2300000</v>
      </c>
      <c r="G220" s="59">
        <f t="shared" ref="G220:L220" si="204">G221+G222</f>
        <v>2300000</v>
      </c>
      <c r="H220" s="59">
        <f t="shared" si="204"/>
        <v>2300000</v>
      </c>
      <c r="I220" s="60">
        <f t="shared" si="204"/>
        <v>2300000</v>
      </c>
      <c r="J220" s="60">
        <f t="shared" si="204"/>
        <v>2500000</v>
      </c>
      <c r="K220" s="59">
        <f t="shared" si="204"/>
        <v>2300000</v>
      </c>
      <c r="L220" s="59">
        <f t="shared" si="204"/>
        <v>2320000</v>
      </c>
      <c r="M220" s="86" t="s">
        <v>483</v>
      </c>
    </row>
    <row r="221" spans="1:13" s="23" customFormat="1" ht="145.5" customHeight="1" x14ac:dyDescent="0.25">
      <c r="A221" s="87"/>
      <c r="B221" s="28" t="s">
        <v>335</v>
      </c>
      <c r="C221" s="59">
        <f t="shared" ref="C221:C222" si="205">C224</f>
        <v>0</v>
      </c>
      <c r="D221" s="59">
        <v>0</v>
      </c>
      <c r="E221" s="59">
        <v>0</v>
      </c>
      <c r="F221" s="59">
        <v>0</v>
      </c>
      <c r="G221" s="59">
        <v>0</v>
      </c>
      <c r="H221" s="59">
        <v>0</v>
      </c>
      <c r="I221" s="60">
        <v>0</v>
      </c>
      <c r="J221" s="60">
        <v>0</v>
      </c>
      <c r="K221" s="59">
        <v>0</v>
      </c>
      <c r="L221" s="59">
        <v>0</v>
      </c>
      <c r="M221" s="87"/>
    </row>
    <row r="222" spans="1:13" s="23" customFormat="1" ht="74.25" customHeight="1" x14ac:dyDescent="0.25">
      <c r="A222" s="88"/>
      <c r="B222" s="28" t="s">
        <v>336</v>
      </c>
      <c r="C222" s="59">
        <f t="shared" si="205"/>
        <v>20920000</v>
      </c>
      <c r="D222" s="59">
        <f t="shared" ref="D222:E222" si="206">D225</f>
        <v>2300000</v>
      </c>
      <c r="E222" s="59">
        <f t="shared" si="206"/>
        <v>2300000</v>
      </c>
      <c r="F222" s="59">
        <f t="shared" ref="F222" si="207">F225</f>
        <v>2300000</v>
      </c>
      <c r="G222" s="59">
        <f t="shared" ref="G222:L222" si="208">G225</f>
        <v>2300000</v>
      </c>
      <c r="H222" s="59">
        <f t="shared" si="208"/>
        <v>2300000</v>
      </c>
      <c r="I222" s="60">
        <f t="shared" si="208"/>
        <v>2300000</v>
      </c>
      <c r="J222" s="60">
        <f t="shared" si="208"/>
        <v>2500000</v>
      </c>
      <c r="K222" s="59">
        <f t="shared" si="208"/>
        <v>2300000</v>
      </c>
      <c r="L222" s="59">
        <f t="shared" si="208"/>
        <v>2320000</v>
      </c>
      <c r="M222" s="88"/>
    </row>
    <row r="223" spans="1:13" s="23" customFormat="1" x14ac:dyDescent="0.25">
      <c r="A223" s="86" t="s">
        <v>390</v>
      </c>
      <c r="B223" s="28" t="s">
        <v>337</v>
      </c>
      <c r="C223" s="59">
        <f>C224+C225</f>
        <v>20920000</v>
      </c>
      <c r="D223" s="59">
        <f>D224+D225</f>
        <v>2300000</v>
      </c>
      <c r="E223" s="59">
        <f t="shared" ref="E223:F223" si="209">E224+E225</f>
        <v>2300000</v>
      </c>
      <c r="F223" s="59">
        <f t="shared" si="209"/>
        <v>2300000</v>
      </c>
      <c r="G223" s="59">
        <f t="shared" ref="G223:L223" si="210">G224+G225</f>
        <v>2300000</v>
      </c>
      <c r="H223" s="59">
        <f t="shared" si="210"/>
        <v>2300000</v>
      </c>
      <c r="I223" s="60">
        <f t="shared" si="210"/>
        <v>2300000</v>
      </c>
      <c r="J223" s="60">
        <f t="shared" si="210"/>
        <v>2500000</v>
      </c>
      <c r="K223" s="59">
        <f t="shared" si="210"/>
        <v>2300000</v>
      </c>
      <c r="L223" s="59">
        <f t="shared" si="210"/>
        <v>2320000</v>
      </c>
      <c r="M223" s="86" t="s">
        <v>483</v>
      </c>
    </row>
    <row r="224" spans="1:13" s="23" customFormat="1" ht="138" customHeight="1" x14ac:dyDescent="0.25">
      <c r="A224" s="87"/>
      <c r="B224" s="28" t="s">
        <v>335</v>
      </c>
      <c r="C224" s="28">
        <f>SUM(D224:L224)</f>
        <v>0</v>
      </c>
      <c r="D224" s="59">
        <v>0</v>
      </c>
      <c r="E224" s="59">
        <v>0</v>
      </c>
      <c r="F224" s="59">
        <v>0</v>
      </c>
      <c r="G224" s="59">
        <v>0</v>
      </c>
      <c r="H224" s="59">
        <v>0</v>
      </c>
      <c r="I224" s="60">
        <v>0</v>
      </c>
      <c r="J224" s="60">
        <v>0</v>
      </c>
      <c r="K224" s="59">
        <v>0</v>
      </c>
      <c r="L224" s="59">
        <v>0</v>
      </c>
      <c r="M224" s="87"/>
    </row>
    <row r="225" spans="1:13" s="23" customFormat="1" ht="148.5" customHeight="1" x14ac:dyDescent="0.25">
      <c r="A225" s="88"/>
      <c r="B225" s="28" t="s">
        <v>336</v>
      </c>
      <c r="C225" s="28">
        <f>SUM(D225:L225)</f>
        <v>20920000</v>
      </c>
      <c r="D225" s="59">
        <v>2300000</v>
      </c>
      <c r="E225" s="59">
        <v>2300000</v>
      </c>
      <c r="F225" s="59">
        <v>2300000</v>
      </c>
      <c r="G225" s="59">
        <v>2300000</v>
      </c>
      <c r="H225" s="59">
        <v>2300000</v>
      </c>
      <c r="I225" s="60">
        <v>2300000</v>
      </c>
      <c r="J225" s="60">
        <f>2300000+200000</f>
        <v>2500000</v>
      </c>
      <c r="K225" s="59">
        <v>2300000</v>
      </c>
      <c r="L225" s="59">
        <f>2300000+20000</f>
        <v>2320000</v>
      </c>
      <c r="M225" s="88"/>
    </row>
    <row r="226" spans="1:13" s="23" customFormat="1" x14ac:dyDescent="0.25">
      <c r="A226" s="86" t="s">
        <v>440</v>
      </c>
      <c r="B226" s="28" t="s">
        <v>337</v>
      </c>
      <c r="C226" s="59">
        <f>C227+C228</f>
        <v>2610000</v>
      </c>
      <c r="D226" s="59">
        <f t="shared" ref="D226:F226" si="211">D227+D228</f>
        <v>290000</v>
      </c>
      <c r="E226" s="59">
        <f t="shared" si="211"/>
        <v>290000</v>
      </c>
      <c r="F226" s="59">
        <f t="shared" si="211"/>
        <v>290000</v>
      </c>
      <c r="G226" s="59">
        <f t="shared" ref="G226:L226" si="212">G227+G228</f>
        <v>290000</v>
      </c>
      <c r="H226" s="59">
        <f t="shared" si="212"/>
        <v>290000</v>
      </c>
      <c r="I226" s="60">
        <f t="shared" si="212"/>
        <v>290000</v>
      </c>
      <c r="J226" s="60">
        <f t="shared" si="212"/>
        <v>290000</v>
      </c>
      <c r="K226" s="59">
        <f t="shared" si="212"/>
        <v>290000</v>
      </c>
      <c r="L226" s="59">
        <f t="shared" si="212"/>
        <v>290000</v>
      </c>
      <c r="M226" s="86" t="s">
        <v>483</v>
      </c>
    </row>
    <row r="227" spans="1:13" s="23" customFormat="1" ht="141.75" customHeight="1" x14ac:dyDescent="0.25">
      <c r="A227" s="87"/>
      <c r="B227" s="28" t="s">
        <v>335</v>
      </c>
      <c r="C227" s="59">
        <f>C230</f>
        <v>0</v>
      </c>
      <c r="D227" s="59">
        <f t="shared" ref="D227:F227" si="213">D230</f>
        <v>0</v>
      </c>
      <c r="E227" s="59">
        <f t="shared" si="213"/>
        <v>0</v>
      </c>
      <c r="F227" s="59">
        <f t="shared" si="213"/>
        <v>0</v>
      </c>
      <c r="G227" s="59">
        <f t="shared" ref="G227:L227" si="214">G230</f>
        <v>0</v>
      </c>
      <c r="H227" s="59">
        <f t="shared" si="214"/>
        <v>0</v>
      </c>
      <c r="I227" s="60">
        <f t="shared" si="214"/>
        <v>0</v>
      </c>
      <c r="J227" s="60">
        <f t="shared" si="214"/>
        <v>0</v>
      </c>
      <c r="K227" s="59">
        <f t="shared" si="214"/>
        <v>0</v>
      </c>
      <c r="L227" s="59">
        <f t="shared" si="214"/>
        <v>0</v>
      </c>
      <c r="M227" s="87"/>
    </row>
    <row r="228" spans="1:13" s="23" customFormat="1" ht="118.5" customHeight="1" x14ac:dyDescent="0.25">
      <c r="A228" s="88"/>
      <c r="B228" s="28" t="s">
        <v>336</v>
      </c>
      <c r="C228" s="59">
        <f>C231</f>
        <v>2610000</v>
      </c>
      <c r="D228" s="59">
        <f>D231</f>
        <v>290000</v>
      </c>
      <c r="E228" s="59">
        <f>E231</f>
        <v>290000</v>
      </c>
      <c r="F228" s="59">
        <f t="shared" ref="F228" si="215">F231</f>
        <v>290000</v>
      </c>
      <c r="G228" s="59">
        <f t="shared" ref="G228:L228" si="216">G231</f>
        <v>290000</v>
      </c>
      <c r="H228" s="59">
        <f t="shared" si="216"/>
        <v>290000</v>
      </c>
      <c r="I228" s="60">
        <f t="shared" si="216"/>
        <v>290000</v>
      </c>
      <c r="J228" s="60">
        <f t="shared" si="216"/>
        <v>290000</v>
      </c>
      <c r="K228" s="59">
        <f t="shared" si="216"/>
        <v>290000</v>
      </c>
      <c r="L228" s="59">
        <f t="shared" si="216"/>
        <v>290000</v>
      </c>
      <c r="M228" s="88"/>
    </row>
    <row r="229" spans="1:13" s="23" customFormat="1" x14ac:dyDescent="0.25">
      <c r="A229" s="86" t="s">
        <v>441</v>
      </c>
      <c r="B229" s="28" t="s">
        <v>337</v>
      </c>
      <c r="C229" s="57">
        <f>C230+C231</f>
        <v>2610000</v>
      </c>
      <c r="D229" s="57">
        <f t="shared" ref="D229:F229" si="217">D230+D231</f>
        <v>290000</v>
      </c>
      <c r="E229" s="57">
        <f t="shared" si="217"/>
        <v>290000</v>
      </c>
      <c r="F229" s="57">
        <f t="shared" si="217"/>
        <v>290000</v>
      </c>
      <c r="G229" s="57">
        <f t="shared" ref="G229:L229" si="218">G230+G231</f>
        <v>290000</v>
      </c>
      <c r="H229" s="57">
        <f t="shared" si="218"/>
        <v>290000</v>
      </c>
      <c r="I229" s="58">
        <f t="shared" si="218"/>
        <v>290000</v>
      </c>
      <c r="J229" s="58">
        <f t="shared" si="218"/>
        <v>290000</v>
      </c>
      <c r="K229" s="57">
        <f t="shared" si="218"/>
        <v>290000</v>
      </c>
      <c r="L229" s="57">
        <f t="shared" si="218"/>
        <v>290000</v>
      </c>
      <c r="M229" s="86" t="s">
        <v>483</v>
      </c>
    </row>
    <row r="230" spans="1:13" s="23" customFormat="1" ht="147.75" customHeight="1" x14ac:dyDescent="0.25">
      <c r="A230" s="87"/>
      <c r="B230" s="28" t="s">
        <v>335</v>
      </c>
      <c r="C230" s="57">
        <v>0</v>
      </c>
      <c r="D230" s="57">
        <v>0</v>
      </c>
      <c r="E230" s="57">
        <v>0</v>
      </c>
      <c r="F230" s="57">
        <v>0</v>
      </c>
      <c r="G230" s="57">
        <v>0</v>
      </c>
      <c r="H230" s="57">
        <v>0</v>
      </c>
      <c r="I230" s="58">
        <v>0</v>
      </c>
      <c r="J230" s="58">
        <v>0</v>
      </c>
      <c r="K230" s="57">
        <v>0</v>
      </c>
      <c r="L230" s="57">
        <v>0</v>
      </c>
      <c r="M230" s="87"/>
    </row>
    <row r="231" spans="1:13" s="23" customFormat="1" ht="66" x14ac:dyDescent="0.25">
      <c r="A231" s="88"/>
      <c r="B231" s="28" t="s">
        <v>336</v>
      </c>
      <c r="C231" s="28">
        <f>SUM(D231:L231)</f>
        <v>2610000</v>
      </c>
      <c r="D231" s="57">
        <v>290000</v>
      </c>
      <c r="E231" s="57">
        <v>290000</v>
      </c>
      <c r="F231" s="57">
        <v>290000</v>
      </c>
      <c r="G231" s="57">
        <v>290000</v>
      </c>
      <c r="H231" s="57">
        <v>290000</v>
      </c>
      <c r="I231" s="58">
        <v>290000</v>
      </c>
      <c r="J231" s="58">
        <v>290000</v>
      </c>
      <c r="K231" s="57">
        <v>290000</v>
      </c>
      <c r="L231" s="57">
        <v>290000</v>
      </c>
      <c r="M231" s="88"/>
    </row>
    <row r="232" spans="1:13" s="23" customFormat="1" ht="57" customHeight="1" x14ac:dyDescent="0.25">
      <c r="A232" s="82" t="s">
        <v>442</v>
      </c>
      <c r="B232" s="83"/>
      <c r="C232" s="83"/>
      <c r="D232" s="83"/>
      <c r="E232" s="83"/>
      <c r="F232" s="83"/>
      <c r="G232" s="83"/>
      <c r="H232" s="83"/>
      <c r="I232" s="83"/>
      <c r="J232" s="83"/>
      <c r="K232" s="83"/>
      <c r="L232" s="83"/>
      <c r="M232" s="40"/>
    </row>
    <row r="233" spans="1:13" s="23" customFormat="1" x14ac:dyDescent="0.25">
      <c r="A233" s="86" t="s">
        <v>443</v>
      </c>
      <c r="B233" s="28" t="s">
        <v>337</v>
      </c>
      <c r="C233" s="57">
        <f>C234+C235</f>
        <v>4547302</v>
      </c>
      <c r="D233" s="57">
        <f t="shared" ref="D233:E233" si="219">D234+D235</f>
        <v>0</v>
      </c>
      <c r="E233" s="57">
        <f t="shared" si="219"/>
        <v>1076230.25</v>
      </c>
      <c r="F233" s="57">
        <f t="shared" ref="F233:G233" si="220">F234+F235</f>
        <v>0</v>
      </c>
      <c r="G233" s="57">
        <f t="shared" si="220"/>
        <v>1076230.25</v>
      </c>
      <c r="H233" s="57">
        <f t="shared" ref="H233:L233" si="221">H234+H235</f>
        <v>0</v>
      </c>
      <c r="I233" s="58">
        <f t="shared" si="221"/>
        <v>1168611.25</v>
      </c>
      <c r="J233" s="58">
        <f t="shared" si="221"/>
        <v>0</v>
      </c>
      <c r="K233" s="57">
        <f t="shared" si="221"/>
        <v>1226230.25</v>
      </c>
      <c r="L233" s="57">
        <f t="shared" si="221"/>
        <v>0</v>
      </c>
      <c r="M233" s="86" t="s">
        <v>398</v>
      </c>
    </row>
    <row r="234" spans="1:13" s="23" customFormat="1" ht="140.25" customHeight="1" x14ac:dyDescent="0.25">
      <c r="A234" s="87"/>
      <c r="B234" s="28" t="s">
        <v>335</v>
      </c>
      <c r="C234" s="57">
        <f>C237+C240</f>
        <v>0</v>
      </c>
      <c r="D234" s="57">
        <f t="shared" ref="D234:E234" si="222">D237+D240</f>
        <v>0</v>
      </c>
      <c r="E234" s="57">
        <f t="shared" si="222"/>
        <v>0</v>
      </c>
      <c r="F234" s="57">
        <v>0</v>
      </c>
      <c r="G234" s="57">
        <f t="shared" ref="G234" si="223">G237+G240</f>
        <v>0</v>
      </c>
      <c r="H234" s="57">
        <v>0</v>
      </c>
      <c r="I234" s="58">
        <f t="shared" ref="I234" si="224">I237+I240</f>
        <v>0</v>
      </c>
      <c r="J234" s="58">
        <v>0</v>
      </c>
      <c r="K234" s="57">
        <f t="shared" ref="K234" si="225">K237+K240</f>
        <v>0</v>
      </c>
      <c r="L234" s="57">
        <v>0</v>
      </c>
      <c r="M234" s="87"/>
    </row>
    <row r="235" spans="1:13" s="23" customFormat="1" ht="66" x14ac:dyDescent="0.25">
      <c r="A235" s="88"/>
      <c r="B235" s="28" t="s">
        <v>336</v>
      </c>
      <c r="C235" s="57">
        <f>C238+C241</f>
        <v>4547302</v>
      </c>
      <c r="D235" s="57">
        <f t="shared" ref="D235" si="226">D238+D241</f>
        <v>0</v>
      </c>
      <c r="E235" s="57">
        <f>E238+E241</f>
        <v>1076230.25</v>
      </c>
      <c r="F235" s="57">
        <v>0</v>
      </c>
      <c r="G235" s="57">
        <f t="shared" ref="G235" si="227">G238+G241</f>
        <v>1076230.25</v>
      </c>
      <c r="H235" s="57">
        <v>0</v>
      </c>
      <c r="I235" s="58">
        <f t="shared" ref="I235" si="228">I238+I241</f>
        <v>1168611.25</v>
      </c>
      <c r="J235" s="58">
        <v>0</v>
      </c>
      <c r="K235" s="57">
        <f t="shared" ref="K235" si="229">K238+K241</f>
        <v>1226230.25</v>
      </c>
      <c r="L235" s="57">
        <v>0</v>
      </c>
      <c r="M235" s="88"/>
    </row>
    <row r="236" spans="1:13" s="23" customFormat="1" x14ac:dyDescent="0.25">
      <c r="A236" s="86" t="s">
        <v>444</v>
      </c>
      <c r="B236" s="28" t="s">
        <v>337</v>
      </c>
      <c r="C236" s="57">
        <f>C237+C238</f>
        <v>0</v>
      </c>
      <c r="D236" s="57">
        <f t="shared" ref="D236:F236" si="230">D237+D238</f>
        <v>0</v>
      </c>
      <c r="E236" s="57">
        <f t="shared" si="230"/>
        <v>0</v>
      </c>
      <c r="F236" s="57">
        <f t="shared" si="230"/>
        <v>0</v>
      </c>
      <c r="G236" s="57">
        <f t="shared" ref="G236:L236" si="231">G237+G238</f>
        <v>0</v>
      </c>
      <c r="H236" s="57">
        <f t="shared" si="231"/>
        <v>0</v>
      </c>
      <c r="I236" s="58">
        <f t="shared" si="231"/>
        <v>0</v>
      </c>
      <c r="J236" s="58">
        <f t="shared" si="231"/>
        <v>0</v>
      </c>
      <c r="K236" s="57">
        <f t="shared" si="231"/>
        <v>0</v>
      </c>
      <c r="L236" s="57">
        <f t="shared" si="231"/>
        <v>0</v>
      </c>
      <c r="M236" s="86" t="s">
        <v>380</v>
      </c>
    </row>
    <row r="237" spans="1:13" s="23" customFormat="1" ht="132" x14ac:dyDescent="0.25">
      <c r="A237" s="87"/>
      <c r="B237" s="28" t="s">
        <v>335</v>
      </c>
      <c r="C237" s="28">
        <f>SUM(D237:L237)</f>
        <v>0</v>
      </c>
      <c r="D237" s="57">
        <v>0</v>
      </c>
      <c r="E237" s="57">
        <v>0</v>
      </c>
      <c r="F237" s="57">
        <v>0</v>
      </c>
      <c r="G237" s="57">
        <v>0</v>
      </c>
      <c r="H237" s="57">
        <v>0</v>
      </c>
      <c r="I237" s="58">
        <v>0</v>
      </c>
      <c r="J237" s="58">
        <v>0</v>
      </c>
      <c r="K237" s="57">
        <v>0</v>
      </c>
      <c r="L237" s="57">
        <v>0</v>
      </c>
      <c r="M237" s="87"/>
    </row>
    <row r="238" spans="1:13" s="23" customFormat="1" ht="66" x14ac:dyDescent="0.25">
      <c r="A238" s="88"/>
      <c r="B238" s="28" t="s">
        <v>336</v>
      </c>
      <c r="C238" s="28">
        <f>SUM(D238:L238)</f>
        <v>0</v>
      </c>
      <c r="D238" s="57">
        <v>0</v>
      </c>
      <c r="E238" s="57">
        <v>0</v>
      </c>
      <c r="F238" s="57">
        <v>0</v>
      </c>
      <c r="G238" s="57">
        <v>0</v>
      </c>
      <c r="H238" s="57">
        <v>0</v>
      </c>
      <c r="I238" s="58">
        <v>0</v>
      </c>
      <c r="J238" s="58">
        <v>0</v>
      </c>
      <c r="K238" s="57">
        <v>0</v>
      </c>
      <c r="L238" s="57">
        <v>0</v>
      </c>
      <c r="M238" s="88"/>
    </row>
    <row r="239" spans="1:13" s="23" customFormat="1" x14ac:dyDescent="0.25">
      <c r="A239" s="86" t="s">
        <v>445</v>
      </c>
      <c r="B239" s="28" t="s">
        <v>337</v>
      </c>
      <c r="C239" s="57">
        <f>C240+C241</f>
        <v>4547302</v>
      </c>
      <c r="D239" s="57">
        <f t="shared" ref="D239:E239" si="232">D240+D241</f>
        <v>0</v>
      </c>
      <c r="E239" s="57">
        <f t="shared" si="232"/>
        <v>1076230.25</v>
      </c>
      <c r="F239" s="57"/>
      <c r="G239" s="57">
        <f t="shared" ref="G239" si="233">G240+G241</f>
        <v>1076230.25</v>
      </c>
      <c r="H239" s="57"/>
      <c r="I239" s="58">
        <f t="shared" ref="I239" si="234">I240+I241</f>
        <v>1168611.25</v>
      </c>
      <c r="J239" s="58"/>
      <c r="K239" s="57">
        <f t="shared" ref="K239" si="235">K240+K241</f>
        <v>1226230.25</v>
      </c>
      <c r="L239" s="57"/>
      <c r="M239" s="86" t="s">
        <v>396</v>
      </c>
    </row>
    <row r="240" spans="1:13" s="23" customFormat="1" ht="141.75" customHeight="1" x14ac:dyDescent="0.25">
      <c r="A240" s="87"/>
      <c r="B240" s="28" t="s">
        <v>335</v>
      </c>
      <c r="C240" s="28">
        <f>SUM(D240:L240)</f>
        <v>0</v>
      </c>
      <c r="D240" s="57">
        <v>0</v>
      </c>
      <c r="E240" s="57">
        <v>0</v>
      </c>
      <c r="F240" s="57">
        <v>0</v>
      </c>
      <c r="G240" s="57">
        <v>0</v>
      </c>
      <c r="H240" s="57">
        <v>0</v>
      </c>
      <c r="I240" s="58">
        <v>0</v>
      </c>
      <c r="J240" s="58">
        <v>0</v>
      </c>
      <c r="K240" s="57">
        <v>0</v>
      </c>
      <c r="L240" s="57">
        <v>0</v>
      </c>
      <c r="M240" s="87"/>
    </row>
    <row r="241" spans="1:16" s="23" customFormat="1" ht="66" x14ac:dyDescent="0.25">
      <c r="A241" s="88"/>
      <c r="B241" s="28" t="s">
        <v>336</v>
      </c>
      <c r="C241" s="28">
        <f>SUM(D241:L241)</f>
        <v>4547302</v>
      </c>
      <c r="D241" s="57"/>
      <c r="E241" s="57">
        <v>1076230.25</v>
      </c>
      <c r="F241" s="57"/>
      <c r="G241" s="57">
        <v>1076230.25</v>
      </c>
      <c r="H241" s="57"/>
      <c r="I241" s="58">
        <f>1076230.25+92381</f>
        <v>1168611.25</v>
      </c>
      <c r="J241" s="58"/>
      <c r="K241" s="57">
        <f>1076230.25+150000</f>
        <v>1226230.25</v>
      </c>
      <c r="L241" s="57"/>
      <c r="M241" s="88"/>
    </row>
    <row r="242" spans="1:16" s="23" customFormat="1" x14ac:dyDescent="0.25">
      <c r="A242" s="86" t="s">
        <v>446</v>
      </c>
      <c r="B242" s="28" t="s">
        <v>337</v>
      </c>
      <c r="C242" s="28">
        <f>C243+C244</f>
        <v>0</v>
      </c>
      <c r="D242" s="28">
        <v>0</v>
      </c>
      <c r="E242" s="28">
        <v>0</v>
      </c>
      <c r="F242" s="28">
        <v>0</v>
      </c>
      <c r="G242" s="28">
        <v>0</v>
      </c>
      <c r="H242" s="28">
        <v>0</v>
      </c>
      <c r="I242" s="28">
        <v>0</v>
      </c>
      <c r="J242" s="28">
        <v>0</v>
      </c>
      <c r="K242" s="28">
        <v>0</v>
      </c>
      <c r="L242" s="28">
        <v>0</v>
      </c>
      <c r="M242" s="86" t="s">
        <v>380</v>
      </c>
    </row>
    <row r="243" spans="1:16" s="23" customFormat="1" ht="140.25" customHeight="1" x14ac:dyDescent="0.25">
      <c r="A243" s="87"/>
      <c r="B243" s="28" t="s">
        <v>335</v>
      </c>
      <c r="C243" s="28">
        <f>SUM(D243:L243)</f>
        <v>0</v>
      </c>
      <c r="D243" s="28">
        <v>0</v>
      </c>
      <c r="E243" s="28">
        <v>0</v>
      </c>
      <c r="F243" s="28">
        <v>0</v>
      </c>
      <c r="G243" s="28">
        <v>0</v>
      </c>
      <c r="H243" s="28">
        <v>0</v>
      </c>
      <c r="I243" s="28">
        <v>0</v>
      </c>
      <c r="J243" s="28">
        <v>0</v>
      </c>
      <c r="K243" s="28">
        <v>0</v>
      </c>
      <c r="L243" s="28">
        <v>0</v>
      </c>
      <c r="M243" s="87"/>
    </row>
    <row r="244" spans="1:16" s="23" customFormat="1" ht="66" x14ac:dyDescent="0.25">
      <c r="A244" s="88"/>
      <c r="B244" s="28" t="s">
        <v>336</v>
      </c>
      <c r="C244" s="28">
        <f>SUM(D244:L244)</f>
        <v>0</v>
      </c>
      <c r="D244" s="28">
        <v>0</v>
      </c>
      <c r="E244" s="28">
        <v>0</v>
      </c>
      <c r="F244" s="28">
        <v>0</v>
      </c>
      <c r="G244" s="28">
        <v>0</v>
      </c>
      <c r="H244" s="28">
        <v>0</v>
      </c>
      <c r="I244" s="28">
        <v>0</v>
      </c>
      <c r="J244" s="28">
        <v>0</v>
      </c>
      <c r="K244" s="28">
        <v>0</v>
      </c>
      <c r="L244" s="28">
        <v>0</v>
      </c>
      <c r="M244" s="88"/>
    </row>
    <row r="245" spans="1:16" s="23" customFormat="1" ht="55.5" customHeight="1" x14ac:dyDescent="0.25">
      <c r="A245" s="82" t="s">
        <v>399</v>
      </c>
      <c r="B245" s="83"/>
      <c r="C245" s="83"/>
      <c r="D245" s="83"/>
      <c r="E245" s="83"/>
      <c r="F245" s="83"/>
      <c r="G245" s="83"/>
      <c r="H245" s="83"/>
      <c r="I245" s="83"/>
      <c r="J245" s="83"/>
      <c r="K245" s="83"/>
      <c r="L245" s="83"/>
      <c r="M245" s="40"/>
    </row>
    <row r="246" spans="1:16" s="23" customFormat="1" ht="33" customHeight="1" x14ac:dyDescent="0.25">
      <c r="A246" s="86" t="s">
        <v>447</v>
      </c>
      <c r="B246" s="28" t="s">
        <v>337</v>
      </c>
      <c r="C246" s="28">
        <f t="shared" ref="C246:F246" si="236">C247+C248</f>
        <v>0</v>
      </c>
      <c r="D246" s="28">
        <f t="shared" si="236"/>
        <v>0</v>
      </c>
      <c r="E246" s="28">
        <f t="shared" si="236"/>
        <v>0</v>
      </c>
      <c r="F246" s="28">
        <f t="shared" si="236"/>
        <v>0</v>
      </c>
      <c r="G246" s="28">
        <f t="shared" ref="G246" si="237">G247+G248</f>
        <v>0</v>
      </c>
      <c r="H246" s="28">
        <f t="shared" ref="H246" si="238">H247+H248</f>
        <v>0</v>
      </c>
      <c r="I246" s="28">
        <f t="shared" ref="I246" si="239">I247+I248</f>
        <v>0</v>
      </c>
      <c r="J246" s="28">
        <f t="shared" ref="J246" si="240">J247+J248</f>
        <v>0</v>
      </c>
      <c r="K246" s="28">
        <f t="shared" ref="K246" si="241">K247+K248</f>
        <v>0</v>
      </c>
      <c r="L246" s="28">
        <f t="shared" ref="L246" si="242">L247+L248</f>
        <v>0</v>
      </c>
      <c r="M246" s="86" t="s">
        <v>477</v>
      </c>
    </row>
    <row r="247" spans="1:16" s="23" customFormat="1" ht="132" x14ac:dyDescent="0.25">
      <c r="A247" s="87"/>
      <c r="B247" s="28" t="s">
        <v>335</v>
      </c>
      <c r="C247" s="28">
        <f>SUM(D247:L247)</f>
        <v>0</v>
      </c>
      <c r="D247" s="28">
        <f t="shared" ref="D247:L248" si="243">SUM(E247:M247)</f>
        <v>0</v>
      </c>
      <c r="E247" s="28">
        <f t="shared" si="243"/>
        <v>0</v>
      </c>
      <c r="F247" s="28">
        <f t="shared" si="243"/>
        <v>0</v>
      </c>
      <c r="G247" s="28">
        <f t="shared" si="243"/>
        <v>0</v>
      </c>
      <c r="H247" s="28">
        <f t="shared" si="243"/>
        <v>0</v>
      </c>
      <c r="I247" s="28">
        <f t="shared" si="243"/>
        <v>0</v>
      </c>
      <c r="J247" s="28">
        <f t="shared" si="243"/>
        <v>0</v>
      </c>
      <c r="K247" s="28">
        <f t="shared" si="243"/>
        <v>0</v>
      </c>
      <c r="L247" s="28">
        <f t="shared" si="243"/>
        <v>0</v>
      </c>
      <c r="M247" s="87"/>
    </row>
    <row r="248" spans="1:16" s="23" customFormat="1" ht="66" x14ac:dyDescent="0.25">
      <c r="A248" s="88"/>
      <c r="B248" s="28" t="s">
        <v>336</v>
      </c>
      <c r="C248" s="28">
        <f>SUM(D248:L248)</f>
        <v>0</v>
      </c>
      <c r="D248" s="28">
        <f t="shared" si="243"/>
        <v>0</v>
      </c>
      <c r="E248" s="28">
        <f t="shared" si="243"/>
        <v>0</v>
      </c>
      <c r="F248" s="28">
        <f t="shared" si="243"/>
        <v>0</v>
      </c>
      <c r="G248" s="28">
        <f t="shared" si="243"/>
        <v>0</v>
      </c>
      <c r="H248" s="28">
        <f t="shared" si="243"/>
        <v>0</v>
      </c>
      <c r="I248" s="28">
        <f t="shared" si="243"/>
        <v>0</v>
      </c>
      <c r="J248" s="28">
        <f t="shared" si="243"/>
        <v>0</v>
      </c>
      <c r="K248" s="28">
        <f t="shared" si="243"/>
        <v>0</v>
      </c>
      <c r="L248" s="28">
        <f t="shared" si="243"/>
        <v>0</v>
      </c>
      <c r="M248" s="88"/>
    </row>
    <row r="249" spans="1:16" s="23" customFormat="1" x14ac:dyDescent="0.25">
      <c r="A249" s="86" t="s">
        <v>400</v>
      </c>
      <c r="B249" s="28" t="s">
        <v>337</v>
      </c>
      <c r="C249" s="28">
        <f t="shared" ref="C249:F249" si="244">C250+C251</f>
        <v>0</v>
      </c>
      <c r="D249" s="28">
        <f t="shared" si="244"/>
        <v>0</v>
      </c>
      <c r="E249" s="28">
        <f t="shared" si="244"/>
        <v>0</v>
      </c>
      <c r="F249" s="28">
        <f t="shared" si="244"/>
        <v>0</v>
      </c>
      <c r="G249" s="28">
        <f t="shared" ref="G249" si="245">G250+G251</f>
        <v>0</v>
      </c>
      <c r="H249" s="28">
        <f t="shared" ref="H249" si="246">H250+H251</f>
        <v>0</v>
      </c>
      <c r="I249" s="28">
        <f t="shared" ref="I249" si="247">I250+I251</f>
        <v>0</v>
      </c>
      <c r="J249" s="28">
        <f t="shared" ref="J249" si="248">J250+J251</f>
        <v>0</v>
      </c>
      <c r="K249" s="28">
        <f t="shared" ref="K249" si="249">K250+K251</f>
        <v>0</v>
      </c>
      <c r="L249" s="28">
        <f t="shared" ref="L249" si="250">L250+L251</f>
        <v>0</v>
      </c>
      <c r="M249" s="86" t="s">
        <v>477</v>
      </c>
    </row>
    <row r="250" spans="1:16" s="23" customFormat="1" ht="132" x14ac:dyDescent="0.25">
      <c r="A250" s="87"/>
      <c r="B250" s="28" t="s">
        <v>335</v>
      </c>
      <c r="C250" s="28">
        <f>SUM(D250:L250)</f>
        <v>0</v>
      </c>
      <c r="D250" s="28">
        <f t="shared" ref="D250:L251" si="251">SUM(E250:M250)</f>
        <v>0</v>
      </c>
      <c r="E250" s="28">
        <f t="shared" si="251"/>
        <v>0</v>
      </c>
      <c r="F250" s="28">
        <f t="shared" si="251"/>
        <v>0</v>
      </c>
      <c r="G250" s="28">
        <f t="shared" si="251"/>
        <v>0</v>
      </c>
      <c r="H250" s="28">
        <f t="shared" si="251"/>
        <v>0</v>
      </c>
      <c r="I250" s="28">
        <f t="shared" si="251"/>
        <v>0</v>
      </c>
      <c r="J250" s="28">
        <f t="shared" si="251"/>
        <v>0</v>
      </c>
      <c r="K250" s="28">
        <f t="shared" si="251"/>
        <v>0</v>
      </c>
      <c r="L250" s="28">
        <f t="shared" si="251"/>
        <v>0</v>
      </c>
      <c r="M250" s="87"/>
    </row>
    <row r="251" spans="1:16" s="23" customFormat="1" ht="66" x14ac:dyDescent="0.25">
      <c r="A251" s="88"/>
      <c r="B251" s="28" t="s">
        <v>336</v>
      </c>
      <c r="C251" s="28">
        <f>SUM(D251:L251)</f>
        <v>0</v>
      </c>
      <c r="D251" s="28">
        <f t="shared" si="251"/>
        <v>0</v>
      </c>
      <c r="E251" s="28">
        <f t="shared" si="251"/>
        <v>0</v>
      </c>
      <c r="F251" s="28">
        <f t="shared" si="251"/>
        <v>0</v>
      </c>
      <c r="G251" s="28">
        <f t="shared" si="251"/>
        <v>0</v>
      </c>
      <c r="H251" s="28">
        <f t="shared" si="251"/>
        <v>0</v>
      </c>
      <c r="I251" s="28">
        <f t="shared" si="251"/>
        <v>0</v>
      </c>
      <c r="J251" s="28">
        <f t="shared" si="251"/>
        <v>0</v>
      </c>
      <c r="K251" s="28">
        <f t="shared" si="251"/>
        <v>0</v>
      </c>
      <c r="L251" s="28">
        <f t="shared" si="251"/>
        <v>0</v>
      </c>
      <c r="M251" s="88"/>
    </row>
    <row r="252" spans="1:16" s="23" customFormat="1" x14ac:dyDescent="0.25">
      <c r="A252" s="86" t="s">
        <v>448</v>
      </c>
      <c r="B252" s="28" t="s">
        <v>337</v>
      </c>
      <c r="C252" s="28">
        <f t="shared" ref="C252:F252" si="252">C253+C254</f>
        <v>0</v>
      </c>
      <c r="D252" s="28">
        <f t="shared" si="252"/>
        <v>0</v>
      </c>
      <c r="E252" s="28">
        <f t="shared" si="252"/>
        <v>0</v>
      </c>
      <c r="F252" s="28">
        <f t="shared" si="252"/>
        <v>0</v>
      </c>
      <c r="G252" s="28">
        <f t="shared" ref="G252" si="253">G253+G254</f>
        <v>0</v>
      </c>
      <c r="H252" s="28">
        <f t="shared" ref="H252" si="254">H253+H254</f>
        <v>0</v>
      </c>
      <c r="I252" s="28">
        <f t="shared" ref="I252" si="255">I253+I254</f>
        <v>0</v>
      </c>
      <c r="J252" s="28">
        <f t="shared" ref="J252" si="256">J253+J254</f>
        <v>0</v>
      </c>
      <c r="K252" s="28">
        <f t="shared" ref="K252" si="257">K253+K254</f>
        <v>0</v>
      </c>
      <c r="L252" s="28">
        <f t="shared" ref="L252" si="258">L253+L254</f>
        <v>0</v>
      </c>
      <c r="M252" s="86" t="s">
        <v>477</v>
      </c>
    </row>
    <row r="253" spans="1:16" s="23" customFormat="1" ht="132" x14ac:dyDescent="0.25">
      <c r="A253" s="87"/>
      <c r="B253" s="28" t="s">
        <v>335</v>
      </c>
      <c r="C253" s="28">
        <f>SUM(D253:L253)</f>
        <v>0</v>
      </c>
      <c r="D253" s="28">
        <f t="shared" ref="D253:L254" si="259">SUM(E253:M253)</f>
        <v>0</v>
      </c>
      <c r="E253" s="28">
        <f t="shared" si="259"/>
        <v>0</v>
      </c>
      <c r="F253" s="28">
        <f t="shared" si="259"/>
        <v>0</v>
      </c>
      <c r="G253" s="28">
        <f t="shared" si="259"/>
        <v>0</v>
      </c>
      <c r="H253" s="28">
        <f t="shared" si="259"/>
        <v>0</v>
      </c>
      <c r="I253" s="28">
        <f t="shared" si="259"/>
        <v>0</v>
      </c>
      <c r="J253" s="28">
        <f t="shared" si="259"/>
        <v>0</v>
      </c>
      <c r="K253" s="28">
        <f t="shared" si="259"/>
        <v>0</v>
      </c>
      <c r="L253" s="28">
        <f t="shared" si="259"/>
        <v>0</v>
      </c>
      <c r="M253" s="87"/>
    </row>
    <row r="254" spans="1:16" s="23" customFormat="1" ht="66" x14ac:dyDescent="0.25">
      <c r="A254" s="88"/>
      <c r="B254" s="28" t="s">
        <v>336</v>
      </c>
      <c r="C254" s="28">
        <f>SUM(D254:L254)</f>
        <v>0</v>
      </c>
      <c r="D254" s="28">
        <f t="shared" si="259"/>
        <v>0</v>
      </c>
      <c r="E254" s="28">
        <f t="shared" si="259"/>
        <v>0</v>
      </c>
      <c r="F254" s="28">
        <f t="shared" si="259"/>
        <v>0</v>
      </c>
      <c r="G254" s="28">
        <f t="shared" si="259"/>
        <v>0</v>
      </c>
      <c r="H254" s="28">
        <f t="shared" si="259"/>
        <v>0</v>
      </c>
      <c r="I254" s="28">
        <f t="shared" si="259"/>
        <v>0</v>
      </c>
      <c r="J254" s="28">
        <f t="shared" si="259"/>
        <v>0</v>
      </c>
      <c r="K254" s="28">
        <f t="shared" si="259"/>
        <v>0</v>
      </c>
      <c r="L254" s="28">
        <f t="shared" si="259"/>
        <v>0</v>
      </c>
      <c r="M254" s="88"/>
    </row>
    <row r="255" spans="1:16" s="23" customFormat="1" ht="33" customHeight="1" x14ac:dyDescent="0.25">
      <c r="A255" s="92" t="s">
        <v>369</v>
      </c>
      <c r="B255" s="28" t="s">
        <v>337</v>
      </c>
      <c r="C255" s="28">
        <f>C256+C257</f>
        <v>277764909.77999997</v>
      </c>
      <c r="D255" s="28">
        <f t="shared" ref="D255:F257" si="260">D14+D23+D29+D49+D67+D97+D127+D137+D144+D159+D168+D189+D195+D204+D211+D220+D226+D233+D242</f>
        <v>27211091.699999999</v>
      </c>
      <c r="E255" s="28">
        <f t="shared" si="260"/>
        <v>27163934.050000001</v>
      </c>
      <c r="F255" s="28">
        <f t="shared" si="260"/>
        <v>27227134.050000001</v>
      </c>
      <c r="G255" s="28">
        <f t="shared" ref="G255:L255" si="261">G256+G257</f>
        <v>29362566.809999999</v>
      </c>
      <c r="H255" s="28">
        <f t="shared" si="261"/>
        <v>30561766.809999999</v>
      </c>
      <c r="I255" s="53">
        <f t="shared" si="261"/>
        <v>31872566.329999998</v>
      </c>
      <c r="J255" s="53">
        <f t="shared" si="261"/>
        <v>33362566.329999998</v>
      </c>
      <c r="K255" s="28">
        <f t="shared" si="261"/>
        <v>34751641.850000001</v>
      </c>
      <c r="L255" s="28">
        <f t="shared" si="261"/>
        <v>36251641.850000001</v>
      </c>
      <c r="M255" s="32" t="s">
        <v>197</v>
      </c>
      <c r="N255" s="18"/>
      <c r="O255" s="18"/>
      <c r="P255" s="18"/>
    </row>
    <row r="256" spans="1:16" s="23" customFormat="1" ht="132" x14ac:dyDescent="0.25">
      <c r="A256" s="93"/>
      <c r="B256" s="28" t="s">
        <v>335</v>
      </c>
      <c r="C256" s="28">
        <f>SUM(D256:L256)</f>
        <v>746900</v>
      </c>
      <c r="D256" s="28">
        <f t="shared" si="260"/>
        <v>106700</v>
      </c>
      <c r="E256" s="28">
        <f t="shared" si="260"/>
        <v>0</v>
      </c>
      <c r="F256" s="28">
        <f t="shared" si="260"/>
        <v>0</v>
      </c>
      <c r="G256" s="28">
        <f t="shared" ref="G256:L257" si="262">G15+G24+G30+G50+G68+G98+G128+G138+G145+G160+G169+G190+G196+G205+G212+G221+G227+G234+G243</f>
        <v>106700</v>
      </c>
      <c r="H256" s="28">
        <f t="shared" si="262"/>
        <v>106700</v>
      </c>
      <c r="I256" s="53">
        <f t="shared" si="262"/>
        <v>106700</v>
      </c>
      <c r="J256" s="53">
        <f t="shared" si="262"/>
        <v>106700</v>
      </c>
      <c r="K256" s="28">
        <f t="shared" si="262"/>
        <v>106700</v>
      </c>
      <c r="L256" s="28">
        <f t="shared" si="262"/>
        <v>106700</v>
      </c>
      <c r="M256" s="32" t="s">
        <v>197</v>
      </c>
    </row>
    <row r="257" spans="1:227" s="29" customFormat="1" ht="121.5" customHeight="1" x14ac:dyDescent="0.25">
      <c r="A257" s="94"/>
      <c r="B257" s="28" t="s">
        <v>336</v>
      </c>
      <c r="C257" s="28">
        <f>SUM(D257:L257)</f>
        <v>277018009.77999997</v>
      </c>
      <c r="D257" s="28">
        <f t="shared" si="260"/>
        <v>27104391.699999999</v>
      </c>
      <c r="E257" s="28">
        <f t="shared" si="260"/>
        <v>27163934.050000001</v>
      </c>
      <c r="F257" s="28">
        <f t="shared" si="260"/>
        <v>27227134.050000001</v>
      </c>
      <c r="G257" s="28">
        <f t="shared" si="262"/>
        <v>29255866.809999999</v>
      </c>
      <c r="H257" s="28">
        <f t="shared" si="262"/>
        <v>30455066.809999999</v>
      </c>
      <c r="I257" s="53">
        <f t="shared" si="262"/>
        <v>31765866.329999998</v>
      </c>
      <c r="J257" s="53">
        <f t="shared" si="262"/>
        <v>33255866.329999998</v>
      </c>
      <c r="K257" s="28">
        <f t="shared" si="262"/>
        <v>34644941.850000001</v>
      </c>
      <c r="L257" s="28">
        <f t="shared" si="262"/>
        <v>36144941.850000001</v>
      </c>
      <c r="M257" s="32" t="s">
        <v>197</v>
      </c>
      <c r="N257" s="35">
        <f>27104391.7-D257</f>
        <v>0</v>
      </c>
      <c r="O257" s="35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F257" s="23"/>
      <c r="AG257" s="23"/>
      <c r="AH257" s="23"/>
      <c r="AI257" s="23"/>
      <c r="AJ257" s="23"/>
      <c r="AK257" s="23"/>
      <c r="AL257" s="23"/>
      <c r="AM257" s="23"/>
      <c r="AN257" s="23"/>
      <c r="AO257" s="23"/>
      <c r="AP257" s="23"/>
      <c r="AQ257" s="23"/>
      <c r="AR257" s="23"/>
      <c r="AS257" s="23"/>
      <c r="AT257" s="23"/>
      <c r="AU257" s="23"/>
      <c r="AV257" s="23"/>
      <c r="AW257" s="23"/>
      <c r="AX257" s="23"/>
      <c r="AY257" s="23"/>
      <c r="AZ257" s="23"/>
      <c r="BA257" s="23"/>
      <c r="BB257" s="23"/>
      <c r="BC257" s="23"/>
      <c r="BD257" s="23"/>
      <c r="BE257" s="23"/>
      <c r="BF257" s="23"/>
      <c r="BG257" s="23"/>
      <c r="BH257" s="23"/>
      <c r="BI257" s="23"/>
      <c r="BJ257" s="23"/>
      <c r="BK257" s="23"/>
      <c r="BL257" s="23"/>
      <c r="BM257" s="23"/>
      <c r="BN257" s="23"/>
      <c r="BO257" s="23"/>
      <c r="BP257" s="23"/>
      <c r="BQ257" s="23"/>
      <c r="BR257" s="23"/>
      <c r="BS257" s="23"/>
      <c r="BT257" s="23"/>
      <c r="BU257" s="23"/>
      <c r="BV257" s="23"/>
      <c r="BW257" s="23"/>
      <c r="BX257" s="23"/>
      <c r="BY257" s="23"/>
      <c r="BZ257" s="23"/>
      <c r="CA257" s="23"/>
      <c r="CB257" s="23"/>
      <c r="CC257" s="23"/>
      <c r="CD257" s="23"/>
      <c r="CE257" s="23"/>
      <c r="CF257" s="23"/>
      <c r="CG257" s="23"/>
      <c r="CH257" s="23"/>
      <c r="CI257" s="23"/>
      <c r="CJ257" s="23"/>
      <c r="CK257" s="23"/>
      <c r="CL257" s="23"/>
      <c r="CM257" s="23"/>
      <c r="CN257" s="23"/>
      <c r="CO257" s="23"/>
      <c r="CP257" s="23"/>
      <c r="CQ257" s="23"/>
      <c r="CR257" s="23"/>
      <c r="CS257" s="23"/>
      <c r="CT257" s="23"/>
      <c r="CU257" s="23"/>
      <c r="CV257" s="23"/>
      <c r="CW257" s="23"/>
      <c r="CX257" s="23"/>
      <c r="CY257" s="23"/>
      <c r="CZ257" s="23"/>
      <c r="DA257" s="23"/>
      <c r="DB257" s="23"/>
      <c r="DC257" s="23"/>
      <c r="DD257" s="23"/>
      <c r="DE257" s="23"/>
      <c r="DF257" s="23"/>
      <c r="DG257" s="23"/>
      <c r="DH257" s="23"/>
      <c r="DI257" s="23"/>
      <c r="DJ257" s="23"/>
      <c r="DK257" s="23"/>
      <c r="DL257" s="23"/>
      <c r="DM257" s="23"/>
      <c r="DN257" s="23"/>
      <c r="DO257" s="23"/>
      <c r="DP257" s="23"/>
      <c r="DQ257" s="23"/>
      <c r="DR257" s="23"/>
      <c r="DS257" s="23"/>
      <c r="DT257" s="23"/>
      <c r="DU257" s="23"/>
      <c r="DV257" s="23"/>
      <c r="DW257" s="23"/>
      <c r="DX257" s="23"/>
      <c r="DY257" s="23"/>
      <c r="DZ257" s="23"/>
      <c r="EA257" s="23"/>
      <c r="EB257" s="23"/>
      <c r="EC257" s="23"/>
      <c r="ED257" s="23"/>
      <c r="EE257" s="23"/>
      <c r="EF257" s="23"/>
      <c r="EG257" s="23"/>
      <c r="EH257" s="23"/>
      <c r="EI257" s="23"/>
      <c r="EJ257" s="23"/>
      <c r="EK257" s="23"/>
      <c r="EL257" s="23"/>
      <c r="EM257" s="23"/>
      <c r="EN257" s="23"/>
      <c r="EO257" s="23"/>
      <c r="EP257" s="23"/>
      <c r="EQ257" s="23"/>
      <c r="ER257" s="23"/>
      <c r="ES257" s="23"/>
      <c r="ET257" s="23"/>
      <c r="EU257" s="23"/>
      <c r="EV257" s="23"/>
      <c r="EW257" s="23"/>
      <c r="EX257" s="23"/>
      <c r="EY257" s="23"/>
      <c r="EZ257" s="23"/>
      <c r="FA257" s="23"/>
      <c r="FB257" s="23"/>
      <c r="FC257" s="23"/>
      <c r="FD257" s="23"/>
      <c r="FE257" s="23"/>
      <c r="FF257" s="23"/>
      <c r="FG257" s="23"/>
      <c r="FH257" s="23"/>
      <c r="FI257" s="23"/>
      <c r="FJ257" s="23"/>
      <c r="FK257" s="23"/>
      <c r="FL257" s="23"/>
      <c r="FM257" s="23"/>
      <c r="FN257" s="23"/>
      <c r="FO257" s="23"/>
      <c r="FP257" s="23"/>
      <c r="FQ257" s="23"/>
      <c r="FR257" s="23"/>
      <c r="FS257" s="23"/>
      <c r="FT257" s="23"/>
      <c r="FU257" s="23"/>
      <c r="FV257" s="23"/>
      <c r="FW257" s="23"/>
      <c r="FX257" s="23"/>
      <c r="FY257" s="23"/>
      <c r="FZ257" s="23"/>
      <c r="GA257" s="23"/>
      <c r="GB257" s="23"/>
      <c r="GC257" s="23"/>
      <c r="GD257" s="23"/>
      <c r="GE257" s="23"/>
      <c r="GF257" s="23"/>
      <c r="GG257" s="23"/>
      <c r="GH257" s="23"/>
      <c r="GI257" s="23"/>
      <c r="GJ257" s="23"/>
      <c r="GK257" s="23"/>
      <c r="GL257" s="23"/>
      <c r="GM257" s="23"/>
      <c r="GN257" s="23"/>
      <c r="GO257" s="23"/>
      <c r="GP257" s="23"/>
      <c r="GQ257" s="23"/>
      <c r="GR257" s="23"/>
      <c r="GS257" s="23"/>
      <c r="GT257" s="23"/>
      <c r="GU257" s="23"/>
      <c r="GV257" s="23"/>
      <c r="GW257" s="23"/>
      <c r="GX257" s="23"/>
      <c r="GY257" s="23"/>
      <c r="GZ257" s="23"/>
      <c r="HA257" s="23"/>
      <c r="HB257" s="23"/>
      <c r="HC257" s="23"/>
      <c r="HD257" s="23"/>
      <c r="HE257" s="23"/>
      <c r="HF257" s="23"/>
      <c r="HG257" s="23"/>
      <c r="HH257" s="23"/>
      <c r="HI257" s="23"/>
      <c r="HJ257" s="23"/>
      <c r="HK257" s="23"/>
      <c r="HL257" s="23"/>
      <c r="HM257" s="23"/>
      <c r="HN257" s="23"/>
      <c r="HO257" s="23"/>
      <c r="HP257" s="23"/>
      <c r="HQ257" s="23"/>
      <c r="HR257" s="23"/>
      <c r="HS257" s="23"/>
    </row>
    <row r="258" spans="1:227" s="27" customFormat="1" ht="42" customHeight="1" x14ac:dyDescent="0.25">
      <c r="A258" s="82" t="s">
        <v>449</v>
      </c>
      <c r="B258" s="83"/>
      <c r="C258" s="83"/>
      <c r="D258" s="83"/>
      <c r="E258" s="83"/>
      <c r="F258" s="83"/>
      <c r="G258" s="83"/>
      <c r="H258" s="83"/>
      <c r="I258" s="83"/>
      <c r="J258" s="83"/>
      <c r="K258" s="83"/>
      <c r="L258" s="83"/>
      <c r="M258" s="84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F258" s="23"/>
      <c r="AG258" s="23"/>
      <c r="AH258" s="23"/>
      <c r="AI258" s="23"/>
      <c r="AJ258" s="23"/>
      <c r="AK258" s="23"/>
      <c r="AL258" s="23"/>
      <c r="AM258" s="23"/>
      <c r="AN258" s="23"/>
      <c r="AO258" s="23"/>
      <c r="AP258" s="23"/>
      <c r="AQ258" s="23"/>
      <c r="AR258" s="23"/>
      <c r="AS258" s="23"/>
      <c r="AT258" s="23"/>
      <c r="AU258" s="23"/>
      <c r="AV258" s="23"/>
      <c r="AW258" s="23"/>
      <c r="AX258" s="23"/>
      <c r="AY258" s="23"/>
      <c r="AZ258" s="23"/>
      <c r="BA258" s="23"/>
      <c r="BB258" s="23"/>
      <c r="BC258" s="23"/>
      <c r="BD258" s="23"/>
      <c r="BE258" s="23"/>
      <c r="BF258" s="23"/>
      <c r="BG258" s="23"/>
      <c r="BH258" s="23"/>
      <c r="BI258" s="23"/>
      <c r="BJ258" s="23"/>
      <c r="BK258" s="23"/>
      <c r="BL258" s="23"/>
      <c r="BM258" s="23"/>
      <c r="BN258" s="23"/>
      <c r="BO258" s="23"/>
      <c r="BP258" s="23"/>
      <c r="BQ258" s="23"/>
      <c r="BR258" s="23"/>
      <c r="BS258" s="23"/>
      <c r="BT258" s="23"/>
      <c r="BU258" s="23"/>
      <c r="BV258" s="23"/>
      <c r="BW258" s="23"/>
      <c r="BX258" s="23"/>
      <c r="BY258" s="23"/>
      <c r="BZ258" s="23"/>
      <c r="CA258" s="23"/>
      <c r="CB258" s="23"/>
      <c r="CC258" s="23"/>
      <c r="CD258" s="23"/>
      <c r="CE258" s="23"/>
      <c r="CF258" s="23"/>
      <c r="CG258" s="23"/>
      <c r="CH258" s="23"/>
      <c r="CI258" s="23"/>
      <c r="CJ258" s="23"/>
      <c r="CK258" s="23"/>
      <c r="CL258" s="23"/>
      <c r="CM258" s="23"/>
      <c r="CN258" s="23"/>
      <c r="CO258" s="23"/>
      <c r="CP258" s="23"/>
      <c r="CQ258" s="23"/>
      <c r="CR258" s="23"/>
      <c r="CS258" s="23"/>
      <c r="CT258" s="23"/>
      <c r="CU258" s="23"/>
      <c r="CV258" s="23"/>
      <c r="CW258" s="23"/>
      <c r="CX258" s="23"/>
      <c r="CY258" s="23"/>
      <c r="CZ258" s="23"/>
      <c r="DA258" s="23"/>
      <c r="DB258" s="23"/>
      <c r="DC258" s="23"/>
      <c r="DD258" s="23"/>
      <c r="DE258" s="23"/>
      <c r="DF258" s="23"/>
      <c r="DG258" s="23"/>
      <c r="DH258" s="23"/>
      <c r="DI258" s="23"/>
      <c r="DJ258" s="23"/>
      <c r="DK258" s="23"/>
      <c r="DL258" s="23"/>
      <c r="DM258" s="23"/>
      <c r="DN258" s="23"/>
      <c r="DO258" s="23"/>
      <c r="DP258" s="23"/>
      <c r="DQ258" s="23"/>
      <c r="DR258" s="23"/>
      <c r="DS258" s="23"/>
      <c r="DT258" s="23"/>
      <c r="DU258" s="23"/>
      <c r="DV258" s="23"/>
      <c r="DW258" s="23"/>
      <c r="DX258" s="23"/>
      <c r="DY258" s="23"/>
      <c r="DZ258" s="23"/>
      <c r="EA258" s="23"/>
      <c r="EB258" s="23"/>
      <c r="EC258" s="23"/>
      <c r="ED258" s="23"/>
      <c r="EE258" s="23"/>
      <c r="EF258" s="23"/>
      <c r="EG258" s="23"/>
      <c r="EH258" s="23"/>
      <c r="EI258" s="23"/>
      <c r="EJ258" s="23"/>
      <c r="EK258" s="23"/>
      <c r="EL258" s="23"/>
      <c r="EM258" s="23"/>
      <c r="EN258" s="23"/>
      <c r="EO258" s="23"/>
      <c r="EP258" s="23"/>
      <c r="EQ258" s="23"/>
      <c r="ER258" s="23"/>
      <c r="ES258" s="23"/>
      <c r="ET258" s="23"/>
      <c r="EU258" s="23"/>
      <c r="EV258" s="23"/>
      <c r="EW258" s="23"/>
      <c r="EX258" s="23"/>
      <c r="EY258" s="23"/>
      <c r="EZ258" s="23"/>
      <c r="FA258" s="23"/>
      <c r="FB258" s="23"/>
      <c r="FC258" s="23"/>
      <c r="FD258" s="23"/>
      <c r="FE258" s="23"/>
      <c r="FF258" s="23"/>
      <c r="FG258" s="23"/>
      <c r="FH258" s="23"/>
      <c r="FI258" s="23"/>
      <c r="FJ258" s="23"/>
      <c r="FK258" s="23"/>
      <c r="FL258" s="23"/>
      <c r="FM258" s="23"/>
      <c r="FN258" s="23"/>
      <c r="FO258" s="23"/>
      <c r="FP258" s="23"/>
      <c r="FQ258" s="23"/>
      <c r="FR258" s="23"/>
      <c r="FS258" s="23"/>
      <c r="FT258" s="23"/>
      <c r="FU258" s="23"/>
      <c r="FV258" s="23"/>
      <c r="FW258" s="23"/>
      <c r="FX258" s="23"/>
      <c r="FY258" s="23"/>
      <c r="FZ258" s="23"/>
      <c r="GA258" s="23"/>
      <c r="GB258" s="23"/>
      <c r="GC258" s="23"/>
      <c r="GD258" s="23"/>
      <c r="GE258" s="23"/>
      <c r="GF258" s="23"/>
      <c r="GG258" s="23"/>
      <c r="GH258" s="23"/>
      <c r="GI258" s="23"/>
      <c r="GJ258" s="23"/>
      <c r="GK258" s="23"/>
      <c r="GL258" s="23"/>
      <c r="GM258" s="23"/>
      <c r="GN258" s="23"/>
      <c r="GO258" s="23"/>
      <c r="GP258" s="23"/>
      <c r="GQ258" s="23"/>
      <c r="GR258" s="23"/>
      <c r="GS258" s="23"/>
      <c r="GT258" s="23"/>
      <c r="GU258" s="23"/>
      <c r="GV258" s="23"/>
      <c r="GW258" s="23"/>
      <c r="GX258" s="23"/>
      <c r="GY258" s="23"/>
      <c r="GZ258" s="23"/>
      <c r="HA258" s="23"/>
      <c r="HB258" s="23"/>
      <c r="HC258" s="23"/>
      <c r="HD258" s="23"/>
      <c r="HE258" s="23"/>
      <c r="HF258" s="23"/>
      <c r="HG258" s="23"/>
      <c r="HH258" s="23"/>
      <c r="HI258" s="23"/>
      <c r="HJ258" s="23"/>
      <c r="HK258" s="23"/>
      <c r="HL258" s="23"/>
      <c r="HM258" s="23"/>
      <c r="HN258" s="23"/>
      <c r="HO258" s="23"/>
      <c r="HP258" s="23"/>
      <c r="HQ258" s="23"/>
      <c r="HR258" s="23"/>
      <c r="HS258" s="23"/>
    </row>
    <row r="259" spans="1:227" s="23" customFormat="1" ht="65.25" customHeight="1" x14ac:dyDescent="0.25">
      <c r="A259" s="82" t="s">
        <v>450</v>
      </c>
      <c r="B259" s="83"/>
      <c r="C259" s="83"/>
      <c r="D259" s="83"/>
      <c r="E259" s="83"/>
      <c r="F259" s="83"/>
      <c r="G259" s="83"/>
      <c r="H259" s="83"/>
      <c r="I259" s="83"/>
      <c r="J259" s="83"/>
      <c r="K259" s="83"/>
      <c r="L259" s="83"/>
      <c r="M259" s="84"/>
    </row>
    <row r="260" spans="1:227" s="23" customFormat="1" x14ac:dyDescent="0.25">
      <c r="A260" s="86" t="s">
        <v>451</v>
      </c>
      <c r="B260" s="67" t="s">
        <v>337</v>
      </c>
      <c r="C260" s="51">
        <f>C263+C266+C272+C269</f>
        <v>0</v>
      </c>
      <c r="D260" s="51">
        <v>0</v>
      </c>
      <c r="E260" s="51">
        <v>0</v>
      </c>
      <c r="F260" s="51">
        <v>0</v>
      </c>
      <c r="G260" s="51">
        <v>0</v>
      </c>
      <c r="H260" s="51">
        <v>0</v>
      </c>
      <c r="I260" s="52">
        <v>0</v>
      </c>
      <c r="J260" s="52">
        <v>0</v>
      </c>
      <c r="K260" s="51">
        <v>0</v>
      </c>
      <c r="L260" s="51">
        <v>0</v>
      </c>
      <c r="M260" s="86" t="s">
        <v>484</v>
      </c>
    </row>
    <row r="261" spans="1:227" s="23" customFormat="1" ht="138" customHeight="1" x14ac:dyDescent="0.25">
      <c r="A261" s="87"/>
      <c r="B261" s="30" t="s">
        <v>335</v>
      </c>
      <c r="C261" s="51">
        <f t="shared" ref="C261:C262" si="263">C264+C267+C273+C270</f>
        <v>0</v>
      </c>
      <c r="D261" s="51">
        <v>0</v>
      </c>
      <c r="E261" s="51">
        <v>0</v>
      </c>
      <c r="F261" s="51">
        <v>0</v>
      </c>
      <c r="G261" s="51">
        <v>0</v>
      </c>
      <c r="H261" s="51">
        <v>0</v>
      </c>
      <c r="I261" s="52">
        <v>0</v>
      </c>
      <c r="J261" s="52">
        <v>0</v>
      </c>
      <c r="K261" s="51">
        <v>0</v>
      </c>
      <c r="L261" s="51">
        <v>0</v>
      </c>
      <c r="M261" s="87"/>
    </row>
    <row r="262" spans="1:227" s="23" customFormat="1" ht="93" customHeight="1" x14ac:dyDescent="0.25">
      <c r="A262" s="88"/>
      <c r="B262" s="30" t="s">
        <v>336</v>
      </c>
      <c r="C262" s="51">
        <f t="shared" si="263"/>
        <v>0</v>
      </c>
      <c r="D262" s="51">
        <v>0</v>
      </c>
      <c r="E262" s="51">
        <v>0</v>
      </c>
      <c r="F262" s="51">
        <v>0</v>
      </c>
      <c r="G262" s="51">
        <v>0</v>
      </c>
      <c r="H262" s="51">
        <v>0</v>
      </c>
      <c r="I262" s="52">
        <v>0</v>
      </c>
      <c r="J262" s="52">
        <v>0</v>
      </c>
      <c r="K262" s="51">
        <v>0</v>
      </c>
      <c r="L262" s="51">
        <v>0</v>
      </c>
      <c r="M262" s="88"/>
    </row>
    <row r="263" spans="1:227" s="23" customFormat="1" x14ac:dyDescent="0.25">
      <c r="A263" s="86" t="s">
        <v>343</v>
      </c>
      <c r="B263" s="67" t="s">
        <v>337</v>
      </c>
      <c r="C263" s="51">
        <f>C264+C265</f>
        <v>0</v>
      </c>
      <c r="D263" s="51">
        <v>0</v>
      </c>
      <c r="E263" s="51">
        <v>0</v>
      </c>
      <c r="F263" s="51">
        <v>0</v>
      </c>
      <c r="G263" s="51">
        <v>0</v>
      </c>
      <c r="H263" s="51">
        <v>0</v>
      </c>
      <c r="I263" s="52">
        <v>0</v>
      </c>
      <c r="J263" s="52">
        <v>0</v>
      </c>
      <c r="K263" s="51">
        <v>0</v>
      </c>
      <c r="L263" s="51">
        <v>0</v>
      </c>
      <c r="M263" s="86" t="s">
        <v>485</v>
      </c>
    </row>
    <row r="264" spans="1:227" s="23" customFormat="1" ht="149.25" customHeight="1" x14ac:dyDescent="0.25">
      <c r="A264" s="87"/>
      <c r="B264" s="30" t="s">
        <v>335</v>
      </c>
      <c r="C264" s="28">
        <f>SUM(D264:L264)</f>
        <v>0</v>
      </c>
      <c r="D264" s="51">
        <v>0</v>
      </c>
      <c r="E264" s="51">
        <v>0</v>
      </c>
      <c r="F264" s="51">
        <v>0</v>
      </c>
      <c r="G264" s="51">
        <v>0</v>
      </c>
      <c r="H264" s="51">
        <v>0</v>
      </c>
      <c r="I264" s="52">
        <v>0</v>
      </c>
      <c r="J264" s="52">
        <v>0</v>
      </c>
      <c r="K264" s="51">
        <v>0</v>
      </c>
      <c r="L264" s="51">
        <v>0</v>
      </c>
      <c r="M264" s="87"/>
    </row>
    <row r="265" spans="1:227" s="23" customFormat="1" ht="84" customHeight="1" x14ac:dyDescent="0.25">
      <c r="A265" s="88"/>
      <c r="B265" s="30" t="s">
        <v>336</v>
      </c>
      <c r="C265" s="28">
        <f>SUM(D265:L265)</f>
        <v>0</v>
      </c>
      <c r="D265" s="51">
        <v>0</v>
      </c>
      <c r="E265" s="51">
        <v>0</v>
      </c>
      <c r="F265" s="51">
        <v>0</v>
      </c>
      <c r="G265" s="51">
        <v>0</v>
      </c>
      <c r="H265" s="51">
        <v>0</v>
      </c>
      <c r="I265" s="52">
        <v>0</v>
      </c>
      <c r="J265" s="52">
        <v>0</v>
      </c>
      <c r="K265" s="51">
        <v>0</v>
      </c>
      <c r="L265" s="51">
        <v>0</v>
      </c>
      <c r="M265" s="88"/>
    </row>
    <row r="266" spans="1:227" s="23" customFormat="1" x14ac:dyDescent="0.25">
      <c r="A266" s="86" t="s">
        <v>452</v>
      </c>
      <c r="B266" s="67" t="s">
        <v>337</v>
      </c>
      <c r="C266" s="51">
        <f t="shared" ref="C266" si="264">C267+C268</f>
        <v>0</v>
      </c>
      <c r="D266" s="51">
        <v>0</v>
      </c>
      <c r="E266" s="51">
        <v>0</v>
      </c>
      <c r="F266" s="51">
        <v>0</v>
      </c>
      <c r="G266" s="51">
        <v>0</v>
      </c>
      <c r="H266" s="51">
        <v>0</v>
      </c>
      <c r="I266" s="52">
        <v>0</v>
      </c>
      <c r="J266" s="52">
        <v>0</v>
      </c>
      <c r="K266" s="51">
        <v>0</v>
      </c>
      <c r="L266" s="51">
        <v>0</v>
      </c>
      <c r="M266" s="86" t="s">
        <v>486</v>
      </c>
    </row>
    <row r="267" spans="1:227" s="23" customFormat="1" ht="132" x14ac:dyDescent="0.25">
      <c r="A267" s="87"/>
      <c r="B267" s="30" t="s">
        <v>335</v>
      </c>
      <c r="C267" s="28">
        <f>SUM(D267:L267)</f>
        <v>0</v>
      </c>
      <c r="D267" s="51">
        <v>0</v>
      </c>
      <c r="E267" s="51">
        <v>0</v>
      </c>
      <c r="F267" s="51">
        <v>0</v>
      </c>
      <c r="G267" s="51">
        <v>0</v>
      </c>
      <c r="H267" s="51">
        <v>0</v>
      </c>
      <c r="I267" s="52">
        <v>0</v>
      </c>
      <c r="J267" s="52">
        <v>0</v>
      </c>
      <c r="K267" s="51">
        <v>0</v>
      </c>
      <c r="L267" s="51">
        <v>0</v>
      </c>
      <c r="M267" s="87"/>
    </row>
    <row r="268" spans="1:227" s="23" customFormat="1" ht="99.75" customHeight="1" x14ac:dyDescent="0.25">
      <c r="A268" s="88"/>
      <c r="B268" s="30" t="s">
        <v>336</v>
      </c>
      <c r="C268" s="28">
        <f>SUM(D268:L268)</f>
        <v>0</v>
      </c>
      <c r="D268" s="51">
        <v>0</v>
      </c>
      <c r="E268" s="51">
        <v>0</v>
      </c>
      <c r="F268" s="51">
        <v>0</v>
      </c>
      <c r="G268" s="51">
        <v>0</v>
      </c>
      <c r="H268" s="51">
        <v>0</v>
      </c>
      <c r="I268" s="52">
        <v>0</v>
      </c>
      <c r="J268" s="52">
        <v>0</v>
      </c>
      <c r="K268" s="51">
        <v>0</v>
      </c>
      <c r="L268" s="51">
        <v>0</v>
      </c>
      <c r="M268" s="8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8"/>
      <c r="Y268" s="18"/>
      <c r="Z268" s="18"/>
      <c r="AA268" s="18"/>
      <c r="AB268" s="18"/>
      <c r="AC268" s="18"/>
      <c r="AD268" s="18"/>
      <c r="AE268" s="18"/>
      <c r="AF268" s="18"/>
      <c r="AG268" s="18"/>
      <c r="AH268" s="18"/>
      <c r="AI268" s="18"/>
      <c r="AJ268" s="18"/>
      <c r="AK268" s="18"/>
      <c r="AL268" s="18"/>
      <c r="AM268" s="18"/>
      <c r="AN268" s="18"/>
      <c r="AO268" s="18"/>
      <c r="AP268" s="18"/>
      <c r="AQ268" s="18"/>
      <c r="AR268" s="18"/>
      <c r="AS268" s="18"/>
      <c r="AT268" s="18"/>
      <c r="AU268" s="18"/>
      <c r="AV268" s="18"/>
      <c r="AW268" s="18"/>
      <c r="AX268" s="18"/>
      <c r="AY268" s="18"/>
      <c r="AZ268" s="18"/>
      <c r="BA268" s="18"/>
      <c r="BB268" s="18"/>
      <c r="BC268" s="18"/>
      <c r="BD268" s="18"/>
      <c r="BE268" s="18"/>
      <c r="BF268" s="18"/>
      <c r="BG268" s="18"/>
      <c r="BH268" s="18"/>
      <c r="BI268" s="18"/>
      <c r="BJ268" s="18"/>
      <c r="BK268" s="18"/>
      <c r="BL268" s="18"/>
      <c r="BM268" s="18"/>
      <c r="BN268" s="18"/>
      <c r="BO268" s="18"/>
      <c r="BP268" s="18"/>
      <c r="BQ268" s="18"/>
      <c r="BR268" s="18"/>
      <c r="BS268" s="18"/>
      <c r="BT268" s="18"/>
      <c r="BU268" s="18"/>
      <c r="BV268" s="18"/>
      <c r="BW268" s="18"/>
      <c r="BX268" s="18"/>
      <c r="BY268" s="18"/>
      <c r="BZ268" s="18"/>
      <c r="CA268" s="18"/>
      <c r="CB268" s="18"/>
      <c r="CC268" s="18"/>
      <c r="CD268" s="18"/>
      <c r="CE268" s="18"/>
      <c r="CF268" s="18"/>
      <c r="CG268" s="18"/>
      <c r="CH268" s="18"/>
      <c r="CI268" s="18"/>
      <c r="CJ268" s="18"/>
      <c r="CK268" s="18"/>
      <c r="CL268" s="18"/>
      <c r="CM268" s="18"/>
      <c r="CN268" s="18"/>
      <c r="CO268" s="18"/>
      <c r="CP268" s="18"/>
      <c r="CQ268" s="18"/>
      <c r="CR268" s="18"/>
      <c r="CS268" s="18"/>
      <c r="CT268" s="18"/>
      <c r="CU268" s="18"/>
      <c r="CV268" s="18"/>
      <c r="CW268" s="18"/>
      <c r="CX268" s="18"/>
      <c r="CY268" s="18"/>
      <c r="CZ268" s="18"/>
      <c r="DA268" s="18"/>
      <c r="DB268" s="18"/>
      <c r="DC268" s="18"/>
      <c r="DD268" s="18"/>
      <c r="DE268" s="18"/>
      <c r="DF268" s="18"/>
      <c r="DG268" s="18"/>
      <c r="DH268" s="18"/>
      <c r="DI268" s="18"/>
      <c r="DJ268" s="18"/>
      <c r="DK268" s="18"/>
      <c r="DL268" s="18"/>
      <c r="DM268" s="18"/>
      <c r="DN268" s="18"/>
      <c r="DO268" s="18"/>
      <c r="DP268" s="18"/>
      <c r="DQ268" s="18"/>
      <c r="DR268" s="18"/>
      <c r="DS268" s="18"/>
      <c r="DT268" s="18"/>
      <c r="DU268" s="18"/>
      <c r="DV268" s="18"/>
      <c r="DW268" s="18"/>
      <c r="DX268" s="18"/>
      <c r="DY268" s="18"/>
      <c r="DZ268" s="18"/>
      <c r="EA268" s="18"/>
      <c r="EB268" s="18"/>
      <c r="EC268" s="18"/>
      <c r="ED268" s="18"/>
      <c r="EE268" s="18"/>
      <c r="EF268" s="18"/>
      <c r="EG268" s="18"/>
      <c r="EH268" s="18"/>
      <c r="EI268" s="18"/>
      <c r="EJ268" s="18"/>
      <c r="EK268" s="18"/>
      <c r="EL268" s="18"/>
      <c r="EM268" s="18"/>
      <c r="EN268" s="18"/>
      <c r="EO268" s="18"/>
      <c r="EP268" s="18"/>
      <c r="EQ268" s="18"/>
      <c r="ER268" s="18"/>
      <c r="ES268" s="18"/>
      <c r="ET268" s="18"/>
      <c r="EU268" s="18"/>
      <c r="EV268" s="18"/>
      <c r="EW268" s="18"/>
      <c r="EX268" s="18"/>
      <c r="EY268" s="18"/>
      <c r="EZ268" s="18"/>
      <c r="FA268" s="18"/>
      <c r="FB268" s="18"/>
      <c r="FC268" s="18"/>
      <c r="FD268" s="18"/>
      <c r="FE268" s="18"/>
      <c r="FF268" s="18"/>
      <c r="FG268" s="18"/>
      <c r="FH268" s="18"/>
      <c r="FI268" s="18"/>
      <c r="FJ268" s="18"/>
      <c r="FK268" s="18"/>
      <c r="FL268" s="18"/>
      <c r="FM268" s="18"/>
      <c r="FN268" s="18"/>
      <c r="FO268" s="18"/>
      <c r="FP268" s="18"/>
      <c r="FQ268" s="18"/>
      <c r="FR268" s="18"/>
      <c r="FS268" s="18"/>
      <c r="FT268" s="18"/>
      <c r="FU268" s="18"/>
      <c r="FV268" s="18"/>
      <c r="FW268" s="18"/>
      <c r="FX268" s="18"/>
      <c r="FY268" s="18"/>
      <c r="FZ268" s="18"/>
      <c r="GA268" s="18"/>
      <c r="GB268" s="18"/>
      <c r="GC268" s="18"/>
      <c r="GD268" s="18"/>
      <c r="GE268" s="18"/>
      <c r="GF268" s="18"/>
      <c r="GG268" s="18"/>
      <c r="GH268" s="18"/>
      <c r="GI268" s="18"/>
      <c r="GJ268" s="18"/>
      <c r="GK268" s="18"/>
      <c r="GL268" s="18"/>
      <c r="GM268" s="18"/>
      <c r="GN268" s="18"/>
      <c r="GO268" s="18"/>
      <c r="GP268" s="18"/>
      <c r="GQ268" s="18"/>
      <c r="GR268" s="18"/>
      <c r="GS268" s="18"/>
      <c r="GT268" s="18"/>
      <c r="GU268" s="18"/>
      <c r="GV268" s="18"/>
      <c r="GW268" s="18"/>
      <c r="GX268" s="18"/>
      <c r="GY268" s="18"/>
      <c r="GZ268" s="18"/>
      <c r="HA268" s="18"/>
      <c r="HB268" s="18"/>
      <c r="HC268" s="18"/>
      <c r="HD268" s="18"/>
      <c r="HE268" s="18"/>
      <c r="HF268" s="18"/>
      <c r="HG268" s="18"/>
      <c r="HH268" s="18"/>
      <c r="HI268" s="18"/>
      <c r="HJ268" s="18"/>
      <c r="HK268" s="18"/>
      <c r="HL268" s="18"/>
      <c r="HM268" s="18"/>
      <c r="HN268" s="18"/>
      <c r="HO268" s="18"/>
      <c r="HP268" s="18"/>
      <c r="HQ268" s="18"/>
      <c r="HR268" s="18"/>
      <c r="HS268" s="18"/>
    </row>
    <row r="269" spans="1:227" s="23" customFormat="1" x14ac:dyDescent="0.25">
      <c r="A269" s="86" t="s">
        <v>453</v>
      </c>
      <c r="B269" s="67" t="s">
        <v>337</v>
      </c>
      <c r="C269" s="51">
        <f t="shared" ref="C269" si="265">C270+C271</f>
        <v>0</v>
      </c>
      <c r="D269" s="51">
        <v>0</v>
      </c>
      <c r="E269" s="51">
        <v>0</v>
      </c>
      <c r="F269" s="51">
        <v>0</v>
      </c>
      <c r="G269" s="51">
        <v>0</v>
      </c>
      <c r="H269" s="51">
        <v>0</v>
      </c>
      <c r="I269" s="52">
        <v>0</v>
      </c>
      <c r="J269" s="52">
        <v>0</v>
      </c>
      <c r="K269" s="51">
        <v>0</v>
      </c>
      <c r="L269" s="51">
        <v>0</v>
      </c>
      <c r="M269" s="86" t="s">
        <v>488</v>
      </c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8"/>
      <c r="Y269" s="18"/>
      <c r="Z269" s="18"/>
      <c r="AA269" s="18"/>
      <c r="AB269" s="18"/>
      <c r="AC269" s="18"/>
      <c r="AD269" s="18"/>
      <c r="AE269" s="18"/>
      <c r="AF269" s="18"/>
      <c r="AG269" s="18"/>
      <c r="AH269" s="18"/>
      <c r="AI269" s="18"/>
      <c r="AJ269" s="18"/>
      <c r="AK269" s="18"/>
      <c r="AL269" s="18"/>
      <c r="AM269" s="18"/>
      <c r="AN269" s="18"/>
      <c r="AO269" s="18"/>
      <c r="AP269" s="18"/>
      <c r="AQ269" s="18"/>
      <c r="AR269" s="18"/>
      <c r="AS269" s="18"/>
      <c r="AT269" s="18"/>
      <c r="AU269" s="18"/>
      <c r="AV269" s="18"/>
      <c r="AW269" s="18"/>
      <c r="AX269" s="18"/>
      <c r="AY269" s="18"/>
      <c r="AZ269" s="18"/>
      <c r="BA269" s="18"/>
      <c r="BB269" s="18"/>
      <c r="BC269" s="18"/>
      <c r="BD269" s="18"/>
      <c r="BE269" s="18"/>
      <c r="BF269" s="18"/>
      <c r="BG269" s="18"/>
      <c r="BH269" s="18"/>
      <c r="BI269" s="18"/>
      <c r="BJ269" s="18"/>
      <c r="BK269" s="18"/>
      <c r="BL269" s="18"/>
      <c r="BM269" s="18"/>
      <c r="BN269" s="18"/>
      <c r="BO269" s="18"/>
      <c r="BP269" s="18"/>
      <c r="BQ269" s="18"/>
      <c r="BR269" s="18"/>
      <c r="BS269" s="18"/>
      <c r="BT269" s="18"/>
      <c r="BU269" s="18"/>
      <c r="BV269" s="18"/>
      <c r="BW269" s="18"/>
      <c r="BX269" s="18"/>
      <c r="BY269" s="18"/>
      <c r="BZ269" s="18"/>
      <c r="CA269" s="18"/>
      <c r="CB269" s="18"/>
      <c r="CC269" s="18"/>
      <c r="CD269" s="18"/>
      <c r="CE269" s="18"/>
      <c r="CF269" s="18"/>
      <c r="CG269" s="18"/>
      <c r="CH269" s="18"/>
      <c r="CI269" s="18"/>
      <c r="CJ269" s="18"/>
      <c r="CK269" s="18"/>
      <c r="CL269" s="18"/>
      <c r="CM269" s="18"/>
      <c r="CN269" s="18"/>
      <c r="CO269" s="18"/>
      <c r="CP269" s="18"/>
      <c r="CQ269" s="18"/>
      <c r="CR269" s="18"/>
      <c r="CS269" s="18"/>
      <c r="CT269" s="18"/>
      <c r="CU269" s="18"/>
      <c r="CV269" s="18"/>
      <c r="CW269" s="18"/>
      <c r="CX269" s="18"/>
      <c r="CY269" s="18"/>
      <c r="CZ269" s="18"/>
      <c r="DA269" s="18"/>
      <c r="DB269" s="18"/>
      <c r="DC269" s="18"/>
      <c r="DD269" s="18"/>
      <c r="DE269" s="18"/>
      <c r="DF269" s="18"/>
      <c r="DG269" s="18"/>
      <c r="DH269" s="18"/>
      <c r="DI269" s="18"/>
      <c r="DJ269" s="18"/>
      <c r="DK269" s="18"/>
      <c r="DL269" s="18"/>
      <c r="DM269" s="18"/>
      <c r="DN269" s="18"/>
      <c r="DO269" s="18"/>
      <c r="DP269" s="18"/>
      <c r="DQ269" s="18"/>
      <c r="DR269" s="18"/>
      <c r="DS269" s="18"/>
      <c r="DT269" s="18"/>
      <c r="DU269" s="18"/>
      <c r="DV269" s="18"/>
      <c r="DW269" s="18"/>
      <c r="DX269" s="18"/>
      <c r="DY269" s="18"/>
      <c r="DZ269" s="18"/>
      <c r="EA269" s="18"/>
      <c r="EB269" s="18"/>
      <c r="EC269" s="18"/>
      <c r="ED269" s="18"/>
      <c r="EE269" s="18"/>
      <c r="EF269" s="18"/>
      <c r="EG269" s="18"/>
      <c r="EH269" s="18"/>
      <c r="EI269" s="18"/>
      <c r="EJ269" s="18"/>
      <c r="EK269" s="18"/>
      <c r="EL269" s="18"/>
      <c r="EM269" s="18"/>
      <c r="EN269" s="18"/>
      <c r="EO269" s="18"/>
      <c r="EP269" s="18"/>
      <c r="EQ269" s="18"/>
      <c r="ER269" s="18"/>
      <c r="ES269" s="18"/>
      <c r="ET269" s="18"/>
      <c r="EU269" s="18"/>
      <c r="EV269" s="18"/>
      <c r="EW269" s="18"/>
      <c r="EX269" s="18"/>
      <c r="EY269" s="18"/>
      <c r="EZ269" s="18"/>
      <c r="FA269" s="18"/>
      <c r="FB269" s="18"/>
      <c r="FC269" s="18"/>
      <c r="FD269" s="18"/>
      <c r="FE269" s="18"/>
      <c r="FF269" s="18"/>
      <c r="FG269" s="18"/>
      <c r="FH269" s="18"/>
      <c r="FI269" s="18"/>
      <c r="FJ269" s="18"/>
      <c r="FK269" s="18"/>
      <c r="FL269" s="18"/>
      <c r="FM269" s="18"/>
      <c r="FN269" s="18"/>
      <c r="FO269" s="18"/>
      <c r="FP269" s="18"/>
      <c r="FQ269" s="18"/>
      <c r="FR269" s="18"/>
      <c r="FS269" s="18"/>
      <c r="FT269" s="18"/>
      <c r="FU269" s="18"/>
      <c r="FV269" s="18"/>
      <c r="FW269" s="18"/>
      <c r="FX269" s="18"/>
      <c r="FY269" s="18"/>
      <c r="FZ269" s="18"/>
      <c r="GA269" s="18"/>
      <c r="GB269" s="18"/>
      <c r="GC269" s="18"/>
      <c r="GD269" s="18"/>
      <c r="GE269" s="18"/>
      <c r="GF269" s="18"/>
      <c r="GG269" s="18"/>
      <c r="GH269" s="18"/>
      <c r="GI269" s="18"/>
      <c r="GJ269" s="18"/>
      <c r="GK269" s="18"/>
      <c r="GL269" s="18"/>
      <c r="GM269" s="18"/>
      <c r="GN269" s="18"/>
      <c r="GO269" s="18"/>
      <c r="GP269" s="18"/>
      <c r="GQ269" s="18"/>
      <c r="GR269" s="18"/>
      <c r="GS269" s="18"/>
      <c r="GT269" s="18"/>
      <c r="GU269" s="18"/>
      <c r="GV269" s="18"/>
      <c r="GW269" s="18"/>
      <c r="GX269" s="18"/>
      <c r="GY269" s="18"/>
      <c r="GZ269" s="18"/>
      <c r="HA269" s="18"/>
      <c r="HB269" s="18"/>
      <c r="HC269" s="18"/>
      <c r="HD269" s="18"/>
      <c r="HE269" s="18"/>
      <c r="HF269" s="18"/>
      <c r="HG269" s="18"/>
      <c r="HH269" s="18"/>
      <c r="HI269" s="18"/>
      <c r="HJ269" s="18"/>
      <c r="HK269" s="18"/>
      <c r="HL269" s="18"/>
      <c r="HM269" s="18"/>
      <c r="HN269" s="18"/>
      <c r="HO269" s="18"/>
      <c r="HP269" s="18"/>
      <c r="HQ269" s="18"/>
      <c r="HR269" s="18"/>
      <c r="HS269" s="18"/>
    </row>
    <row r="270" spans="1:227" s="23" customFormat="1" ht="132" x14ac:dyDescent="0.25">
      <c r="A270" s="87"/>
      <c r="B270" s="30" t="s">
        <v>335</v>
      </c>
      <c r="C270" s="28">
        <f>SUM(D270:L270)</f>
        <v>0</v>
      </c>
      <c r="D270" s="51">
        <v>0</v>
      </c>
      <c r="E270" s="51">
        <v>0</v>
      </c>
      <c r="F270" s="51">
        <v>0</v>
      </c>
      <c r="G270" s="51">
        <v>0</v>
      </c>
      <c r="H270" s="51">
        <v>0</v>
      </c>
      <c r="I270" s="52">
        <v>0</v>
      </c>
      <c r="J270" s="52">
        <v>0</v>
      </c>
      <c r="K270" s="51">
        <v>0</v>
      </c>
      <c r="L270" s="51">
        <v>0</v>
      </c>
      <c r="M270" s="87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8"/>
      <c r="Y270" s="18"/>
      <c r="Z270" s="18"/>
      <c r="AA270" s="18"/>
      <c r="AB270" s="18"/>
      <c r="AC270" s="18"/>
      <c r="AD270" s="18"/>
      <c r="AE270" s="18"/>
      <c r="AF270" s="18"/>
      <c r="AG270" s="18"/>
      <c r="AH270" s="18"/>
      <c r="AI270" s="18"/>
      <c r="AJ270" s="18"/>
      <c r="AK270" s="18"/>
      <c r="AL270" s="18"/>
      <c r="AM270" s="18"/>
      <c r="AN270" s="18"/>
      <c r="AO270" s="18"/>
      <c r="AP270" s="18"/>
      <c r="AQ270" s="18"/>
      <c r="AR270" s="18"/>
      <c r="AS270" s="18"/>
      <c r="AT270" s="18"/>
      <c r="AU270" s="18"/>
      <c r="AV270" s="18"/>
      <c r="AW270" s="18"/>
      <c r="AX270" s="18"/>
      <c r="AY270" s="18"/>
      <c r="AZ270" s="18"/>
      <c r="BA270" s="18"/>
      <c r="BB270" s="18"/>
      <c r="BC270" s="18"/>
      <c r="BD270" s="18"/>
      <c r="BE270" s="18"/>
      <c r="BF270" s="18"/>
      <c r="BG270" s="18"/>
      <c r="BH270" s="18"/>
      <c r="BI270" s="18"/>
      <c r="BJ270" s="18"/>
      <c r="BK270" s="18"/>
      <c r="BL270" s="18"/>
      <c r="BM270" s="18"/>
      <c r="BN270" s="18"/>
      <c r="BO270" s="18"/>
      <c r="BP270" s="18"/>
      <c r="BQ270" s="18"/>
      <c r="BR270" s="18"/>
      <c r="BS270" s="18"/>
      <c r="BT270" s="18"/>
      <c r="BU270" s="18"/>
      <c r="BV270" s="18"/>
      <c r="BW270" s="18"/>
      <c r="BX270" s="18"/>
      <c r="BY270" s="18"/>
      <c r="BZ270" s="18"/>
      <c r="CA270" s="18"/>
      <c r="CB270" s="18"/>
      <c r="CC270" s="18"/>
      <c r="CD270" s="18"/>
      <c r="CE270" s="18"/>
      <c r="CF270" s="18"/>
      <c r="CG270" s="18"/>
      <c r="CH270" s="18"/>
      <c r="CI270" s="18"/>
      <c r="CJ270" s="18"/>
      <c r="CK270" s="18"/>
      <c r="CL270" s="18"/>
      <c r="CM270" s="18"/>
      <c r="CN270" s="18"/>
      <c r="CO270" s="18"/>
      <c r="CP270" s="18"/>
      <c r="CQ270" s="18"/>
      <c r="CR270" s="18"/>
      <c r="CS270" s="18"/>
      <c r="CT270" s="18"/>
      <c r="CU270" s="18"/>
      <c r="CV270" s="18"/>
      <c r="CW270" s="18"/>
      <c r="CX270" s="18"/>
      <c r="CY270" s="18"/>
      <c r="CZ270" s="18"/>
      <c r="DA270" s="18"/>
      <c r="DB270" s="18"/>
      <c r="DC270" s="18"/>
      <c r="DD270" s="18"/>
      <c r="DE270" s="18"/>
      <c r="DF270" s="18"/>
      <c r="DG270" s="18"/>
      <c r="DH270" s="18"/>
      <c r="DI270" s="18"/>
      <c r="DJ270" s="18"/>
      <c r="DK270" s="18"/>
      <c r="DL270" s="18"/>
      <c r="DM270" s="18"/>
      <c r="DN270" s="18"/>
      <c r="DO270" s="18"/>
      <c r="DP270" s="18"/>
      <c r="DQ270" s="18"/>
      <c r="DR270" s="18"/>
      <c r="DS270" s="18"/>
      <c r="DT270" s="18"/>
      <c r="DU270" s="18"/>
      <c r="DV270" s="18"/>
      <c r="DW270" s="18"/>
      <c r="DX270" s="18"/>
      <c r="DY270" s="18"/>
      <c r="DZ270" s="18"/>
      <c r="EA270" s="18"/>
      <c r="EB270" s="18"/>
      <c r="EC270" s="18"/>
      <c r="ED270" s="18"/>
      <c r="EE270" s="18"/>
      <c r="EF270" s="18"/>
      <c r="EG270" s="18"/>
      <c r="EH270" s="18"/>
      <c r="EI270" s="18"/>
      <c r="EJ270" s="18"/>
      <c r="EK270" s="18"/>
      <c r="EL270" s="18"/>
      <c r="EM270" s="18"/>
      <c r="EN270" s="18"/>
      <c r="EO270" s="18"/>
      <c r="EP270" s="18"/>
      <c r="EQ270" s="18"/>
      <c r="ER270" s="18"/>
      <c r="ES270" s="18"/>
      <c r="ET270" s="18"/>
      <c r="EU270" s="18"/>
      <c r="EV270" s="18"/>
      <c r="EW270" s="18"/>
      <c r="EX270" s="18"/>
      <c r="EY270" s="18"/>
      <c r="EZ270" s="18"/>
      <c r="FA270" s="18"/>
      <c r="FB270" s="18"/>
      <c r="FC270" s="18"/>
      <c r="FD270" s="18"/>
      <c r="FE270" s="18"/>
      <c r="FF270" s="18"/>
      <c r="FG270" s="18"/>
      <c r="FH270" s="18"/>
      <c r="FI270" s="18"/>
      <c r="FJ270" s="18"/>
      <c r="FK270" s="18"/>
      <c r="FL270" s="18"/>
      <c r="FM270" s="18"/>
      <c r="FN270" s="18"/>
      <c r="FO270" s="18"/>
      <c r="FP270" s="18"/>
      <c r="FQ270" s="18"/>
      <c r="FR270" s="18"/>
      <c r="FS270" s="18"/>
      <c r="FT270" s="18"/>
      <c r="FU270" s="18"/>
      <c r="FV270" s="18"/>
      <c r="FW270" s="18"/>
      <c r="FX270" s="18"/>
      <c r="FY270" s="18"/>
      <c r="FZ270" s="18"/>
      <c r="GA270" s="18"/>
      <c r="GB270" s="18"/>
      <c r="GC270" s="18"/>
      <c r="GD270" s="18"/>
      <c r="GE270" s="18"/>
      <c r="GF270" s="18"/>
      <c r="GG270" s="18"/>
      <c r="GH270" s="18"/>
      <c r="GI270" s="18"/>
      <c r="GJ270" s="18"/>
      <c r="GK270" s="18"/>
      <c r="GL270" s="18"/>
      <c r="GM270" s="18"/>
      <c r="GN270" s="18"/>
      <c r="GO270" s="18"/>
      <c r="GP270" s="18"/>
      <c r="GQ270" s="18"/>
      <c r="GR270" s="18"/>
      <c r="GS270" s="18"/>
      <c r="GT270" s="18"/>
      <c r="GU270" s="18"/>
      <c r="GV270" s="18"/>
      <c r="GW270" s="18"/>
      <c r="GX270" s="18"/>
      <c r="GY270" s="18"/>
      <c r="GZ270" s="18"/>
      <c r="HA270" s="18"/>
      <c r="HB270" s="18"/>
      <c r="HC270" s="18"/>
      <c r="HD270" s="18"/>
      <c r="HE270" s="18"/>
      <c r="HF270" s="18"/>
      <c r="HG270" s="18"/>
      <c r="HH270" s="18"/>
      <c r="HI270" s="18"/>
      <c r="HJ270" s="18"/>
      <c r="HK270" s="18"/>
      <c r="HL270" s="18"/>
      <c r="HM270" s="18"/>
      <c r="HN270" s="18"/>
      <c r="HO270" s="18"/>
      <c r="HP270" s="18"/>
      <c r="HQ270" s="18"/>
      <c r="HR270" s="18"/>
      <c r="HS270" s="18"/>
    </row>
    <row r="271" spans="1:227" s="23" customFormat="1" ht="66" x14ac:dyDescent="0.25">
      <c r="A271" s="88"/>
      <c r="B271" s="30" t="s">
        <v>336</v>
      </c>
      <c r="C271" s="28">
        <f>SUM(D271:L271)</f>
        <v>0</v>
      </c>
      <c r="D271" s="51">
        <v>0</v>
      </c>
      <c r="E271" s="51">
        <v>0</v>
      </c>
      <c r="F271" s="51">
        <v>0</v>
      </c>
      <c r="G271" s="51">
        <v>0</v>
      </c>
      <c r="H271" s="51">
        <v>0</v>
      </c>
      <c r="I271" s="52">
        <v>0</v>
      </c>
      <c r="J271" s="52">
        <v>0</v>
      </c>
      <c r="K271" s="51">
        <v>0</v>
      </c>
      <c r="L271" s="51">
        <v>0</v>
      </c>
      <c r="M271" s="8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/>
      <c r="AA271" s="18"/>
      <c r="AB271" s="18"/>
      <c r="AC271" s="18"/>
      <c r="AD271" s="18"/>
      <c r="AE271" s="18"/>
      <c r="AF271" s="18"/>
      <c r="AG271" s="18"/>
      <c r="AH271" s="18"/>
      <c r="AI271" s="18"/>
      <c r="AJ271" s="18"/>
      <c r="AK271" s="18"/>
      <c r="AL271" s="18"/>
      <c r="AM271" s="18"/>
      <c r="AN271" s="18"/>
      <c r="AO271" s="18"/>
      <c r="AP271" s="18"/>
      <c r="AQ271" s="18"/>
      <c r="AR271" s="18"/>
      <c r="AS271" s="18"/>
      <c r="AT271" s="18"/>
      <c r="AU271" s="18"/>
      <c r="AV271" s="18"/>
      <c r="AW271" s="18"/>
      <c r="AX271" s="18"/>
      <c r="AY271" s="18"/>
      <c r="AZ271" s="18"/>
      <c r="BA271" s="18"/>
      <c r="BB271" s="18"/>
      <c r="BC271" s="18"/>
      <c r="BD271" s="18"/>
      <c r="BE271" s="18"/>
      <c r="BF271" s="18"/>
      <c r="BG271" s="18"/>
      <c r="BH271" s="18"/>
      <c r="BI271" s="18"/>
      <c r="BJ271" s="18"/>
      <c r="BK271" s="18"/>
      <c r="BL271" s="18"/>
      <c r="BM271" s="18"/>
      <c r="BN271" s="18"/>
      <c r="BO271" s="18"/>
      <c r="BP271" s="18"/>
      <c r="BQ271" s="18"/>
      <c r="BR271" s="18"/>
      <c r="BS271" s="18"/>
      <c r="BT271" s="18"/>
      <c r="BU271" s="18"/>
      <c r="BV271" s="18"/>
      <c r="BW271" s="18"/>
      <c r="BX271" s="18"/>
      <c r="BY271" s="18"/>
      <c r="BZ271" s="18"/>
      <c r="CA271" s="18"/>
      <c r="CB271" s="18"/>
      <c r="CC271" s="18"/>
      <c r="CD271" s="18"/>
      <c r="CE271" s="18"/>
      <c r="CF271" s="18"/>
      <c r="CG271" s="18"/>
      <c r="CH271" s="18"/>
      <c r="CI271" s="18"/>
      <c r="CJ271" s="18"/>
      <c r="CK271" s="18"/>
      <c r="CL271" s="18"/>
      <c r="CM271" s="18"/>
      <c r="CN271" s="18"/>
      <c r="CO271" s="18"/>
      <c r="CP271" s="18"/>
      <c r="CQ271" s="18"/>
      <c r="CR271" s="18"/>
      <c r="CS271" s="18"/>
      <c r="CT271" s="18"/>
      <c r="CU271" s="18"/>
      <c r="CV271" s="18"/>
      <c r="CW271" s="18"/>
      <c r="CX271" s="18"/>
      <c r="CY271" s="18"/>
      <c r="CZ271" s="18"/>
      <c r="DA271" s="18"/>
      <c r="DB271" s="18"/>
      <c r="DC271" s="18"/>
      <c r="DD271" s="18"/>
      <c r="DE271" s="18"/>
      <c r="DF271" s="18"/>
      <c r="DG271" s="18"/>
      <c r="DH271" s="18"/>
      <c r="DI271" s="18"/>
      <c r="DJ271" s="18"/>
      <c r="DK271" s="18"/>
      <c r="DL271" s="18"/>
      <c r="DM271" s="18"/>
      <c r="DN271" s="18"/>
      <c r="DO271" s="18"/>
      <c r="DP271" s="18"/>
      <c r="DQ271" s="18"/>
      <c r="DR271" s="18"/>
      <c r="DS271" s="18"/>
      <c r="DT271" s="18"/>
      <c r="DU271" s="18"/>
      <c r="DV271" s="18"/>
      <c r="DW271" s="18"/>
      <c r="DX271" s="18"/>
      <c r="DY271" s="18"/>
      <c r="DZ271" s="18"/>
      <c r="EA271" s="18"/>
      <c r="EB271" s="18"/>
      <c r="EC271" s="18"/>
      <c r="ED271" s="18"/>
      <c r="EE271" s="18"/>
      <c r="EF271" s="18"/>
      <c r="EG271" s="18"/>
      <c r="EH271" s="18"/>
      <c r="EI271" s="18"/>
      <c r="EJ271" s="18"/>
      <c r="EK271" s="18"/>
      <c r="EL271" s="18"/>
      <c r="EM271" s="18"/>
      <c r="EN271" s="18"/>
      <c r="EO271" s="18"/>
      <c r="EP271" s="18"/>
      <c r="EQ271" s="18"/>
      <c r="ER271" s="18"/>
      <c r="ES271" s="18"/>
      <c r="ET271" s="18"/>
      <c r="EU271" s="18"/>
      <c r="EV271" s="18"/>
      <c r="EW271" s="18"/>
      <c r="EX271" s="18"/>
      <c r="EY271" s="18"/>
      <c r="EZ271" s="18"/>
      <c r="FA271" s="18"/>
      <c r="FB271" s="18"/>
      <c r="FC271" s="18"/>
      <c r="FD271" s="18"/>
      <c r="FE271" s="18"/>
      <c r="FF271" s="18"/>
      <c r="FG271" s="18"/>
      <c r="FH271" s="18"/>
      <c r="FI271" s="18"/>
      <c r="FJ271" s="18"/>
      <c r="FK271" s="18"/>
      <c r="FL271" s="18"/>
      <c r="FM271" s="18"/>
      <c r="FN271" s="18"/>
      <c r="FO271" s="18"/>
      <c r="FP271" s="18"/>
      <c r="FQ271" s="18"/>
      <c r="FR271" s="18"/>
      <c r="FS271" s="18"/>
      <c r="FT271" s="18"/>
      <c r="FU271" s="18"/>
      <c r="FV271" s="18"/>
      <c r="FW271" s="18"/>
      <c r="FX271" s="18"/>
      <c r="FY271" s="18"/>
      <c r="FZ271" s="18"/>
      <c r="GA271" s="18"/>
      <c r="GB271" s="18"/>
      <c r="GC271" s="18"/>
      <c r="GD271" s="18"/>
      <c r="GE271" s="18"/>
      <c r="GF271" s="18"/>
      <c r="GG271" s="18"/>
      <c r="GH271" s="18"/>
      <c r="GI271" s="18"/>
      <c r="GJ271" s="18"/>
      <c r="GK271" s="18"/>
      <c r="GL271" s="18"/>
      <c r="GM271" s="18"/>
      <c r="GN271" s="18"/>
      <c r="GO271" s="18"/>
      <c r="GP271" s="18"/>
      <c r="GQ271" s="18"/>
      <c r="GR271" s="18"/>
      <c r="GS271" s="18"/>
      <c r="GT271" s="18"/>
      <c r="GU271" s="18"/>
      <c r="GV271" s="18"/>
      <c r="GW271" s="18"/>
      <c r="GX271" s="18"/>
      <c r="GY271" s="18"/>
      <c r="GZ271" s="18"/>
      <c r="HA271" s="18"/>
      <c r="HB271" s="18"/>
      <c r="HC271" s="18"/>
      <c r="HD271" s="18"/>
      <c r="HE271" s="18"/>
      <c r="HF271" s="18"/>
      <c r="HG271" s="18"/>
      <c r="HH271" s="18"/>
      <c r="HI271" s="18"/>
      <c r="HJ271" s="18"/>
      <c r="HK271" s="18"/>
      <c r="HL271" s="18"/>
      <c r="HM271" s="18"/>
      <c r="HN271" s="18"/>
      <c r="HO271" s="18"/>
      <c r="HP271" s="18"/>
      <c r="HQ271" s="18"/>
      <c r="HR271" s="18"/>
      <c r="HS271" s="18"/>
    </row>
    <row r="272" spans="1:227" s="23" customFormat="1" x14ac:dyDescent="0.25">
      <c r="A272" s="86" t="s">
        <v>454</v>
      </c>
      <c r="B272" s="67" t="s">
        <v>337</v>
      </c>
      <c r="C272" s="51">
        <f t="shared" ref="C272" si="266">C273+C274</f>
        <v>0</v>
      </c>
      <c r="D272" s="51">
        <f t="shared" ref="D272:L272" si="267">D273+D274</f>
        <v>0</v>
      </c>
      <c r="E272" s="51">
        <f t="shared" si="267"/>
        <v>0</v>
      </c>
      <c r="F272" s="51">
        <f t="shared" si="267"/>
        <v>0</v>
      </c>
      <c r="G272" s="51">
        <f t="shared" si="267"/>
        <v>0</v>
      </c>
      <c r="H272" s="51">
        <f t="shared" si="267"/>
        <v>0</v>
      </c>
      <c r="I272" s="52">
        <f t="shared" si="267"/>
        <v>0</v>
      </c>
      <c r="J272" s="52">
        <f t="shared" si="267"/>
        <v>0</v>
      </c>
      <c r="K272" s="51">
        <f t="shared" si="267"/>
        <v>0</v>
      </c>
      <c r="L272" s="51">
        <f t="shared" si="267"/>
        <v>0</v>
      </c>
      <c r="M272" s="86" t="s">
        <v>380</v>
      </c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  <c r="AA272" s="18"/>
      <c r="AB272" s="18"/>
      <c r="AC272" s="18"/>
      <c r="AD272" s="18"/>
      <c r="AE272" s="18"/>
      <c r="AF272" s="18"/>
      <c r="AG272" s="18"/>
      <c r="AH272" s="18"/>
      <c r="AI272" s="18"/>
      <c r="AJ272" s="18"/>
      <c r="AK272" s="18"/>
      <c r="AL272" s="18"/>
      <c r="AM272" s="18"/>
      <c r="AN272" s="18"/>
      <c r="AO272" s="18"/>
      <c r="AP272" s="18"/>
      <c r="AQ272" s="18"/>
      <c r="AR272" s="18"/>
      <c r="AS272" s="18"/>
      <c r="AT272" s="18"/>
      <c r="AU272" s="18"/>
      <c r="AV272" s="18"/>
      <c r="AW272" s="18"/>
      <c r="AX272" s="18"/>
      <c r="AY272" s="18"/>
      <c r="AZ272" s="18"/>
      <c r="BA272" s="18"/>
      <c r="BB272" s="18"/>
      <c r="BC272" s="18"/>
      <c r="BD272" s="18"/>
      <c r="BE272" s="18"/>
      <c r="BF272" s="18"/>
      <c r="BG272" s="18"/>
      <c r="BH272" s="18"/>
      <c r="BI272" s="18"/>
      <c r="BJ272" s="18"/>
      <c r="BK272" s="18"/>
      <c r="BL272" s="18"/>
      <c r="BM272" s="18"/>
      <c r="BN272" s="18"/>
      <c r="BO272" s="18"/>
      <c r="BP272" s="18"/>
      <c r="BQ272" s="18"/>
      <c r="BR272" s="18"/>
      <c r="BS272" s="18"/>
      <c r="BT272" s="18"/>
      <c r="BU272" s="18"/>
      <c r="BV272" s="18"/>
      <c r="BW272" s="18"/>
      <c r="BX272" s="18"/>
      <c r="BY272" s="18"/>
      <c r="BZ272" s="18"/>
      <c r="CA272" s="18"/>
      <c r="CB272" s="18"/>
      <c r="CC272" s="18"/>
      <c r="CD272" s="18"/>
      <c r="CE272" s="18"/>
      <c r="CF272" s="18"/>
      <c r="CG272" s="18"/>
      <c r="CH272" s="18"/>
      <c r="CI272" s="18"/>
      <c r="CJ272" s="18"/>
      <c r="CK272" s="18"/>
      <c r="CL272" s="18"/>
      <c r="CM272" s="18"/>
      <c r="CN272" s="18"/>
      <c r="CO272" s="18"/>
      <c r="CP272" s="18"/>
      <c r="CQ272" s="18"/>
      <c r="CR272" s="18"/>
      <c r="CS272" s="18"/>
      <c r="CT272" s="18"/>
      <c r="CU272" s="18"/>
      <c r="CV272" s="18"/>
      <c r="CW272" s="18"/>
      <c r="CX272" s="18"/>
      <c r="CY272" s="18"/>
      <c r="CZ272" s="18"/>
      <c r="DA272" s="18"/>
      <c r="DB272" s="18"/>
      <c r="DC272" s="18"/>
      <c r="DD272" s="18"/>
      <c r="DE272" s="18"/>
      <c r="DF272" s="18"/>
      <c r="DG272" s="18"/>
      <c r="DH272" s="18"/>
      <c r="DI272" s="18"/>
      <c r="DJ272" s="18"/>
      <c r="DK272" s="18"/>
      <c r="DL272" s="18"/>
      <c r="DM272" s="18"/>
      <c r="DN272" s="18"/>
      <c r="DO272" s="18"/>
      <c r="DP272" s="18"/>
      <c r="DQ272" s="18"/>
      <c r="DR272" s="18"/>
      <c r="DS272" s="18"/>
      <c r="DT272" s="18"/>
      <c r="DU272" s="18"/>
      <c r="DV272" s="18"/>
      <c r="DW272" s="18"/>
      <c r="DX272" s="18"/>
      <c r="DY272" s="18"/>
      <c r="DZ272" s="18"/>
      <c r="EA272" s="18"/>
      <c r="EB272" s="18"/>
      <c r="EC272" s="18"/>
      <c r="ED272" s="18"/>
      <c r="EE272" s="18"/>
      <c r="EF272" s="18"/>
      <c r="EG272" s="18"/>
      <c r="EH272" s="18"/>
      <c r="EI272" s="18"/>
      <c r="EJ272" s="18"/>
      <c r="EK272" s="18"/>
      <c r="EL272" s="18"/>
      <c r="EM272" s="18"/>
      <c r="EN272" s="18"/>
      <c r="EO272" s="18"/>
      <c r="EP272" s="18"/>
      <c r="EQ272" s="18"/>
      <c r="ER272" s="18"/>
      <c r="ES272" s="18"/>
      <c r="ET272" s="18"/>
      <c r="EU272" s="18"/>
      <c r="EV272" s="18"/>
      <c r="EW272" s="18"/>
      <c r="EX272" s="18"/>
      <c r="EY272" s="18"/>
      <c r="EZ272" s="18"/>
      <c r="FA272" s="18"/>
      <c r="FB272" s="18"/>
      <c r="FC272" s="18"/>
      <c r="FD272" s="18"/>
      <c r="FE272" s="18"/>
      <c r="FF272" s="18"/>
      <c r="FG272" s="18"/>
      <c r="FH272" s="18"/>
      <c r="FI272" s="18"/>
      <c r="FJ272" s="18"/>
      <c r="FK272" s="18"/>
      <c r="FL272" s="18"/>
      <c r="FM272" s="18"/>
      <c r="FN272" s="18"/>
      <c r="FO272" s="18"/>
      <c r="FP272" s="18"/>
      <c r="FQ272" s="18"/>
      <c r="FR272" s="18"/>
      <c r="FS272" s="18"/>
      <c r="FT272" s="18"/>
      <c r="FU272" s="18"/>
      <c r="FV272" s="18"/>
      <c r="FW272" s="18"/>
      <c r="FX272" s="18"/>
      <c r="FY272" s="18"/>
      <c r="FZ272" s="18"/>
      <c r="GA272" s="18"/>
      <c r="GB272" s="18"/>
      <c r="GC272" s="18"/>
      <c r="GD272" s="18"/>
      <c r="GE272" s="18"/>
      <c r="GF272" s="18"/>
      <c r="GG272" s="18"/>
      <c r="GH272" s="18"/>
      <c r="GI272" s="18"/>
      <c r="GJ272" s="18"/>
      <c r="GK272" s="18"/>
      <c r="GL272" s="18"/>
      <c r="GM272" s="18"/>
      <c r="GN272" s="18"/>
      <c r="GO272" s="18"/>
      <c r="GP272" s="18"/>
      <c r="GQ272" s="18"/>
      <c r="GR272" s="18"/>
      <c r="GS272" s="18"/>
      <c r="GT272" s="18"/>
      <c r="GU272" s="18"/>
      <c r="GV272" s="18"/>
      <c r="GW272" s="18"/>
      <c r="GX272" s="18"/>
      <c r="GY272" s="18"/>
      <c r="GZ272" s="18"/>
      <c r="HA272" s="18"/>
      <c r="HB272" s="18"/>
      <c r="HC272" s="18"/>
      <c r="HD272" s="18"/>
      <c r="HE272" s="18"/>
      <c r="HF272" s="18"/>
      <c r="HG272" s="18"/>
      <c r="HH272" s="18"/>
      <c r="HI272" s="18"/>
      <c r="HJ272" s="18"/>
      <c r="HK272" s="18"/>
      <c r="HL272" s="18"/>
      <c r="HM272" s="18"/>
      <c r="HN272" s="18"/>
      <c r="HO272" s="18"/>
      <c r="HP272" s="18"/>
      <c r="HQ272" s="18"/>
      <c r="HR272" s="18"/>
      <c r="HS272" s="18"/>
    </row>
    <row r="273" spans="1:227" s="23" customFormat="1" ht="132" x14ac:dyDescent="0.25">
      <c r="A273" s="87"/>
      <c r="B273" s="30" t="s">
        <v>335</v>
      </c>
      <c r="C273" s="28">
        <f>SUM(D273:L273)</f>
        <v>0</v>
      </c>
      <c r="D273" s="51">
        <v>0</v>
      </c>
      <c r="E273" s="51">
        <v>0</v>
      </c>
      <c r="F273" s="51">
        <v>0</v>
      </c>
      <c r="G273" s="51">
        <v>0</v>
      </c>
      <c r="H273" s="51">
        <v>0</v>
      </c>
      <c r="I273" s="52">
        <v>0</v>
      </c>
      <c r="J273" s="52">
        <v>0</v>
      </c>
      <c r="K273" s="51">
        <v>0</v>
      </c>
      <c r="L273" s="51">
        <v>0</v>
      </c>
      <c r="M273" s="87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18"/>
      <c r="AA273" s="18"/>
      <c r="AB273" s="18"/>
      <c r="AC273" s="18"/>
      <c r="AD273" s="18"/>
      <c r="AE273" s="18"/>
      <c r="AF273" s="18"/>
      <c r="AG273" s="18"/>
      <c r="AH273" s="18"/>
      <c r="AI273" s="18"/>
      <c r="AJ273" s="18"/>
      <c r="AK273" s="18"/>
      <c r="AL273" s="18"/>
      <c r="AM273" s="18"/>
      <c r="AN273" s="18"/>
      <c r="AO273" s="18"/>
      <c r="AP273" s="18"/>
      <c r="AQ273" s="18"/>
      <c r="AR273" s="18"/>
      <c r="AS273" s="18"/>
      <c r="AT273" s="18"/>
      <c r="AU273" s="18"/>
      <c r="AV273" s="18"/>
      <c r="AW273" s="18"/>
      <c r="AX273" s="18"/>
      <c r="AY273" s="18"/>
      <c r="AZ273" s="18"/>
      <c r="BA273" s="18"/>
      <c r="BB273" s="18"/>
      <c r="BC273" s="18"/>
      <c r="BD273" s="18"/>
      <c r="BE273" s="18"/>
      <c r="BF273" s="18"/>
      <c r="BG273" s="18"/>
      <c r="BH273" s="18"/>
      <c r="BI273" s="18"/>
      <c r="BJ273" s="18"/>
      <c r="BK273" s="18"/>
      <c r="BL273" s="18"/>
      <c r="BM273" s="18"/>
      <c r="BN273" s="18"/>
      <c r="BO273" s="18"/>
      <c r="BP273" s="18"/>
      <c r="BQ273" s="18"/>
      <c r="BR273" s="18"/>
      <c r="BS273" s="18"/>
      <c r="BT273" s="18"/>
      <c r="BU273" s="18"/>
      <c r="BV273" s="18"/>
      <c r="BW273" s="18"/>
      <c r="BX273" s="18"/>
      <c r="BY273" s="18"/>
      <c r="BZ273" s="18"/>
      <c r="CA273" s="18"/>
      <c r="CB273" s="18"/>
      <c r="CC273" s="18"/>
      <c r="CD273" s="18"/>
      <c r="CE273" s="18"/>
      <c r="CF273" s="18"/>
      <c r="CG273" s="18"/>
      <c r="CH273" s="18"/>
      <c r="CI273" s="18"/>
      <c r="CJ273" s="18"/>
      <c r="CK273" s="18"/>
      <c r="CL273" s="18"/>
      <c r="CM273" s="18"/>
      <c r="CN273" s="18"/>
      <c r="CO273" s="18"/>
      <c r="CP273" s="18"/>
      <c r="CQ273" s="18"/>
      <c r="CR273" s="18"/>
      <c r="CS273" s="18"/>
      <c r="CT273" s="18"/>
      <c r="CU273" s="18"/>
      <c r="CV273" s="18"/>
      <c r="CW273" s="18"/>
      <c r="CX273" s="18"/>
      <c r="CY273" s="18"/>
      <c r="CZ273" s="18"/>
      <c r="DA273" s="18"/>
      <c r="DB273" s="18"/>
      <c r="DC273" s="18"/>
      <c r="DD273" s="18"/>
      <c r="DE273" s="18"/>
      <c r="DF273" s="18"/>
      <c r="DG273" s="18"/>
      <c r="DH273" s="18"/>
      <c r="DI273" s="18"/>
      <c r="DJ273" s="18"/>
      <c r="DK273" s="18"/>
      <c r="DL273" s="18"/>
      <c r="DM273" s="18"/>
      <c r="DN273" s="18"/>
      <c r="DO273" s="18"/>
      <c r="DP273" s="18"/>
      <c r="DQ273" s="18"/>
      <c r="DR273" s="18"/>
      <c r="DS273" s="18"/>
      <c r="DT273" s="18"/>
      <c r="DU273" s="18"/>
      <c r="DV273" s="18"/>
      <c r="DW273" s="18"/>
      <c r="DX273" s="18"/>
      <c r="DY273" s="18"/>
      <c r="DZ273" s="18"/>
      <c r="EA273" s="18"/>
      <c r="EB273" s="18"/>
      <c r="EC273" s="18"/>
      <c r="ED273" s="18"/>
      <c r="EE273" s="18"/>
      <c r="EF273" s="18"/>
      <c r="EG273" s="18"/>
      <c r="EH273" s="18"/>
      <c r="EI273" s="18"/>
      <c r="EJ273" s="18"/>
      <c r="EK273" s="18"/>
      <c r="EL273" s="18"/>
      <c r="EM273" s="18"/>
      <c r="EN273" s="18"/>
      <c r="EO273" s="18"/>
      <c r="EP273" s="18"/>
      <c r="EQ273" s="18"/>
      <c r="ER273" s="18"/>
      <c r="ES273" s="18"/>
      <c r="ET273" s="18"/>
      <c r="EU273" s="18"/>
      <c r="EV273" s="18"/>
      <c r="EW273" s="18"/>
      <c r="EX273" s="18"/>
      <c r="EY273" s="18"/>
      <c r="EZ273" s="18"/>
      <c r="FA273" s="18"/>
      <c r="FB273" s="18"/>
      <c r="FC273" s="18"/>
      <c r="FD273" s="18"/>
      <c r="FE273" s="18"/>
      <c r="FF273" s="18"/>
      <c r="FG273" s="18"/>
      <c r="FH273" s="18"/>
      <c r="FI273" s="18"/>
      <c r="FJ273" s="18"/>
      <c r="FK273" s="18"/>
      <c r="FL273" s="18"/>
      <c r="FM273" s="18"/>
      <c r="FN273" s="18"/>
      <c r="FO273" s="18"/>
      <c r="FP273" s="18"/>
      <c r="FQ273" s="18"/>
      <c r="FR273" s="18"/>
      <c r="FS273" s="18"/>
      <c r="FT273" s="18"/>
      <c r="FU273" s="18"/>
      <c r="FV273" s="18"/>
      <c r="FW273" s="18"/>
      <c r="FX273" s="18"/>
      <c r="FY273" s="18"/>
      <c r="FZ273" s="18"/>
      <c r="GA273" s="18"/>
      <c r="GB273" s="18"/>
      <c r="GC273" s="18"/>
      <c r="GD273" s="18"/>
      <c r="GE273" s="18"/>
      <c r="GF273" s="18"/>
      <c r="GG273" s="18"/>
      <c r="GH273" s="18"/>
      <c r="GI273" s="18"/>
      <c r="GJ273" s="18"/>
      <c r="GK273" s="18"/>
      <c r="GL273" s="18"/>
      <c r="GM273" s="18"/>
      <c r="GN273" s="18"/>
      <c r="GO273" s="18"/>
      <c r="GP273" s="18"/>
      <c r="GQ273" s="18"/>
      <c r="GR273" s="18"/>
      <c r="GS273" s="18"/>
      <c r="GT273" s="18"/>
      <c r="GU273" s="18"/>
      <c r="GV273" s="18"/>
      <c r="GW273" s="18"/>
      <c r="GX273" s="18"/>
      <c r="GY273" s="18"/>
      <c r="GZ273" s="18"/>
      <c r="HA273" s="18"/>
      <c r="HB273" s="18"/>
      <c r="HC273" s="18"/>
      <c r="HD273" s="18"/>
      <c r="HE273" s="18"/>
      <c r="HF273" s="18"/>
      <c r="HG273" s="18"/>
      <c r="HH273" s="18"/>
      <c r="HI273" s="18"/>
      <c r="HJ273" s="18"/>
      <c r="HK273" s="18"/>
      <c r="HL273" s="18"/>
      <c r="HM273" s="18"/>
      <c r="HN273" s="18"/>
      <c r="HO273" s="18"/>
      <c r="HP273" s="18"/>
      <c r="HQ273" s="18"/>
      <c r="HR273" s="18"/>
      <c r="HS273" s="18"/>
    </row>
    <row r="274" spans="1:227" s="23" customFormat="1" ht="66" x14ac:dyDescent="0.25">
      <c r="A274" s="88"/>
      <c r="B274" s="30" t="s">
        <v>336</v>
      </c>
      <c r="C274" s="28">
        <f>SUM(D274:L274)</f>
        <v>0</v>
      </c>
      <c r="D274" s="51">
        <v>0</v>
      </c>
      <c r="E274" s="51">
        <v>0</v>
      </c>
      <c r="F274" s="51">
        <v>0</v>
      </c>
      <c r="G274" s="51">
        <v>0</v>
      </c>
      <c r="H274" s="51">
        <v>0</v>
      </c>
      <c r="I274" s="52">
        <v>0</v>
      </c>
      <c r="J274" s="52">
        <v>0</v>
      </c>
      <c r="K274" s="51">
        <v>0</v>
      </c>
      <c r="L274" s="51">
        <v>0</v>
      </c>
      <c r="M274" s="8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8"/>
      <c r="Y274" s="18"/>
      <c r="Z274" s="18"/>
      <c r="AA274" s="18"/>
      <c r="AB274" s="18"/>
      <c r="AC274" s="18"/>
      <c r="AD274" s="18"/>
      <c r="AE274" s="18"/>
      <c r="AF274" s="18"/>
      <c r="AG274" s="18"/>
      <c r="AH274" s="18"/>
      <c r="AI274" s="18"/>
      <c r="AJ274" s="18"/>
      <c r="AK274" s="18"/>
      <c r="AL274" s="18"/>
      <c r="AM274" s="18"/>
      <c r="AN274" s="18"/>
      <c r="AO274" s="18"/>
      <c r="AP274" s="18"/>
      <c r="AQ274" s="18"/>
      <c r="AR274" s="18"/>
      <c r="AS274" s="18"/>
      <c r="AT274" s="18"/>
      <c r="AU274" s="18"/>
      <c r="AV274" s="18"/>
      <c r="AW274" s="18"/>
      <c r="AX274" s="18"/>
      <c r="AY274" s="18"/>
      <c r="AZ274" s="18"/>
      <c r="BA274" s="18"/>
      <c r="BB274" s="18"/>
      <c r="BC274" s="18"/>
      <c r="BD274" s="18"/>
      <c r="BE274" s="18"/>
      <c r="BF274" s="18"/>
      <c r="BG274" s="18"/>
      <c r="BH274" s="18"/>
      <c r="BI274" s="18"/>
      <c r="BJ274" s="18"/>
      <c r="BK274" s="18"/>
      <c r="BL274" s="18"/>
      <c r="BM274" s="18"/>
      <c r="BN274" s="18"/>
      <c r="BO274" s="18"/>
      <c r="BP274" s="18"/>
      <c r="BQ274" s="18"/>
      <c r="BR274" s="18"/>
      <c r="BS274" s="18"/>
      <c r="BT274" s="18"/>
      <c r="BU274" s="18"/>
      <c r="BV274" s="18"/>
      <c r="BW274" s="18"/>
      <c r="BX274" s="18"/>
      <c r="BY274" s="18"/>
      <c r="BZ274" s="18"/>
      <c r="CA274" s="18"/>
      <c r="CB274" s="18"/>
      <c r="CC274" s="18"/>
      <c r="CD274" s="18"/>
      <c r="CE274" s="18"/>
      <c r="CF274" s="18"/>
      <c r="CG274" s="18"/>
      <c r="CH274" s="18"/>
      <c r="CI274" s="18"/>
      <c r="CJ274" s="18"/>
      <c r="CK274" s="18"/>
      <c r="CL274" s="18"/>
      <c r="CM274" s="18"/>
      <c r="CN274" s="18"/>
      <c r="CO274" s="18"/>
      <c r="CP274" s="18"/>
      <c r="CQ274" s="18"/>
      <c r="CR274" s="18"/>
      <c r="CS274" s="18"/>
      <c r="CT274" s="18"/>
      <c r="CU274" s="18"/>
      <c r="CV274" s="18"/>
      <c r="CW274" s="18"/>
      <c r="CX274" s="18"/>
      <c r="CY274" s="18"/>
      <c r="CZ274" s="18"/>
      <c r="DA274" s="18"/>
      <c r="DB274" s="18"/>
      <c r="DC274" s="18"/>
      <c r="DD274" s="18"/>
      <c r="DE274" s="18"/>
      <c r="DF274" s="18"/>
      <c r="DG274" s="18"/>
      <c r="DH274" s="18"/>
      <c r="DI274" s="18"/>
      <c r="DJ274" s="18"/>
      <c r="DK274" s="18"/>
      <c r="DL274" s="18"/>
      <c r="DM274" s="18"/>
      <c r="DN274" s="18"/>
      <c r="DO274" s="18"/>
      <c r="DP274" s="18"/>
      <c r="DQ274" s="18"/>
      <c r="DR274" s="18"/>
      <c r="DS274" s="18"/>
      <c r="DT274" s="18"/>
      <c r="DU274" s="18"/>
      <c r="DV274" s="18"/>
      <c r="DW274" s="18"/>
      <c r="DX274" s="18"/>
      <c r="DY274" s="18"/>
      <c r="DZ274" s="18"/>
      <c r="EA274" s="18"/>
      <c r="EB274" s="18"/>
      <c r="EC274" s="18"/>
      <c r="ED274" s="18"/>
      <c r="EE274" s="18"/>
      <c r="EF274" s="18"/>
      <c r="EG274" s="18"/>
      <c r="EH274" s="18"/>
      <c r="EI274" s="18"/>
      <c r="EJ274" s="18"/>
      <c r="EK274" s="18"/>
      <c r="EL274" s="18"/>
      <c r="EM274" s="18"/>
      <c r="EN274" s="18"/>
      <c r="EO274" s="18"/>
      <c r="EP274" s="18"/>
      <c r="EQ274" s="18"/>
      <c r="ER274" s="18"/>
      <c r="ES274" s="18"/>
      <c r="ET274" s="18"/>
      <c r="EU274" s="18"/>
      <c r="EV274" s="18"/>
      <c r="EW274" s="18"/>
      <c r="EX274" s="18"/>
      <c r="EY274" s="18"/>
      <c r="EZ274" s="18"/>
      <c r="FA274" s="18"/>
      <c r="FB274" s="18"/>
      <c r="FC274" s="18"/>
      <c r="FD274" s="18"/>
      <c r="FE274" s="18"/>
      <c r="FF274" s="18"/>
      <c r="FG274" s="18"/>
      <c r="FH274" s="18"/>
      <c r="FI274" s="18"/>
      <c r="FJ274" s="18"/>
      <c r="FK274" s="18"/>
      <c r="FL274" s="18"/>
      <c r="FM274" s="18"/>
      <c r="FN274" s="18"/>
      <c r="FO274" s="18"/>
      <c r="FP274" s="18"/>
      <c r="FQ274" s="18"/>
      <c r="FR274" s="18"/>
      <c r="FS274" s="18"/>
      <c r="FT274" s="18"/>
      <c r="FU274" s="18"/>
      <c r="FV274" s="18"/>
      <c r="FW274" s="18"/>
      <c r="FX274" s="18"/>
      <c r="FY274" s="18"/>
      <c r="FZ274" s="18"/>
      <c r="GA274" s="18"/>
      <c r="GB274" s="18"/>
      <c r="GC274" s="18"/>
      <c r="GD274" s="18"/>
      <c r="GE274" s="18"/>
      <c r="GF274" s="18"/>
      <c r="GG274" s="18"/>
      <c r="GH274" s="18"/>
      <c r="GI274" s="18"/>
      <c r="GJ274" s="18"/>
      <c r="GK274" s="18"/>
      <c r="GL274" s="18"/>
      <c r="GM274" s="18"/>
      <c r="GN274" s="18"/>
      <c r="GO274" s="18"/>
      <c r="GP274" s="18"/>
      <c r="GQ274" s="18"/>
      <c r="GR274" s="18"/>
      <c r="GS274" s="18"/>
      <c r="GT274" s="18"/>
      <c r="GU274" s="18"/>
      <c r="GV274" s="18"/>
      <c r="GW274" s="18"/>
      <c r="GX274" s="18"/>
      <c r="GY274" s="18"/>
      <c r="GZ274" s="18"/>
      <c r="HA274" s="18"/>
      <c r="HB274" s="18"/>
      <c r="HC274" s="18"/>
      <c r="HD274" s="18"/>
      <c r="HE274" s="18"/>
      <c r="HF274" s="18"/>
      <c r="HG274" s="18"/>
      <c r="HH274" s="18"/>
      <c r="HI274" s="18"/>
      <c r="HJ274" s="18"/>
      <c r="HK274" s="18"/>
      <c r="HL274" s="18"/>
      <c r="HM274" s="18"/>
      <c r="HN274" s="18"/>
      <c r="HO274" s="18"/>
      <c r="HP274" s="18"/>
      <c r="HQ274" s="18"/>
      <c r="HR274" s="18"/>
      <c r="HS274" s="18"/>
    </row>
    <row r="275" spans="1:227" s="23" customFormat="1" x14ac:dyDescent="0.25">
      <c r="A275" s="86" t="s">
        <v>455</v>
      </c>
      <c r="B275" s="67" t="s">
        <v>337</v>
      </c>
      <c r="C275" s="28">
        <f>C278+C281</f>
        <v>0</v>
      </c>
      <c r="D275" s="28">
        <f t="shared" ref="D275:L275" si="268">D276+D277</f>
        <v>0</v>
      </c>
      <c r="E275" s="28">
        <f t="shared" si="268"/>
        <v>0</v>
      </c>
      <c r="F275" s="28">
        <f t="shared" si="268"/>
        <v>0</v>
      </c>
      <c r="G275" s="28">
        <f t="shared" si="268"/>
        <v>0</v>
      </c>
      <c r="H275" s="28">
        <f t="shared" si="268"/>
        <v>0</v>
      </c>
      <c r="I275" s="53">
        <f t="shared" si="268"/>
        <v>0</v>
      </c>
      <c r="J275" s="53">
        <f t="shared" si="268"/>
        <v>0</v>
      </c>
      <c r="K275" s="28">
        <f t="shared" si="268"/>
        <v>0</v>
      </c>
      <c r="L275" s="28">
        <f t="shared" si="268"/>
        <v>0</v>
      </c>
      <c r="M275" s="86" t="s">
        <v>382</v>
      </c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18"/>
      <c r="AA275" s="18"/>
      <c r="AB275" s="18"/>
      <c r="AC275" s="18"/>
      <c r="AD275" s="18"/>
      <c r="AE275" s="18"/>
      <c r="AF275" s="18"/>
      <c r="AG275" s="18"/>
      <c r="AH275" s="18"/>
      <c r="AI275" s="18"/>
      <c r="AJ275" s="18"/>
      <c r="AK275" s="18"/>
      <c r="AL275" s="18"/>
      <c r="AM275" s="18"/>
      <c r="AN275" s="18"/>
      <c r="AO275" s="18"/>
      <c r="AP275" s="18"/>
      <c r="AQ275" s="18"/>
      <c r="AR275" s="18"/>
      <c r="AS275" s="18"/>
      <c r="AT275" s="18"/>
      <c r="AU275" s="18"/>
      <c r="AV275" s="18"/>
      <c r="AW275" s="18"/>
      <c r="AX275" s="18"/>
      <c r="AY275" s="18"/>
      <c r="AZ275" s="18"/>
      <c r="BA275" s="18"/>
      <c r="BB275" s="18"/>
      <c r="BC275" s="18"/>
      <c r="BD275" s="18"/>
      <c r="BE275" s="18"/>
      <c r="BF275" s="18"/>
      <c r="BG275" s="18"/>
      <c r="BH275" s="18"/>
      <c r="BI275" s="18"/>
      <c r="BJ275" s="18"/>
      <c r="BK275" s="18"/>
      <c r="BL275" s="18"/>
      <c r="BM275" s="18"/>
      <c r="BN275" s="18"/>
      <c r="BO275" s="18"/>
      <c r="BP275" s="18"/>
      <c r="BQ275" s="18"/>
      <c r="BR275" s="18"/>
      <c r="BS275" s="18"/>
      <c r="BT275" s="18"/>
      <c r="BU275" s="18"/>
      <c r="BV275" s="18"/>
      <c r="BW275" s="18"/>
      <c r="BX275" s="18"/>
      <c r="BY275" s="18"/>
      <c r="BZ275" s="18"/>
      <c r="CA275" s="18"/>
      <c r="CB275" s="18"/>
      <c r="CC275" s="18"/>
      <c r="CD275" s="18"/>
      <c r="CE275" s="18"/>
      <c r="CF275" s="18"/>
      <c r="CG275" s="18"/>
      <c r="CH275" s="18"/>
      <c r="CI275" s="18"/>
      <c r="CJ275" s="18"/>
      <c r="CK275" s="18"/>
      <c r="CL275" s="18"/>
      <c r="CM275" s="18"/>
      <c r="CN275" s="18"/>
      <c r="CO275" s="18"/>
      <c r="CP275" s="18"/>
      <c r="CQ275" s="18"/>
      <c r="CR275" s="18"/>
      <c r="CS275" s="18"/>
      <c r="CT275" s="18"/>
      <c r="CU275" s="18"/>
      <c r="CV275" s="18"/>
      <c r="CW275" s="18"/>
      <c r="CX275" s="18"/>
      <c r="CY275" s="18"/>
      <c r="CZ275" s="18"/>
      <c r="DA275" s="18"/>
      <c r="DB275" s="18"/>
      <c r="DC275" s="18"/>
      <c r="DD275" s="18"/>
      <c r="DE275" s="18"/>
      <c r="DF275" s="18"/>
      <c r="DG275" s="18"/>
      <c r="DH275" s="18"/>
      <c r="DI275" s="18"/>
      <c r="DJ275" s="18"/>
      <c r="DK275" s="18"/>
      <c r="DL275" s="18"/>
      <c r="DM275" s="18"/>
      <c r="DN275" s="18"/>
      <c r="DO275" s="18"/>
      <c r="DP275" s="18"/>
      <c r="DQ275" s="18"/>
      <c r="DR275" s="18"/>
      <c r="DS275" s="18"/>
      <c r="DT275" s="18"/>
      <c r="DU275" s="18"/>
      <c r="DV275" s="18"/>
      <c r="DW275" s="18"/>
      <c r="DX275" s="18"/>
      <c r="DY275" s="18"/>
      <c r="DZ275" s="18"/>
      <c r="EA275" s="18"/>
      <c r="EB275" s="18"/>
      <c r="EC275" s="18"/>
      <c r="ED275" s="18"/>
      <c r="EE275" s="18"/>
      <c r="EF275" s="18"/>
      <c r="EG275" s="18"/>
      <c r="EH275" s="18"/>
      <c r="EI275" s="18"/>
      <c r="EJ275" s="18"/>
      <c r="EK275" s="18"/>
      <c r="EL275" s="18"/>
      <c r="EM275" s="18"/>
      <c r="EN275" s="18"/>
      <c r="EO275" s="18"/>
      <c r="EP275" s="18"/>
      <c r="EQ275" s="18"/>
      <c r="ER275" s="18"/>
      <c r="ES275" s="18"/>
      <c r="ET275" s="18"/>
      <c r="EU275" s="18"/>
      <c r="EV275" s="18"/>
      <c r="EW275" s="18"/>
      <c r="EX275" s="18"/>
      <c r="EY275" s="18"/>
      <c r="EZ275" s="18"/>
      <c r="FA275" s="18"/>
      <c r="FB275" s="18"/>
      <c r="FC275" s="18"/>
      <c r="FD275" s="18"/>
      <c r="FE275" s="18"/>
      <c r="FF275" s="18"/>
      <c r="FG275" s="18"/>
      <c r="FH275" s="18"/>
      <c r="FI275" s="18"/>
      <c r="FJ275" s="18"/>
      <c r="FK275" s="18"/>
      <c r="FL275" s="18"/>
      <c r="FM275" s="18"/>
      <c r="FN275" s="18"/>
      <c r="FO275" s="18"/>
      <c r="FP275" s="18"/>
      <c r="FQ275" s="18"/>
      <c r="FR275" s="18"/>
      <c r="FS275" s="18"/>
      <c r="FT275" s="18"/>
      <c r="FU275" s="18"/>
      <c r="FV275" s="18"/>
      <c r="FW275" s="18"/>
      <c r="FX275" s="18"/>
      <c r="FY275" s="18"/>
      <c r="FZ275" s="18"/>
      <c r="GA275" s="18"/>
      <c r="GB275" s="18"/>
      <c r="GC275" s="18"/>
      <c r="GD275" s="18"/>
      <c r="GE275" s="18"/>
      <c r="GF275" s="18"/>
      <c r="GG275" s="18"/>
      <c r="GH275" s="18"/>
      <c r="GI275" s="18"/>
      <c r="GJ275" s="18"/>
      <c r="GK275" s="18"/>
      <c r="GL275" s="18"/>
      <c r="GM275" s="18"/>
      <c r="GN275" s="18"/>
      <c r="GO275" s="18"/>
      <c r="GP275" s="18"/>
      <c r="GQ275" s="18"/>
      <c r="GR275" s="18"/>
      <c r="GS275" s="18"/>
      <c r="GT275" s="18"/>
      <c r="GU275" s="18"/>
      <c r="GV275" s="18"/>
      <c r="GW275" s="18"/>
      <c r="GX275" s="18"/>
      <c r="GY275" s="18"/>
      <c r="GZ275" s="18"/>
      <c r="HA275" s="18"/>
      <c r="HB275" s="18"/>
      <c r="HC275" s="18"/>
      <c r="HD275" s="18"/>
      <c r="HE275" s="18"/>
      <c r="HF275" s="18"/>
      <c r="HG275" s="18"/>
      <c r="HH275" s="18"/>
      <c r="HI275" s="18"/>
      <c r="HJ275" s="18"/>
      <c r="HK275" s="18"/>
      <c r="HL275" s="18"/>
      <c r="HM275" s="18"/>
      <c r="HN275" s="18"/>
      <c r="HO275" s="18"/>
      <c r="HP275" s="18"/>
      <c r="HQ275" s="18"/>
      <c r="HR275" s="18"/>
      <c r="HS275" s="18"/>
    </row>
    <row r="276" spans="1:227" s="23" customFormat="1" ht="132" x14ac:dyDescent="0.25">
      <c r="A276" s="87"/>
      <c r="B276" s="30" t="s">
        <v>335</v>
      </c>
      <c r="C276" s="28">
        <f>C279+C282</f>
        <v>0</v>
      </c>
      <c r="D276" s="28">
        <v>0</v>
      </c>
      <c r="E276" s="28">
        <v>0</v>
      </c>
      <c r="F276" s="28">
        <v>0</v>
      </c>
      <c r="G276" s="28">
        <v>0</v>
      </c>
      <c r="H276" s="28">
        <v>0</v>
      </c>
      <c r="I276" s="53">
        <v>0</v>
      </c>
      <c r="J276" s="53">
        <v>0</v>
      </c>
      <c r="K276" s="28">
        <v>0</v>
      </c>
      <c r="L276" s="28">
        <v>0</v>
      </c>
      <c r="M276" s="87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F276" s="18"/>
      <c r="AG276" s="18"/>
      <c r="AH276" s="18"/>
      <c r="AI276" s="18"/>
      <c r="AJ276" s="18"/>
      <c r="AK276" s="18"/>
      <c r="AL276" s="18"/>
      <c r="AM276" s="18"/>
      <c r="AN276" s="18"/>
      <c r="AO276" s="18"/>
      <c r="AP276" s="18"/>
      <c r="AQ276" s="18"/>
      <c r="AR276" s="18"/>
      <c r="AS276" s="18"/>
      <c r="AT276" s="18"/>
      <c r="AU276" s="18"/>
      <c r="AV276" s="18"/>
      <c r="AW276" s="18"/>
      <c r="AX276" s="18"/>
      <c r="AY276" s="18"/>
      <c r="AZ276" s="18"/>
      <c r="BA276" s="18"/>
      <c r="BB276" s="18"/>
      <c r="BC276" s="18"/>
      <c r="BD276" s="18"/>
      <c r="BE276" s="18"/>
      <c r="BF276" s="18"/>
      <c r="BG276" s="18"/>
      <c r="BH276" s="18"/>
      <c r="BI276" s="18"/>
      <c r="BJ276" s="18"/>
      <c r="BK276" s="18"/>
      <c r="BL276" s="18"/>
      <c r="BM276" s="18"/>
      <c r="BN276" s="18"/>
      <c r="BO276" s="18"/>
      <c r="BP276" s="18"/>
      <c r="BQ276" s="18"/>
      <c r="BR276" s="18"/>
      <c r="BS276" s="18"/>
      <c r="BT276" s="18"/>
      <c r="BU276" s="18"/>
      <c r="BV276" s="18"/>
      <c r="BW276" s="18"/>
      <c r="BX276" s="18"/>
      <c r="BY276" s="18"/>
      <c r="BZ276" s="18"/>
      <c r="CA276" s="18"/>
      <c r="CB276" s="18"/>
      <c r="CC276" s="18"/>
      <c r="CD276" s="18"/>
      <c r="CE276" s="18"/>
      <c r="CF276" s="18"/>
      <c r="CG276" s="18"/>
      <c r="CH276" s="18"/>
      <c r="CI276" s="18"/>
      <c r="CJ276" s="18"/>
      <c r="CK276" s="18"/>
      <c r="CL276" s="18"/>
      <c r="CM276" s="18"/>
      <c r="CN276" s="18"/>
      <c r="CO276" s="18"/>
      <c r="CP276" s="18"/>
      <c r="CQ276" s="18"/>
      <c r="CR276" s="18"/>
      <c r="CS276" s="18"/>
      <c r="CT276" s="18"/>
      <c r="CU276" s="18"/>
      <c r="CV276" s="18"/>
      <c r="CW276" s="18"/>
      <c r="CX276" s="18"/>
      <c r="CY276" s="18"/>
      <c r="CZ276" s="18"/>
      <c r="DA276" s="18"/>
      <c r="DB276" s="18"/>
      <c r="DC276" s="18"/>
      <c r="DD276" s="18"/>
      <c r="DE276" s="18"/>
      <c r="DF276" s="18"/>
      <c r="DG276" s="18"/>
      <c r="DH276" s="18"/>
      <c r="DI276" s="18"/>
      <c r="DJ276" s="18"/>
      <c r="DK276" s="18"/>
      <c r="DL276" s="18"/>
      <c r="DM276" s="18"/>
      <c r="DN276" s="18"/>
      <c r="DO276" s="18"/>
      <c r="DP276" s="18"/>
      <c r="DQ276" s="18"/>
      <c r="DR276" s="18"/>
      <c r="DS276" s="18"/>
      <c r="DT276" s="18"/>
      <c r="DU276" s="18"/>
      <c r="DV276" s="18"/>
      <c r="DW276" s="18"/>
      <c r="DX276" s="18"/>
      <c r="DY276" s="18"/>
      <c r="DZ276" s="18"/>
      <c r="EA276" s="18"/>
      <c r="EB276" s="18"/>
      <c r="EC276" s="18"/>
      <c r="ED276" s="18"/>
      <c r="EE276" s="18"/>
      <c r="EF276" s="18"/>
      <c r="EG276" s="18"/>
      <c r="EH276" s="18"/>
      <c r="EI276" s="18"/>
      <c r="EJ276" s="18"/>
      <c r="EK276" s="18"/>
      <c r="EL276" s="18"/>
      <c r="EM276" s="18"/>
      <c r="EN276" s="18"/>
      <c r="EO276" s="18"/>
      <c r="EP276" s="18"/>
      <c r="EQ276" s="18"/>
      <c r="ER276" s="18"/>
      <c r="ES276" s="18"/>
      <c r="ET276" s="18"/>
      <c r="EU276" s="18"/>
      <c r="EV276" s="18"/>
      <c r="EW276" s="18"/>
      <c r="EX276" s="18"/>
      <c r="EY276" s="18"/>
      <c r="EZ276" s="18"/>
      <c r="FA276" s="18"/>
      <c r="FB276" s="18"/>
      <c r="FC276" s="18"/>
      <c r="FD276" s="18"/>
      <c r="FE276" s="18"/>
      <c r="FF276" s="18"/>
      <c r="FG276" s="18"/>
      <c r="FH276" s="18"/>
      <c r="FI276" s="18"/>
      <c r="FJ276" s="18"/>
      <c r="FK276" s="18"/>
      <c r="FL276" s="18"/>
      <c r="FM276" s="18"/>
      <c r="FN276" s="18"/>
      <c r="FO276" s="18"/>
      <c r="FP276" s="18"/>
      <c r="FQ276" s="18"/>
      <c r="FR276" s="18"/>
      <c r="FS276" s="18"/>
      <c r="FT276" s="18"/>
      <c r="FU276" s="18"/>
      <c r="FV276" s="18"/>
      <c r="FW276" s="18"/>
      <c r="FX276" s="18"/>
      <c r="FY276" s="18"/>
      <c r="FZ276" s="18"/>
      <c r="GA276" s="18"/>
      <c r="GB276" s="18"/>
      <c r="GC276" s="18"/>
      <c r="GD276" s="18"/>
      <c r="GE276" s="18"/>
      <c r="GF276" s="18"/>
      <c r="GG276" s="18"/>
      <c r="GH276" s="18"/>
      <c r="GI276" s="18"/>
      <c r="GJ276" s="18"/>
      <c r="GK276" s="18"/>
      <c r="GL276" s="18"/>
      <c r="GM276" s="18"/>
      <c r="GN276" s="18"/>
      <c r="GO276" s="18"/>
      <c r="GP276" s="18"/>
      <c r="GQ276" s="18"/>
      <c r="GR276" s="18"/>
      <c r="GS276" s="18"/>
      <c r="GT276" s="18"/>
      <c r="GU276" s="18"/>
      <c r="GV276" s="18"/>
      <c r="GW276" s="18"/>
      <c r="GX276" s="18"/>
      <c r="GY276" s="18"/>
      <c r="GZ276" s="18"/>
      <c r="HA276" s="18"/>
      <c r="HB276" s="18"/>
      <c r="HC276" s="18"/>
      <c r="HD276" s="18"/>
      <c r="HE276" s="18"/>
      <c r="HF276" s="18"/>
      <c r="HG276" s="18"/>
      <c r="HH276" s="18"/>
      <c r="HI276" s="18"/>
      <c r="HJ276" s="18"/>
      <c r="HK276" s="18"/>
      <c r="HL276" s="18"/>
      <c r="HM276" s="18"/>
      <c r="HN276" s="18"/>
      <c r="HO276" s="18"/>
      <c r="HP276" s="18"/>
      <c r="HQ276" s="18"/>
      <c r="HR276" s="18"/>
      <c r="HS276" s="18"/>
    </row>
    <row r="277" spans="1:227" s="23" customFormat="1" ht="70.5" customHeight="1" x14ac:dyDescent="0.25">
      <c r="A277" s="88"/>
      <c r="B277" s="30" t="s">
        <v>336</v>
      </c>
      <c r="C277" s="28">
        <f>C280+C283</f>
        <v>0</v>
      </c>
      <c r="D277" s="28">
        <v>0</v>
      </c>
      <c r="E277" s="28">
        <v>0</v>
      </c>
      <c r="F277" s="28">
        <v>0</v>
      </c>
      <c r="G277" s="28">
        <v>0</v>
      </c>
      <c r="H277" s="28">
        <v>0</v>
      </c>
      <c r="I277" s="53">
        <v>0</v>
      </c>
      <c r="J277" s="53">
        <v>0</v>
      </c>
      <c r="K277" s="28">
        <v>0</v>
      </c>
      <c r="L277" s="28">
        <v>0</v>
      </c>
      <c r="M277" s="8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8"/>
      <c r="Y277" s="18"/>
      <c r="Z277" s="18"/>
      <c r="AA277" s="18"/>
      <c r="AB277" s="18"/>
      <c r="AC277" s="18"/>
      <c r="AD277" s="18"/>
      <c r="AE277" s="18"/>
      <c r="AF277" s="18"/>
      <c r="AG277" s="18"/>
      <c r="AH277" s="18"/>
      <c r="AI277" s="18"/>
      <c r="AJ277" s="18"/>
      <c r="AK277" s="18"/>
      <c r="AL277" s="18"/>
      <c r="AM277" s="18"/>
      <c r="AN277" s="18"/>
      <c r="AO277" s="18"/>
      <c r="AP277" s="18"/>
      <c r="AQ277" s="18"/>
      <c r="AR277" s="18"/>
      <c r="AS277" s="18"/>
      <c r="AT277" s="18"/>
      <c r="AU277" s="18"/>
      <c r="AV277" s="18"/>
      <c r="AW277" s="18"/>
      <c r="AX277" s="18"/>
      <c r="AY277" s="18"/>
      <c r="AZ277" s="18"/>
      <c r="BA277" s="18"/>
      <c r="BB277" s="18"/>
      <c r="BC277" s="18"/>
      <c r="BD277" s="18"/>
      <c r="BE277" s="18"/>
      <c r="BF277" s="18"/>
      <c r="BG277" s="18"/>
      <c r="BH277" s="18"/>
      <c r="BI277" s="18"/>
      <c r="BJ277" s="18"/>
      <c r="BK277" s="18"/>
      <c r="BL277" s="18"/>
      <c r="BM277" s="18"/>
      <c r="BN277" s="18"/>
      <c r="BO277" s="18"/>
      <c r="BP277" s="18"/>
      <c r="BQ277" s="18"/>
      <c r="BR277" s="18"/>
      <c r="BS277" s="18"/>
      <c r="BT277" s="18"/>
      <c r="BU277" s="18"/>
      <c r="BV277" s="18"/>
      <c r="BW277" s="18"/>
      <c r="BX277" s="18"/>
      <c r="BY277" s="18"/>
      <c r="BZ277" s="18"/>
      <c r="CA277" s="18"/>
      <c r="CB277" s="18"/>
      <c r="CC277" s="18"/>
      <c r="CD277" s="18"/>
      <c r="CE277" s="18"/>
      <c r="CF277" s="18"/>
      <c r="CG277" s="18"/>
      <c r="CH277" s="18"/>
      <c r="CI277" s="18"/>
      <c r="CJ277" s="18"/>
      <c r="CK277" s="18"/>
      <c r="CL277" s="18"/>
      <c r="CM277" s="18"/>
      <c r="CN277" s="18"/>
      <c r="CO277" s="18"/>
      <c r="CP277" s="18"/>
      <c r="CQ277" s="18"/>
      <c r="CR277" s="18"/>
      <c r="CS277" s="18"/>
      <c r="CT277" s="18"/>
      <c r="CU277" s="18"/>
      <c r="CV277" s="18"/>
      <c r="CW277" s="18"/>
      <c r="CX277" s="18"/>
      <c r="CY277" s="18"/>
      <c r="CZ277" s="18"/>
      <c r="DA277" s="18"/>
      <c r="DB277" s="18"/>
      <c r="DC277" s="18"/>
      <c r="DD277" s="18"/>
      <c r="DE277" s="18"/>
      <c r="DF277" s="18"/>
      <c r="DG277" s="18"/>
      <c r="DH277" s="18"/>
      <c r="DI277" s="18"/>
      <c r="DJ277" s="18"/>
      <c r="DK277" s="18"/>
      <c r="DL277" s="18"/>
      <c r="DM277" s="18"/>
      <c r="DN277" s="18"/>
      <c r="DO277" s="18"/>
      <c r="DP277" s="18"/>
      <c r="DQ277" s="18"/>
      <c r="DR277" s="18"/>
      <c r="DS277" s="18"/>
      <c r="DT277" s="18"/>
      <c r="DU277" s="18"/>
      <c r="DV277" s="18"/>
      <c r="DW277" s="18"/>
      <c r="DX277" s="18"/>
      <c r="DY277" s="18"/>
      <c r="DZ277" s="18"/>
      <c r="EA277" s="18"/>
      <c r="EB277" s="18"/>
      <c r="EC277" s="18"/>
      <c r="ED277" s="18"/>
      <c r="EE277" s="18"/>
      <c r="EF277" s="18"/>
      <c r="EG277" s="18"/>
      <c r="EH277" s="18"/>
      <c r="EI277" s="18"/>
      <c r="EJ277" s="18"/>
      <c r="EK277" s="18"/>
      <c r="EL277" s="18"/>
      <c r="EM277" s="18"/>
      <c r="EN277" s="18"/>
      <c r="EO277" s="18"/>
      <c r="EP277" s="18"/>
      <c r="EQ277" s="18"/>
      <c r="ER277" s="18"/>
      <c r="ES277" s="18"/>
      <c r="ET277" s="18"/>
      <c r="EU277" s="18"/>
      <c r="EV277" s="18"/>
      <c r="EW277" s="18"/>
      <c r="EX277" s="18"/>
      <c r="EY277" s="18"/>
      <c r="EZ277" s="18"/>
      <c r="FA277" s="18"/>
      <c r="FB277" s="18"/>
      <c r="FC277" s="18"/>
      <c r="FD277" s="18"/>
      <c r="FE277" s="18"/>
      <c r="FF277" s="18"/>
      <c r="FG277" s="18"/>
      <c r="FH277" s="18"/>
      <c r="FI277" s="18"/>
      <c r="FJ277" s="18"/>
      <c r="FK277" s="18"/>
      <c r="FL277" s="18"/>
      <c r="FM277" s="18"/>
      <c r="FN277" s="18"/>
      <c r="FO277" s="18"/>
      <c r="FP277" s="18"/>
      <c r="FQ277" s="18"/>
      <c r="FR277" s="18"/>
      <c r="FS277" s="18"/>
      <c r="FT277" s="18"/>
      <c r="FU277" s="18"/>
      <c r="FV277" s="18"/>
      <c r="FW277" s="18"/>
      <c r="FX277" s="18"/>
      <c r="FY277" s="18"/>
      <c r="FZ277" s="18"/>
      <c r="GA277" s="18"/>
      <c r="GB277" s="18"/>
      <c r="GC277" s="18"/>
      <c r="GD277" s="18"/>
      <c r="GE277" s="18"/>
      <c r="GF277" s="18"/>
      <c r="GG277" s="18"/>
      <c r="GH277" s="18"/>
      <c r="GI277" s="18"/>
      <c r="GJ277" s="18"/>
      <c r="GK277" s="18"/>
      <c r="GL277" s="18"/>
      <c r="GM277" s="18"/>
      <c r="GN277" s="18"/>
      <c r="GO277" s="18"/>
      <c r="GP277" s="18"/>
      <c r="GQ277" s="18"/>
      <c r="GR277" s="18"/>
      <c r="GS277" s="18"/>
      <c r="GT277" s="18"/>
      <c r="GU277" s="18"/>
      <c r="GV277" s="18"/>
      <c r="GW277" s="18"/>
      <c r="GX277" s="18"/>
      <c r="GY277" s="18"/>
      <c r="GZ277" s="18"/>
      <c r="HA277" s="18"/>
      <c r="HB277" s="18"/>
      <c r="HC277" s="18"/>
      <c r="HD277" s="18"/>
      <c r="HE277" s="18"/>
      <c r="HF277" s="18"/>
      <c r="HG277" s="18"/>
      <c r="HH277" s="18"/>
      <c r="HI277" s="18"/>
      <c r="HJ277" s="18"/>
      <c r="HK277" s="18"/>
      <c r="HL277" s="18"/>
      <c r="HM277" s="18"/>
      <c r="HN277" s="18"/>
      <c r="HO277" s="18"/>
      <c r="HP277" s="18"/>
      <c r="HQ277" s="18"/>
      <c r="HR277" s="18"/>
      <c r="HS277" s="18"/>
    </row>
    <row r="278" spans="1:227" s="23" customFormat="1" x14ac:dyDescent="0.25">
      <c r="A278" s="86" t="s">
        <v>456</v>
      </c>
      <c r="B278" s="67" t="s">
        <v>337</v>
      </c>
      <c r="C278" s="28">
        <f>C279+C280</f>
        <v>0</v>
      </c>
      <c r="D278" s="28">
        <f t="shared" ref="D278:L278" si="269">D279+D280</f>
        <v>0</v>
      </c>
      <c r="E278" s="28">
        <f t="shared" si="269"/>
        <v>0</v>
      </c>
      <c r="F278" s="28">
        <f t="shared" si="269"/>
        <v>0</v>
      </c>
      <c r="G278" s="28">
        <f t="shared" si="269"/>
        <v>0</v>
      </c>
      <c r="H278" s="28">
        <f t="shared" si="269"/>
        <v>0</v>
      </c>
      <c r="I278" s="53">
        <f t="shared" si="269"/>
        <v>0</v>
      </c>
      <c r="J278" s="53">
        <f t="shared" si="269"/>
        <v>0</v>
      </c>
      <c r="K278" s="28">
        <f t="shared" si="269"/>
        <v>0</v>
      </c>
      <c r="L278" s="28">
        <f t="shared" si="269"/>
        <v>0</v>
      </c>
      <c r="M278" s="86" t="s">
        <v>382</v>
      </c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  <c r="AA278" s="18"/>
      <c r="AB278" s="18"/>
      <c r="AC278" s="18"/>
      <c r="AD278" s="18"/>
      <c r="AE278" s="18"/>
      <c r="AF278" s="18"/>
      <c r="AG278" s="18"/>
      <c r="AH278" s="18"/>
      <c r="AI278" s="18"/>
      <c r="AJ278" s="18"/>
      <c r="AK278" s="18"/>
      <c r="AL278" s="18"/>
      <c r="AM278" s="18"/>
      <c r="AN278" s="18"/>
      <c r="AO278" s="18"/>
      <c r="AP278" s="18"/>
      <c r="AQ278" s="18"/>
      <c r="AR278" s="18"/>
      <c r="AS278" s="18"/>
      <c r="AT278" s="18"/>
      <c r="AU278" s="18"/>
      <c r="AV278" s="18"/>
      <c r="AW278" s="18"/>
      <c r="AX278" s="18"/>
      <c r="AY278" s="18"/>
      <c r="AZ278" s="18"/>
      <c r="BA278" s="18"/>
      <c r="BB278" s="18"/>
      <c r="BC278" s="18"/>
      <c r="BD278" s="18"/>
      <c r="BE278" s="18"/>
      <c r="BF278" s="18"/>
      <c r="BG278" s="18"/>
      <c r="BH278" s="18"/>
      <c r="BI278" s="18"/>
      <c r="BJ278" s="18"/>
      <c r="BK278" s="18"/>
      <c r="BL278" s="18"/>
      <c r="BM278" s="18"/>
      <c r="BN278" s="18"/>
      <c r="BO278" s="18"/>
      <c r="BP278" s="18"/>
      <c r="BQ278" s="18"/>
      <c r="BR278" s="18"/>
      <c r="BS278" s="18"/>
      <c r="BT278" s="18"/>
      <c r="BU278" s="18"/>
      <c r="BV278" s="18"/>
      <c r="BW278" s="18"/>
      <c r="BX278" s="18"/>
      <c r="BY278" s="18"/>
      <c r="BZ278" s="18"/>
      <c r="CA278" s="18"/>
      <c r="CB278" s="18"/>
      <c r="CC278" s="18"/>
      <c r="CD278" s="18"/>
      <c r="CE278" s="18"/>
      <c r="CF278" s="18"/>
      <c r="CG278" s="18"/>
      <c r="CH278" s="18"/>
      <c r="CI278" s="18"/>
      <c r="CJ278" s="18"/>
      <c r="CK278" s="18"/>
      <c r="CL278" s="18"/>
      <c r="CM278" s="18"/>
      <c r="CN278" s="18"/>
      <c r="CO278" s="18"/>
      <c r="CP278" s="18"/>
      <c r="CQ278" s="18"/>
      <c r="CR278" s="18"/>
      <c r="CS278" s="18"/>
      <c r="CT278" s="18"/>
      <c r="CU278" s="18"/>
      <c r="CV278" s="18"/>
      <c r="CW278" s="18"/>
      <c r="CX278" s="18"/>
      <c r="CY278" s="18"/>
      <c r="CZ278" s="18"/>
      <c r="DA278" s="18"/>
      <c r="DB278" s="18"/>
      <c r="DC278" s="18"/>
      <c r="DD278" s="18"/>
      <c r="DE278" s="18"/>
      <c r="DF278" s="18"/>
      <c r="DG278" s="18"/>
      <c r="DH278" s="18"/>
      <c r="DI278" s="18"/>
      <c r="DJ278" s="18"/>
      <c r="DK278" s="18"/>
      <c r="DL278" s="18"/>
      <c r="DM278" s="18"/>
      <c r="DN278" s="18"/>
      <c r="DO278" s="18"/>
      <c r="DP278" s="18"/>
      <c r="DQ278" s="18"/>
      <c r="DR278" s="18"/>
      <c r="DS278" s="18"/>
      <c r="DT278" s="18"/>
      <c r="DU278" s="18"/>
      <c r="DV278" s="18"/>
      <c r="DW278" s="18"/>
      <c r="DX278" s="18"/>
      <c r="DY278" s="18"/>
      <c r="DZ278" s="18"/>
      <c r="EA278" s="18"/>
      <c r="EB278" s="18"/>
      <c r="EC278" s="18"/>
      <c r="ED278" s="18"/>
      <c r="EE278" s="18"/>
      <c r="EF278" s="18"/>
      <c r="EG278" s="18"/>
      <c r="EH278" s="18"/>
      <c r="EI278" s="18"/>
      <c r="EJ278" s="18"/>
      <c r="EK278" s="18"/>
      <c r="EL278" s="18"/>
      <c r="EM278" s="18"/>
      <c r="EN278" s="18"/>
      <c r="EO278" s="18"/>
      <c r="EP278" s="18"/>
      <c r="EQ278" s="18"/>
      <c r="ER278" s="18"/>
      <c r="ES278" s="18"/>
      <c r="ET278" s="18"/>
      <c r="EU278" s="18"/>
      <c r="EV278" s="18"/>
      <c r="EW278" s="18"/>
      <c r="EX278" s="18"/>
      <c r="EY278" s="18"/>
      <c r="EZ278" s="18"/>
      <c r="FA278" s="18"/>
      <c r="FB278" s="18"/>
      <c r="FC278" s="18"/>
      <c r="FD278" s="18"/>
      <c r="FE278" s="18"/>
      <c r="FF278" s="18"/>
      <c r="FG278" s="18"/>
      <c r="FH278" s="18"/>
      <c r="FI278" s="18"/>
      <c r="FJ278" s="18"/>
      <c r="FK278" s="18"/>
      <c r="FL278" s="18"/>
      <c r="FM278" s="18"/>
      <c r="FN278" s="18"/>
      <c r="FO278" s="18"/>
      <c r="FP278" s="18"/>
      <c r="FQ278" s="18"/>
      <c r="FR278" s="18"/>
      <c r="FS278" s="18"/>
      <c r="FT278" s="18"/>
      <c r="FU278" s="18"/>
      <c r="FV278" s="18"/>
      <c r="FW278" s="18"/>
      <c r="FX278" s="18"/>
      <c r="FY278" s="18"/>
      <c r="FZ278" s="18"/>
      <c r="GA278" s="18"/>
      <c r="GB278" s="18"/>
      <c r="GC278" s="18"/>
      <c r="GD278" s="18"/>
      <c r="GE278" s="18"/>
      <c r="GF278" s="18"/>
      <c r="GG278" s="18"/>
      <c r="GH278" s="18"/>
      <c r="GI278" s="18"/>
      <c r="GJ278" s="18"/>
      <c r="GK278" s="18"/>
      <c r="GL278" s="18"/>
      <c r="GM278" s="18"/>
      <c r="GN278" s="18"/>
      <c r="GO278" s="18"/>
      <c r="GP278" s="18"/>
      <c r="GQ278" s="18"/>
      <c r="GR278" s="18"/>
      <c r="GS278" s="18"/>
      <c r="GT278" s="18"/>
      <c r="GU278" s="18"/>
      <c r="GV278" s="18"/>
      <c r="GW278" s="18"/>
      <c r="GX278" s="18"/>
      <c r="GY278" s="18"/>
      <c r="GZ278" s="18"/>
      <c r="HA278" s="18"/>
      <c r="HB278" s="18"/>
      <c r="HC278" s="18"/>
      <c r="HD278" s="18"/>
      <c r="HE278" s="18"/>
      <c r="HF278" s="18"/>
      <c r="HG278" s="18"/>
      <c r="HH278" s="18"/>
      <c r="HI278" s="18"/>
      <c r="HJ278" s="18"/>
      <c r="HK278" s="18"/>
      <c r="HL278" s="18"/>
      <c r="HM278" s="18"/>
      <c r="HN278" s="18"/>
      <c r="HO278" s="18"/>
      <c r="HP278" s="18"/>
      <c r="HQ278" s="18"/>
      <c r="HR278" s="18"/>
      <c r="HS278" s="18"/>
    </row>
    <row r="279" spans="1:227" s="23" customFormat="1" ht="132" x14ac:dyDescent="0.25">
      <c r="A279" s="87"/>
      <c r="B279" s="30" t="s">
        <v>335</v>
      </c>
      <c r="C279" s="28">
        <f>SUM(D279:L279)</f>
        <v>0</v>
      </c>
      <c r="D279" s="51">
        <v>0</v>
      </c>
      <c r="E279" s="51">
        <v>0</v>
      </c>
      <c r="F279" s="51">
        <v>0</v>
      </c>
      <c r="G279" s="51">
        <v>0</v>
      </c>
      <c r="H279" s="51">
        <v>0</v>
      </c>
      <c r="I279" s="52">
        <v>0</v>
      </c>
      <c r="J279" s="52">
        <v>0</v>
      </c>
      <c r="K279" s="51">
        <v>0</v>
      </c>
      <c r="L279" s="51">
        <v>0</v>
      </c>
      <c r="M279" s="87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  <c r="AA279" s="18"/>
      <c r="AB279" s="18"/>
      <c r="AC279" s="18"/>
      <c r="AD279" s="18"/>
      <c r="AE279" s="18"/>
      <c r="AF279" s="18"/>
      <c r="AG279" s="18"/>
      <c r="AH279" s="18"/>
      <c r="AI279" s="18"/>
      <c r="AJ279" s="18"/>
      <c r="AK279" s="18"/>
      <c r="AL279" s="18"/>
      <c r="AM279" s="18"/>
      <c r="AN279" s="18"/>
      <c r="AO279" s="18"/>
      <c r="AP279" s="18"/>
      <c r="AQ279" s="18"/>
      <c r="AR279" s="18"/>
      <c r="AS279" s="18"/>
      <c r="AT279" s="18"/>
      <c r="AU279" s="18"/>
      <c r="AV279" s="18"/>
      <c r="AW279" s="18"/>
      <c r="AX279" s="18"/>
      <c r="AY279" s="18"/>
      <c r="AZ279" s="18"/>
      <c r="BA279" s="18"/>
      <c r="BB279" s="18"/>
      <c r="BC279" s="18"/>
      <c r="BD279" s="18"/>
      <c r="BE279" s="18"/>
      <c r="BF279" s="18"/>
      <c r="BG279" s="18"/>
      <c r="BH279" s="18"/>
      <c r="BI279" s="18"/>
      <c r="BJ279" s="18"/>
      <c r="BK279" s="18"/>
      <c r="BL279" s="18"/>
      <c r="BM279" s="18"/>
      <c r="BN279" s="18"/>
      <c r="BO279" s="18"/>
      <c r="BP279" s="18"/>
      <c r="BQ279" s="18"/>
      <c r="BR279" s="18"/>
      <c r="BS279" s="18"/>
      <c r="BT279" s="18"/>
      <c r="BU279" s="18"/>
      <c r="BV279" s="18"/>
      <c r="BW279" s="18"/>
      <c r="BX279" s="18"/>
      <c r="BY279" s="18"/>
      <c r="BZ279" s="18"/>
      <c r="CA279" s="18"/>
      <c r="CB279" s="18"/>
      <c r="CC279" s="18"/>
      <c r="CD279" s="18"/>
      <c r="CE279" s="18"/>
      <c r="CF279" s="18"/>
      <c r="CG279" s="18"/>
      <c r="CH279" s="18"/>
      <c r="CI279" s="18"/>
      <c r="CJ279" s="18"/>
      <c r="CK279" s="18"/>
      <c r="CL279" s="18"/>
      <c r="CM279" s="18"/>
      <c r="CN279" s="18"/>
      <c r="CO279" s="18"/>
      <c r="CP279" s="18"/>
      <c r="CQ279" s="18"/>
      <c r="CR279" s="18"/>
      <c r="CS279" s="18"/>
      <c r="CT279" s="18"/>
      <c r="CU279" s="18"/>
      <c r="CV279" s="18"/>
      <c r="CW279" s="18"/>
      <c r="CX279" s="18"/>
      <c r="CY279" s="18"/>
      <c r="CZ279" s="18"/>
      <c r="DA279" s="18"/>
      <c r="DB279" s="18"/>
      <c r="DC279" s="18"/>
      <c r="DD279" s="18"/>
      <c r="DE279" s="18"/>
      <c r="DF279" s="18"/>
      <c r="DG279" s="18"/>
      <c r="DH279" s="18"/>
      <c r="DI279" s="18"/>
      <c r="DJ279" s="18"/>
      <c r="DK279" s="18"/>
      <c r="DL279" s="18"/>
      <c r="DM279" s="18"/>
      <c r="DN279" s="18"/>
      <c r="DO279" s="18"/>
      <c r="DP279" s="18"/>
      <c r="DQ279" s="18"/>
      <c r="DR279" s="18"/>
      <c r="DS279" s="18"/>
      <c r="DT279" s="18"/>
      <c r="DU279" s="18"/>
      <c r="DV279" s="18"/>
      <c r="DW279" s="18"/>
      <c r="DX279" s="18"/>
      <c r="DY279" s="18"/>
      <c r="DZ279" s="18"/>
      <c r="EA279" s="18"/>
      <c r="EB279" s="18"/>
      <c r="EC279" s="18"/>
      <c r="ED279" s="18"/>
      <c r="EE279" s="18"/>
      <c r="EF279" s="18"/>
      <c r="EG279" s="18"/>
      <c r="EH279" s="18"/>
      <c r="EI279" s="18"/>
      <c r="EJ279" s="18"/>
      <c r="EK279" s="18"/>
      <c r="EL279" s="18"/>
      <c r="EM279" s="18"/>
      <c r="EN279" s="18"/>
      <c r="EO279" s="18"/>
      <c r="EP279" s="18"/>
      <c r="EQ279" s="18"/>
      <c r="ER279" s="18"/>
      <c r="ES279" s="18"/>
      <c r="ET279" s="18"/>
      <c r="EU279" s="18"/>
      <c r="EV279" s="18"/>
      <c r="EW279" s="18"/>
      <c r="EX279" s="18"/>
      <c r="EY279" s="18"/>
      <c r="EZ279" s="18"/>
      <c r="FA279" s="18"/>
      <c r="FB279" s="18"/>
      <c r="FC279" s="18"/>
      <c r="FD279" s="18"/>
      <c r="FE279" s="18"/>
      <c r="FF279" s="18"/>
      <c r="FG279" s="18"/>
      <c r="FH279" s="18"/>
      <c r="FI279" s="18"/>
      <c r="FJ279" s="18"/>
      <c r="FK279" s="18"/>
      <c r="FL279" s="18"/>
      <c r="FM279" s="18"/>
      <c r="FN279" s="18"/>
      <c r="FO279" s="18"/>
      <c r="FP279" s="18"/>
      <c r="FQ279" s="18"/>
      <c r="FR279" s="18"/>
      <c r="FS279" s="18"/>
      <c r="FT279" s="18"/>
      <c r="FU279" s="18"/>
      <c r="FV279" s="18"/>
      <c r="FW279" s="18"/>
      <c r="FX279" s="18"/>
      <c r="FY279" s="18"/>
      <c r="FZ279" s="18"/>
      <c r="GA279" s="18"/>
      <c r="GB279" s="18"/>
      <c r="GC279" s="18"/>
      <c r="GD279" s="18"/>
      <c r="GE279" s="18"/>
      <c r="GF279" s="18"/>
      <c r="GG279" s="18"/>
      <c r="GH279" s="18"/>
      <c r="GI279" s="18"/>
      <c r="GJ279" s="18"/>
      <c r="GK279" s="18"/>
      <c r="GL279" s="18"/>
      <c r="GM279" s="18"/>
      <c r="GN279" s="18"/>
      <c r="GO279" s="18"/>
      <c r="GP279" s="18"/>
      <c r="GQ279" s="18"/>
      <c r="GR279" s="18"/>
      <c r="GS279" s="18"/>
      <c r="GT279" s="18"/>
      <c r="GU279" s="18"/>
      <c r="GV279" s="18"/>
      <c r="GW279" s="18"/>
      <c r="GX279" s="18"/>
      <c r="GY279" s="18"/>
      <c r="GZ279" s="18"/>
      <c r="HA279" s="18"/>
      <c r="HB279" s="18"/>
      <c r="HC279" s="18"/>
      <c r="HD279" s="18"/>
      <c r="HE279" s="18"/>
      <c r="HF279" s="18"/>
      <c r="HG279" s="18"/>
      <c r="HH279" s="18"/>
      <c r="HI279" s="18"/>
      <c r="HJ279" s="18"/>
      <c r="HK279" s="18"/>
      <c r="HL279" s="18"/>
      <c r="HM279" s="18"/>
      <c r="HN279" s="18"/>
      <c r="HO279" s="18"/>
      <c r="HP279" s="18"/>
      <c r="HQ279" s="18"/>
      <c r="HR279" s="18"/>
      <c r="HS279" s="18"/>
    </row>
    <row r="280" spans="1:227" ht="111" customHeight="1" x14ac:dyDescent="0.25">
      <c r="A280" s="88"/>
      <c r="B280" s="30" t="s">
        <v>336</v>
      </c>
      <c r="C280" s="28">
        <f>SUM(D280:L280)</f>
        <v>0</v>
      </c>
      <c r="D280" s="51">
        <v>0</v>
      </c>
      <c r="E280" s="51">
        <v>0</v>
      </c>
      <c r="F280" s="51">
        <v>0</v>
      </c>
      <c r="G280" s="51">
        <v>0</v>
      </c>
      <c r="H280" s="51">
        <v>0</v>
      </c>
      <c r="I280" s="52">
        <v>0</v>
      </c>
      <c r="J280" s="52">
        <v>0</v>
      </c>
      <c r="K280" s="51">
        <v>0</v>
      </c>
      <c r="L280" s="51">
        <v>0</v>
      </c>
      <c r="M280" s="88"/>
    </row>
    <row r="281" spans="1:227" x14ac:dyDescent="0.25">
      <c r="A281" s="86" t="s">
        <v>457</v>
      </c>
      <c r="B281" s="67" t="s">
        <v>337</v>
      </c>
      <c r="C281" s="28">
        <f>C282+C283</f>
        <v>0</v>
      </c>
      <c r="D281" s="28">
        <v>0</v>
      </c>
      <c r="E281" s="28">
        <v>0</v>
      </c>
      <c r="F281" s="28">
        <v>0</v>
      </c>
      <c r="G281" s="28">
        <v>0</v>
      </c>
      <c r="H281" s="28">
        <v>0</v>
      </c>
      <c r="I281" s="53">
        <v>0</v>
      </c>
      <c r="J281" s="53">
        <v>0</v>
      </c>
      <c r="K281" s="28">
        <v>0</v>
      </c>
      <c r="L281" s="28">
        <v>0</v>
      </c>
      <c r="M281" s="86" t="s">
        <v>382</v>
      </c>
    </row>
    <row r="282" spans="1:227" ht="132" x14ac:dyDescent="0.25">
      <c r="A282" s="87"/>
      <c r="B282" s="30" t="s">
        <v>335</v>
      </c>
      <c r="C282" s="28">
        <f>SUM(D282:L282)</f>
        <v>0</v>
      </c>
      <c r="D282" s="28">
        <v>0</v>
      </c>
      <c r="E282" s="28">
        <v>0</v>
      </c>
      <c r="F282" s="28">
        <v>0</v>
      </c>
      <c r="G282" s="28">
        <v>0</v>
      </c>
      <c r="H282" s="28">
        <v>0</v>
      </c>
      <c r="I282" s="53">
        <v>0</v>
      </c>
      <c r="J282" s="53">
        <v>0</v>
      </c>
      <c r="K282" s="28">
        <v>0</v>
      </c>
      <c r="L282" s="28">
        <v>0</v>
      </c>
      <c r="M282" s="87"/>
    </row>
    <row r="283" spans="1:227" ht="111.75" customHeight="1" x14ac:dyDescent="0.25">
      <c r="A283" s="88"/>
      <c r="B283" s="30" t="s">
        <v>336</v>
      </c>
      <c r="C283" s="28">
        <f>SUM(D283:L283)</f>
        <v>0</v>
      </c>
      <c r="D283" s="28">
        <v>0</v>
      </c>
      <c r="E283" s="28">
        <v>0</v>
      </c>
      <c r="F283" s="28">
        <v>0</v>
      </c>
      <c r="G283" s="28">
        <v>0</v>
      </c>
      <c r="H283" s="28">
        <v>0</v>
      </c>
      <c r="I283" s="53">
        <v>0</v>
      </c>
      <c r="J283" s="53">
        <v>0</v>
      </c>
      <c r="K283" s="28">
        <v>0</v>
      </c>
      <c r="L283" s="28">
        <v>0</v>
      </c>
      <c r="M283" s="88"/>
    </row>
    <row r="284" spans="1:227" x14ac:dyDescent="0.25">
      <c r="A284" s="86" t="s">
        <v>458</v>
      </c>
      <c r="B284" s="67" t="s">
        <v>337</v>
      </c>
      <c r="C284" s="28">
        <f>C287</f>
        <v>1082648</v>
      </c>
      <c r="D284" s="28">
        <f>D286</f>
        <v>100000</v>
      </c>
      <c r="E284" s="28">
        <f>E286</f>
        <v>100000</v>
      </c>
      <c r="F284" s="28">
        <f>F286</f>
        <v>100000</v>
      </c>
      <c r="G284" s="28">
        <f t="shared" ref="G284:L284" si="270">G287</f>
        <v>100000</v>
      </c>
      <c r="H284" s="28">
        <f t="shared" si="270"/>
        <v>180800</v>
      </c>
      <c r="I284" s="53">
        <f t="shared" si="270"/>
        <v>100000</v>
      </c>
      <c r="J284" s="53">
        <f t="shared" si="270"/>
        <v>100000</v>
      </c>
      <c r="K284" s="28">
        <f t="shared" si="270"/>
        <v>150924</v>
      </c>
      <c r="L284" s="28">
        <f t="shared" si="270"/>
        <v>150924</v>
      </c>
      <c r="M284" s="86" t="s">
        <v>381</v>
      </c>
    </row>
    <row r="285" spans="1:227" ht="132" x14ac:dyDescent="0.25">
      <c r="A285" s="87"/>
      <c r="B285" s="30" t="s">
        <v>335</v>
      </c>
      <c r="C285" s="28">
        <f>C288</f>
        <v>0</v>
      </c>
      <c r="D285" s="28">
        <v>0</v>
      </c>
      <c r="E285" s="28">
        <v>0</v>
      </c>
      <c r="F285" s="28">
        <v>0</v>
      </c>
      <c r="G285" s="28">
        <v>0</v>
      </c>
      <c r="H285" s="28">
        <v>0</v>
      </c>
      <c r="I285" s="53">
        <v>0</v>
      </c>
      <c r="J285" s="53">
        <v>0</v>
      </c>
      <c r="K285" s="28">
        <v>0</v>
      </c>
      <c r="L285" s="28">
        <v>0</v>
      </c>
      <c r="M285" s="87"/>
    </row>
    <row r="286" spans="1:227" ht="66" x14ac:dyDescent="0.25">
      <c r="A286" s="88"/>
      <c r="B286" s="30" t="s">
        <v>336</v>
      </c>
      <c r="C286" s="28">
        <f>C289</f>
        <v>1082648</v>
      </c>
      <c r="D286" s="28">
        <f>D289</f>
        <v>100000</v>
      </c>
      <c r="E286" s="28">
        <f>E289</f>
        <v>100000</v>
      </c>
      <c r="F286" s="28">
        <f>F289</f>
        <v>100000</v>
      </c>
      <c r="G286" s="28">
        <f t="shared" ref="G286:L286" si="271">G289</f>
        <v>100000</v>
      </c>
      <c r="H286" s="28">
        <f>H289</f>
        <v>180800</v>
      </c>
      <c r="I286" s="53">
        <f t="shared" si="271"/>
        <v>100000</v>
      </c>
      <c r="J286" s="53">
        <f t="shared" si="271"/>
        <v>100000</v>
      </c>
      <c r="K286" s="28">
        <f t="shared" si="271"/>
        <v>150924</v>
      </c>
      <c r="L286" s="28">
        <f t="shared" si="271"/>
        <v>150924</v>
      </c>
      <c r="M286" s="88"/>
    </row>
    <row r="287" spans="1:227" x14ac:dyDescent="0.25">
      <c r="A287" s="86" t="s">
        <v>459</v>
      </c>
      <c r="B287" s="67" t="s">
        <v>337</v>
      </c>
      <c r="C287" s="28">
        <f>C288+C289</f>
        <v>1082648</v>
      </c>
      <c r="D287" s="28">
        <f>D288+D289</f>
        <v>100000</v>
      </c>
      <c r="E287" s="28">
        <f>E288+E289</f>
        <v>100000</v>
      </c>
      <c r="F287" s="28">
        <f>F288+F289</f>
        <v>100000</v>
      </c>
      <c r="G287" s="28">
        <f t="shared" ref="G287:L287" si="272">G288+G289</f>
        <v>100000</v>
      </c>
      <c r="H287" s="28">
        <f t="shared" si="272"/>
        <v>180800</v>
      </c>
      <c r="I287" s="53">
        <f t="shared" si="272"/>
        <v>100000</v>
      </c>
      <c r="J287" s="53">
        <f t="shared" si="272"/>
        <v>100000</v>
      </c>
      <c r="K287" s="28">
        <f t="shared" si="272"/>
        <v>150924</v>
      </c>
      <c r="L287" s="28">
        <f t="shared" si="272"/>
        <v>150924</v>
      </c>
      <c r="M287" s="86" t="s">
        <v>382</v>
      </c>
    </row>
    <row r="288" spans="1:227" ht="132" x14ac:dyDescent="0.25">
      <c r="A288" s="87"/>
      <c r="B288" s="30" t="s">
        <v>335</v>
      </c>
      <c r="C288" s="28">
        <f>SUM(D288:L288)</f>
        <v>0</v>
      </c>
      <c r="D288" s="28">
        <v>0</v>
      </c>
      <c r="E288" s="28">
        <v>0</v>
      </c>
      <c r="F288" s="28">
        <v>0</v>
      </c>
      <c r="G288" s="28">
        <v>0</v>
      </c>
      <c r="H288" s="28">
        <v>0</v>
      </c>
      <c r="I288" s="53">
        <v>0</v>
      </c>
      <c r="J288" s="53">
        <v>0</v>
      </c>
      <c r="K288" s="28">
        <v>0</v>
      </c>
      <c r="L288" s="28">
        <v>0</v>
      </c>
      <c r="M288" s="87"/>
    </row>
    <row r="289" spans="1:13" ht="66" x14ac:dyDescent="0.25">
      <c r="A289" s="88"/>
      <c r="B289" s="30" t="s">
        <v>336</v>
      </c>
      <c r="C289" s="28">
        <f>SUM(D289:L289)</f>
        <v>1082648</v>
      </c>
      <c r="D289" s="28">
        <v>100000</v>
      </c>
      <c r="E289" s="28">
        <v>100000</v>
      </c>
      <c r="F289" s="28">
        <v>100000</v>
      </c>
      <c r="G289" s="28">
        <v>100000</v>
      </c>
      <c r="H289" s="28">
        <f>100000+80800</f>
        <v>180800</v>
      </c>
      <c r="I289" s="53">
        <v>100000</v>
      </c>
      <c r="J289" s="53">
        <v>100000</v>
      </c>
      <c r="K289" s="28">
        <f>100000+50924</f>
        <v>150924</v>
      </c>
      <c r="L289" s="28">
        <f>100000+50924</f>
        <v>150924</v>
      </c>
      <c r="M289" s="88"/>
    </row>
    <row r="290" spans="1:13" x14ac:dyDescent="0.25">
      <c r="A290" s="86" t="s">
        <v>460</v>
      </c>
      <c r="B290" s="67" t="s">
        <v>337</v>
      </c>
      <c r="C290" s="28">
        <f>C293</f>
        <v>0</v>
      </c>
      <c r="D290" s="28">
        <f t="shared" ref="D290:L290" si="273">D291+D292</f>
        <v>0</v>
      </c>
      <c r="E290" s="28">
        <f t="shared" si="273"/>
        <v>0</v>
      </c>
      <c r="F290" s="28">
        <f t="shared" si="273"/>
        <v>0</v>
      </c>
      <c r="G290" s="28">
        <f t="shared" si="273"/>
        <v>0</v>
      </c>
      <c r="H290" s="28">
        <f t="shared" si="273"/>
        <v>0</v>
      </c>
      <c r="I290" s="53">
        <f t="shared" si="273"/>
        <v>0</v>
      </c>
      <c r="J290" s="53">
        <f>J291+J292</f>
        <v>0</v>
      </c>
      <c r="K290" s="28">
        <f t="shared" si="273"/>
        <v>0</v>
      </c>
      <c r="L290" s="28">
        <f t="shared" si="273"/>
        <v>0</v>
      </c>
      <c r="M290" s="86" t="s">
        <v>386</v>
      </c>
    </row>
    <row r="291" spans="1:13" ht="132" x14ac:dyDescent="0.25">
      <c r="A291" s="87"/>
      <c r="B291" s="67" t="s">
        <v>335</v>
      </c>
      <c r="C291" s="28">
        <f>C294</f>
        <v>0</v>
      </c>
      <c r="D291" s="28">
        <v>0</v>
      </c>
      <c r="E291" s="28">
        <v>0</v>
      </c>
      <c r="F291" s="28">
        <v>0</v>
      </c>
      <c r="G291" s="28">
        <v>0</v>
      </c>
      <c r="H291" s="28">
        <v>0</v>
      </c>
      <c r="I291" s="53">
        <v>0</v>
      </c>
      <c r="J291" s="53">
        <v>0</v>
      </c>
      <c r="K291" s="28">
        <v>0</v>
      </c>
      <c r="L291" s="28">
        <v>0</v>
      </c>
      <c r="M291" s="87"/>
    </row>
    <row r="292" spans="1:13" ht="113.25" customHeight="1" x14ac:dyDescent="0.25">
      <c r="A292" s="88"/>
      <c r="B292" s="67" t="s">
        <v>336</v>
      </c>
      <c r="C292" s="28">
        <f>C295</f>
        <v>0</v>
      </c>
      <c r="D292" s="28">
        <v>0</v>
      </c>
      <c r="E292" s="28">
        <v>0</v>
      </c>
      <c r="F292" s="28">
        <v>0</v>
      </c>
      <c r="G292" s="28">
        <v>0</v>
      </c>
      <c r="H292" s="28">
        <v>0</v>
      </c>
      <c r="I292" s="53">
        <v>0</v>
      </c>
      <c r="J292" s="53">
        <v>0</v>
      </c>
      <c r="K292" s="28">
        <v>0</v>
      </c>
      <c r="L292" s="28">
        <v>0</v>
      </c>
      <c r="M292" s="88"/>
    </row>
    <row r="293" spans="1:13" x14ac:dyDescent="0.25">
      <c r="A293" s="86" t="s">
        <v>461</v>
      </c>
      <c r="B293" s="67" t="s">
        <v>337</v>
      </c>
      <c r="C293" s="28">
        <f>C294+C295</f>
        <v>0</v>
      </c>
      <c r="D293" s="28">
        <v>0</v>
      </c>
      <c r="E293" s="28">
        <v>0</v>
      </c>
      <c r="F293" s="28">
        <v>0</v>
      </c>
      <c r="G293" s="28">
        <v>0</v>
      </c>
      <c r="H293" s="28">
        <v>0</v>
      </c>
      <c r="I293" s="53">
        <v>0</v>
      </c>
      <c r="J293" s="53">
        <v>0</v>
      </c>
      <c r="K293" s="28">
        <v>0</v>
      </c>
      <c r="L293" s="28">
        <v>0</v>
      </c>
      <c r="M293" s="86" t="s">
        <v>386</v>
      </c>
    </row>
    <row r="294" spans="1:13" ht="132" x14ac:dyDescent="0.25">
      <c r="A294" s="87"/>
      <c r="B294" s="30" t="s">
        <v>335</v>
      </c>
      <c r="C294" s="28">
        <f>SUM(D294:L294)</f>
        <v>0</v>
      </c>
      <c r="D294" s="28">
        <v>0</v>
      </c>
      <c r="E294" s="28">
        <v>0</v>
      </c>
      <c r="F294" s="28">
        <v>0</v>
      </c>
      <c r="G294" s="28">
        <v>0</v>
      </c>
      <c r="H294" s="28">
        <v>0</v>
      </c>
      <c r="I294" s="53">
        <v>0</v>
      </c>
      <c r="J294" s="53">
        <v>0</v>
      </c>
      <c r="K294" s="28">
        <v>0</v>
      </c>
      <c r="L294" s="28">
        <v>0</v>
      </c>
      <c r="M294" s="87"/>
    </row>
    <row r="295" spans="1:13" ht="107.25" customHeight="1" x14ac:dyDescent="0.25">
      <c r="A295" s="88"/>
      <c r="B295" s="30" t="s">
        <v>336</v>
      </c>
      <c r="C295" s="28">
        <f>SUM(D295:L295)</f>
        <v>0</v>
      </c>
      <c r="D295" s="28">
        <v>0</v>
      </c>
      <c r="E295" s="28">
        <v>0</v>
      </c>
      <c r="F295" s="28">
        <v>0</v>
      </c>
      <c r="G295" s="28">
        <v>0</v>
      </c>
      <c r="H295" s="28">
        <v>0</v>
      </c>
      <c r="I295" s="53">
        <v>0</v>
      </c>
      <c r="J295" s="53">
        <v>0</v>
      </c>
      <c r="K295" s="28">
        <v>0</v>
      </c>
      <c r="L295" s="28">
        <v>0</v>
      </c>
      <c r="M295" s="88"/>
    </row>
    <row r="296" spans="1:13" x14ac:dyDescent="0.25">
      <c r="A296" s="86" t="s">
        <v>462</v>
      </c>
      <c r="B296" s="67" t="s">
        <v>337</v>
      </c>
      <c r="C296" s="28">
        <f>C297+C298</f>
        <v>0</v>
      </c>
      <c r="D296" s="28">
        <v>0</v>
      </c>
      <c r="E296" s="28">
        <v>0</v>
      </c>
      <c r="F296" s="28">
        <v>0</v>
      </c>
      <c r="G296" s="28">
        <v>0</v>
      </c>
      <c r="H296" s="28">
        <v>0</v>
      </c>
      <c r="I296" s="53">
        <v>0</v>
      </c>
      <c r="J296" s="53">
        <v>0</v>
      </c>
      <c r="K296" s="28">
        <v>0</v>
      </c>
      <c r="L296" s="28">
        <v>0</v>
      </c>
      <c r="M296" s="86" t="s">
        <v>389</v>
      </c>
    </row>
    <row r="297" spans="1:13" ht="132" x14ac:dyDescent="0.25">
      <c r="A297" s="87"/>
      <c r="B297" s="30" t="s">
        <v>335</v>
      </c>
      <c r="C297" s="28">
        <f>C300+C303+C309+C306</f>
        <v>0</v>
      </c>
      <c r="D297" s="28">
        <f t="shared" ref="D297" si="274">D300+D303+D306+D309</f>
        <v>0</v>
      </c>
      <c r="E297" s="28">
        <v>0</v>
      </c>
      <c r="F297" s="28">
        <v>0</v>
      </c>
      <c r="G297" s="28">
        <v>0</v>
      </c>
      <c r="H297" s="28">
        <v>0</v>
      </c>
      <c r="I297" s="53">
        <v>0</v>
      </c>
      <c r="J297" s="53">
        <v>0</v>
      </c>
      <c r="K297" s="28">
        <v>0</v>
      </c>
      <c r="L297" s="28">
        <v>0</v>
      </c>
      <c r="M297" s="87"/>
    </row>
    <row r="298" spans="1:13" ht="66" x14ac:dyDescent="0.25">
      <c r="A298" s="88"/>
      <c r="B298" s="30" t="s">
        <v>336</v>
      </c>
      <c r="C298" s="28">
        <f>C301+C304+C307+C310</f>
        <v>0</v>
      </c>
      <c r="D298" s="28">
        <v>0</v>
      </c>
      <c r="E298" s="28">
        <v>0</v>
      </c>
      <c r="F298" s="28">
        <v>0</v>
      </c>
      <c r="G298" s="28">
        <v>0</v>
      </c>
      <c r="H298" s="28">
        <v>0</v>
      </c>
      <c r="I298" s="53">
        <v>0</v>
      </c>
      <c r="J298" s="53">
        <v>0</v>
      </c>
      <c r="K298" s="28">
        <v>0</v>
      </c>
      <c r="L298" s="28">
        <v>0</v>
      </c>
      <c r="M298" s="88"/>
    </row>
    <row r="299" spans="1:13" x14ac:dyDescent="0.25">
      <c r="A299" s="86" t="s">
        <v>463</v>
      </c>
      <c r="B299" s="64" t="s">
        <v>337</v>
      </c>
      <c r="C299" s="54">
        <f>C300+C301</f>
        <v>0</v>
      </c>
      <c r="D299" s="54"/>
      <c r="E299" s="54"/>
      <c r="F299" s="54"/>
      <c r="G299" s="54"/>
      <c r="H299" s="54"/>
      <c r="I299" s="55"/>
      <c r="J299" s="55"/>
      <c r="K299" s="54"/>
      <c r="L299" s="54"/>
      <c r="M299" s="86" t="s">
        <v>385</v>
      </c>
    </row>
    <row r="300" spans="1:13" ht="132" x14ac:dyDescent="0.25">
      <c r="A300" s="87"/>
      <c r="B300" s="30" t="s">
        <v>335</v>
      </c>
      <c r="C300" s="28">
        <f>SUM(D300:L300)</f>
        <v>0</v>
      </c>
      <c r="D300" s="28">
        <v>0</v>
      </c>
      <c r="E300" s="28">
        <v>0</v>
      </c>
      <c r="F300" s="28">
        <v>0</v>
      </c>
      <c r="G300" s="28">
        <v>0</v>
      </c>
      <c r="H300" s="28">
        <v>0</v>
      </c>
      <c r="I300" s="53">
        <v>0</v>
      </c>
      <c r="J300" s="53">
        <v>0</v>
      </c>
      <c r="K300" s="28">
        <v>0</v>
      </c>
      <c r="L300" s="28">
        <v>0</v>
      </c>
      <c r="M300" s="87"/>
    </row>
    <row r="301" spans="1:13" ht="119.25" customHeight="1" x14ac:dyDescent="0.25">
      <c r="A301" s="88"/>
      <c r="B301" s="30" t="s">
        <v>336</v>
      </c>
      <c r="C301" s="28">
        <f>SUM(D301:L301)</f>
        <v>0</v>
      </c>
      <c r="D301" s="28">
        <v>0</v>
      </c>
      <c r="E301" s="28">
        <v>0</v>
      </c>
      <c r="F301" s="28">
        <v>0</v>
      </c>
      <c r="G301" s="28">
        <v>0</v>
      </c>
      <c r="H301" s="28">
        <v>0</v>
      </c>
      <c r="I301" s="53">
        <v>0</v>
      </c>
      <c r="J301" s="53">
        <v>0</v>
      </c>
      <c r="K301" s="28">
        <v>0</v>
      </c>
      <c r="L301" s="28">
        <v>0</v>
      </c>
      <c r="M301" s="88"/>
    </row>
    <row r="302" spans="1:13" x14ac:dyDescent="0.25">
      <c r="A302" s="86" t="s">
        <v>464</v>
      </c>
      <c r="B302" s="67" t="s">
        <v>337</v>
      </c>
      <c r="C302" s="54">
        <f>C303+C304</f>
        <v>0</v>
      </c>
      <c r="D302" s="28">
        <v>0</v>
      </c>
      <c r="E302" s="28">
        <v>0</v>
      </c>
      <c r="F302" s="28">
        <v>0</v>
      </c>
      <c r="G302" s="28">
        <v>0</v>
      </c>
      <c r="H302" s="28">
        <v>0</v>
      </c>
      <c r="I302" s="53">
        <v>0</v>
      </c>
      <c r="J302" s="53">
        <v>0</v>
      </c>
      <c r="K302" s="28">
        <v>0</v>
      </c>
      <c r="L302" s="28">
        <v>0</v>
      </c>
      <c r="M302" s="86" t="s">
        <v>386</v>
      </c>
    </row>
    <row r="303" spans="1:13" ht="132" x14ac:dyDescent="0.25">
      <c r="A303" s="87"/>
      <c r="B303" s="30" t="s">
        <v>335</v>
      </c>
      <c r="C303" s="28">
        <f>SUM(D303:L303)</f>
        <v>0</v>
      </c>
      <c r="D303" s="28">
        <v>0</v>
      </c>
      <c r="E303" s="28">
        <v>0</v>
      </c>
      <c r="F303" s="28">
        <v>0</v>
      </c>
      <c r="G303" s="28">
        <v>0</v>
      </c>
      <c r="H303" s="28">
        <v>0</v>
      </c>
      <c r="I303" s="53">
        <v>0</v>
      </c>
      <c r="J303" s="53">
        <v>0</v>
      </c>
      <c r="K303" s="28">
        <v>0</v>
      </c>
      <c r="L303" s="28">
        <v>0</v>
      </c>
      <c r="M303" s="87"/>
    </row>
    <row r="304" spans="1:13" ht="128.25" customHeight="1" x14ac:dyDescent="0.25">
      <c r="A304" s="88"/>
      <c r="B304" s="30" t="s">
        <v>336</v>
      </c>
      <c r="C304" s="28">
        <f>SUM(D304:L304)</f>
        <v>0</v>
      </c>
      <c r="D304" s="28">
        <v>0</v>
      </c>
      <c r="E304" s="28">
        <v>0</v>
      </c>
      <c r="F304" s="28">
        <v>0</v>
      </c>
      <c r="G304" s="28">
        <v>0</v>
      </c>
      <c r="H304" s="28">
        <v>0</v>
      </c>
      <c r="I304" s="53">
        <v>0</v>
      </c>
      <c r="J304" s="53">
        <v>0</v>
      </c>
      <c r="K304" s="28">
        <v>0</v>
      </c>
      <c r="L304" s="28">
        <v>0</v>
      </c>
      <c r="M304" s="88"/>
    </row>
    <row r="305" spans="1:13" x14ac:dyDescent="0.25">
      <c r="A305" s="86" t="s">
        <v>465</v>
      </c>
      <c r="B305" s="67" t="s">
        <v>337</v>
      </c>
      <c r="C305" s="54">
        <f>C306+C307</f>
        <v>0</v>
      </c>
      <c r="D305" s="28">
        <v>0</v>
      </c>
      <c r="E305" s="28">
        <v>0</v>
      </c>
      <c r="F305" s="28">
        <v>0</v>
      </c>
      <c r="G305" s="28">
        <v>0</v>
      </c>
      <c r="H305" s="28">
        <v>0</v>
      </c>
      <c r="I305" s="53">
        <v>0</v>
      </c>
      <c r="J305" s="53">
        <v>0</v>
      </c>
      <c r="K305" s="28">
        <v>0</v>
      </c>
      <c r="L305" s="28">
        <v>0</v>
      </c>
      <c r="M305" s="86" t="s">
        <v>385</v>
      </c>
    </row>
    <row r="306" spans="1:13" ht="132" x14ac:dyDescent="0.25">
      <c r="A306" s="87"/>
      <c r="B306" s="30" t="s">
        <v>335</v>
      </c>
      <c r="C306" s="28">
        <f>SUM(D306:L306)</f>
        <v>0</v>
      </c>
      <c r="D306" s="28">
        <v>0</v>
      </c>
      <c r="E306" s="28">
        <v>0</v>
      </c>
      <c r="F306" s="28">
        <v>0</v>
      </c>
      <c r="G306" s="28">
        <v>0</v>
      </c>
      <c r="H306" s="28">
        <v>0</v>
      </c>
      <c r="I306" s="53">
        <v>0</v>
      </c>
      <c r="J306" s="53">
        <v>0</v>
      </c>
      <c r="K306" s="28">
        <v>0</v>
      </c>
      <c r="L306" s="28">
        <v>0</v>
      </c>
      <c r="M306" s="87"/>
    </row>
    <row r="307" spans="1:13" ht="66" x14ac:dyDescent="0.25">
      <c r="A307" s="88"/>
      <c r="B307" s="30" t="s">
        <v>336</v>
      </c>
      <c r="C307" s="28">
        <f>SUM(D307:L307)</f>
        <v>0</v>
      </c>
      <c r="D307" s="28">
        <v>0</v>
      </c>
      <c r="E307" s="28">
        <v>0</v>
      </c>
      <c r="F307" s="28">
        <v>0</v>
      </c>
      <c r="G307" s="28">
        <v>0</v>
      </c>
      <c r="H307" s="28">
        <v>0</v>
      </c>
      <c r="I307" s="53">
        <v>0</v>
      </c>
      <c r="J307" s="53">
        <v>0</v>
      </c>
      <c r="K307" s="28">
        <v>0</v>
      </c>
      <c r="L307" s="28">
        <v>0</v>
      </c>
      <c r="M307" s="88"/>
    </row>
    <row r="308" spans="1:13" x14ac:dyDescent="0.25">
      <c r="A308" s="86" t="s">
        <v>466</v>
      </c>
      <c r="B308" s="67" t="s">
        <v>337</v>
      </c>
      <c r="C308" s="54">
        <f>C309+C310</f>
        <v>0</v>
      </c>
      <c r="D308" s="28">
        <f>D309+D310</f>
        <v>0</v>
      </c>
      <c r="E308" s="28">
        <v>0</v>
      </c>
      <c r="F308" s="28">
        <v>0</v>
      </c>
      <c r="G308" s="28">
        <v>0</v>
      </c>
      <c r="H308" s="28">
        <v>0</v>
      </c>
      <c r="I308" s="53">
        <v>0</v>
      </c>
      <c r="J308" s="53">
        <v>0</v>
      </c>
      <c r="K308" s="28">
        <v>0</v>
      </c>
      <c r="L308" s="28">
        <v>0</v>
      </c>
      <c r="M308" s="86" t="s">
        <v>385</v>
      </c>
    </row>
    <row r="309" spans="1:13" ht="132" x14ac:dyDescent="0.25">
      <c r="A309" s="87"/>
      <c r="B309" s="30" t="s">
        <v>335</v>
      </c>
      <c r="C309" s="28">
        <f>SUM(D309:L309)</f>
        <v>0</v>
      </c>
      <c r="D309" s="28">
        <v>0</v>
      </c>
      <c r="E309" s="28">
        <v>0</v>
      </c>
      <c r="F309" s="28">
        <v>0</v>
      </c>
      <c r="G309" s="28">
        <v>0</v>
      </c>
      <c r="H309" s="28">
        <v>0</v>
      </c>
      <c r="I309" s="53">
        <v>0</v>
      </c>
      <c r="J309" s="53">
        <v>0</v>
      </c>
      <c r="K309" s="28">
        <v>0</v>
      </c>
      <c r="L309" s="28">
        <v>0</v>
      </c>
      <c r="M309" s="87"/>
    </row>
    <row r="310" spans="1:13" ht="66" x14ac:dyDescent="0.25">
      <c r="A310" s="88"/>
      <c r="B310" s="30" t="s">
        <v>336</v>
      </c>
      <c r="C310" s="28">
        <f>SUM(D310:L310)</f>
        <v>0</v>
      </c>
      <c r="D310" s="28">
        <v>0</v>
      </c>
      <c r="E310" s="28">
        <v>0</v>
      </c>
      <c r="F310" s="28">
        <v>0</v>
      </c>
      <c r="G310" s="28">
        <v>0</v>
      </c>
      <c r="H310" s="28">
        <v>0</v>
      </c>
      <c r="I310" s="53">
        <v>0</v>
      </c>
      <c r="J310" s="53">
        <v>0</v>
      </c>
      <c r="K310" s="28">
        <v>0</v>
      </c>
      <c r="L310" s="28">
        <v>0</v>
      </c>
      <c r="M310" s="88"/>
    </row>
    <row r="311" spans="1:13" x14ac:dyDescent="0.25">
      <c r="A311" s="86" t="s">
        <v>467</v>
      </c>
      <c r="B311" s="67" t="s">
        <v>337</v>
      </c>
      <c r="C311" s="28">
        <f>C314</f>
        <v>1270188</v>
      </c>
      <c r="D311" s="28">
        <f t="shared" ref="D311:L311" si="275">D312+D313</f>
        <v>141132</v>
      </c>
      <c r="E311" s="28">
        <f t="shared" si="275"/>
        <v>141132</v>
      </c>
      <c r="F311" s="28">
        <f t="shared" si="275"/>
        <v>141132</v>
      </c>
      <c r="G311" s="28">
        <f t="shared" si="275"/>
        <v>141132</v>
      </c>
      <c r="H311" s="28">
        <f t="shared" si="275"/>
        <v>141132</v>
      </c>
      <c r="I311" s="53">
        <f t="shared" si="275"/>
        <v>141132</v>
      </c>
      <c r="J311" s="53">
        <f t="shared" si="275"/>
        <v>141132</v>
      </c>
      <c r="K311" s="28">
        <f t="shared" si="275"/>
        <v>141132</v>
      </c>
      <c r="L311" s="28">
        <f t="shared" si="275"/>
        <v>141132</v>
      </c>
      <c r="M311" s="86" t="s">
        <v>386</v>
      </c>
    </row>
    <row r="312" spans="1:13" ht="101.25" customHeight="1" x14ac:dyDescent="0.25">
      <c r="A312" s="87"/>
      <c r="B312" s="30" t="s">
        <v>335</v>
      </c>
      <c r="C312" s="28">
        <f t="shared" ref="C312:C313" si="276">C315</f>
        <v>0</v>
      </c>
      <c r="D312" s="28">
        <v>0</v>
      </c>
      <c r="E312" s="28">
        <v>0</v>
      </c>
      <c r="F312" s="28">
        <v>0</v>
      </c>
      <c r="G312" s="28">
        <v>0</v>
      </c>
      <c r="H312" s="28">
        <v>0</v>
      </c>
      <c r="I312" s="53">
        <v>0</v>
      </c>
      <c r="J312" s="53">
        <v>0</v>
      </c>
      <c r="K312" s="28">
        <v>0</v>
      </c>
      <c r="L312" s="28">
        <v>0</v>
      </c>
      <c r="M312" s="87"/>
    </row>
    <row r="313" spans="1:13" ht="88.5" customHeight="1" x14ac:dyDescent="0.25">
      <c r="A313" s="88"/>
      <c r="B313" s="30" t="s">
        <v>336</v>
      </c>
      <c r="C313" s="28">
        <f t="shared" si="276"/>
        <v>1270188</v>
      </c>
      <c r="D313" s="28">
        <f t="shared" ref="D313:L313" si="277">D316</f>
        <v>141132</v>
      </c>
      <c r="E313" s="28">
        <f>E316</f>
        <v>141132</v>
      </c>
      <c r="F313" s="28">
        <f t="shared" si="277"/>
        <v>141132</v>
      </c>
      <c r="G313" s="28">
        <f t="shared" si="277"/>
        <v>141132</v>
      </c>
      <c r="H313" s="28">
        <f t="shared" si="277"/>
        <v>141132</v>
      </c>
      <c r="I313" s="53">
        <f t="shared" si="277"/>
        <v>141132</v>
      </c>
      <c r="J313" s="53">
        <f t="shared" si="277"/>
        <v>141132</v>
      </c>
      <c r="K313" s="28">
        <f t="shared" si="277"/>
        <v>141132</v>
      </c>
      <c r="L313" s="28">
        <f t="shared" si="277"/>
        <v>141132</v>
      </c>
      <c r="M313" s="88"/>
    </row>
    <row r="314" spans="1:13" x14ac:dyDescent="0.25">
      <c r="A314" s="86" t="s">
        <v>468</v>
      </c>
      <c r="B314" s="67" t="s">
        <v>337</v>
      </c>
      <c r="C314" s="28">
        <f>C316+C315</f>
        <v>1270188</v>
      </c>
      <c r="D314" s="28">
        <f t="shared" ref="D314:L314" si="278">D316+D315</f>
        <v>141132</v>
      </c>
      <c r="E314" s="28"/>
      <c r="F314" s="28">
        <f t="shared" si="278"/>
        <v>141132</v>
      </c>
      <c r="G314" s="28">
        <f t="shared" si="278"/>
        <v>141132</v>
      </c>
      <c r="H314" s="28">
        <f t="shared" si="278"/>
        <v>141132</v>
      </c>
      <c r="I314" s="53">
        <f t="shared" si="278"/>
        <v>141132</v>
      </c>
      <c r="J314" s="53">
        <f t="shared" si="278"/>
        <v>141132</v>
      </c>
      <c r="K314" s="28">
        <f t="shared" si="278"/>
        <v>141132</v>
      </c>
      <c r="L314" s="28">
        <f t="shared" si="278"/>
        <v>141132</v>
      </c>
      <c r="M314" s="86" t="s">
        <v>386</v>
      </c>
    </row>
    <row r="315" spans="1:13" ht="134.25" customHeight="1" x14ac:dyDescent="0.25">
      <c r="A315" s="87"/>
      <c r="B315" s="30" t="s">
        <v>335</v>
      </c>
      <c r="C315" s="28">
        <f>SUM(D315:L315)</f>
        <v>0</v>
      </c>
      <c r="D315" s="28">
        <v>0</v>
      </c>
      <c r="E315" s="28">
        <v>0</v>
      </c>
      <c r="F315" s="28">
        <v>0</v>
      </c>
      <c r="G315" s="28">
        <v>0</v>
      </c>
      <c r="H315" s="28">
        <v>0</v>
      </c>
      <c r="I315" s="53">
        <v>0</v>
      </c>
      <c r="J315" s="53">
        <v>0</v>
      </c>
      <c r="K315" s="28">
        <v>0</v>
      </c>
      <c r="L315" s="28">
        <v>0</v>
      </c>
      <c r="M315" s="87"/>
    </row>
    <row r="316" spans="1:13" ht="81" customHeight="1" x14ac:dyDescent="0.25">
      <c r="A316" s="88"/>
      <c r="B316" s="30" t="s">
        <v>336</v>
      </c>
      <c r="C316" s="28">
        <f>SUM(D316:L316)</f>
        <v>1270188</v>
      </c>
      <c r="D316" s="28">
        <v>141132</v>
      </c>
      <c r="E316" s="28">
        <v>141132</v>
      </c>
      <c r="F316" s="28">
        <v>141132</v>
      </c>
      <c r="G316" s="28">
        <v>141132</v>
      </c>
      <c r="H316" s="28">
        <v>141132</v>
      </c>
      <c r="I316" s="53">
        <v>141132</v>
      </c>
      <c r="J316" s="53">
        <v>141132</v>
      </c>
      <c r="K316" s="28">
        <v>141132</v>
      </c>
      <c r="L316" s="28">
        <v>141132</v>
      </c>
      <c r="M316" s="88"/>
    </row>
    <row r="317" spans="1:13" x14ac:dyDescent="0.25">
      <c r="A317" s="86" t="s">
        <v>469</v>
      </c>
      <c r="B317" s="67" t="s">
        <v>337</v>
      </c>
      <c r="C317" s="28">
        <f>C320+C323</f>
        <v>22266715.030000001</v>
      </c>
      <c r="D317" s="28">
        <f t="shared" ref="D317:L317" si="279">D318+D319</f>
        <v>1796301.67</v>
      </c>
      <c r="E317" s="28">
        <f t="shared" si="279"/>
        <v>1796301.67</v>
      </c>
      <c r="F317" s="28">
        <f t="shared" si="279"/>
        <v>1796301.67</v>
      </c>
      <c r="G317" s="28">
        <f t="shared" si="279"/>
        <v>2796301.67</v>
      </c>
      <c r="H317" s="28">
        <f t="shared" si="279"/>
        <v>2796301.67</v>
      </c>
      <c r="I317" s="53">
        <f t="shared" si="279"/>
        <v>2896301.67</v>
      </c>
      <c r="J317" s="53">
        <f t="shared" si="279"/>
        <v>2796301.67</v>
      </c>
      <c r="K317" s="28">
        <f t="shared" si="279"/>
        <v>2796301.67</v>
      </c>
      <c r="L317" s="28">
        <f t="shared" si="279"/>
        <v>2796301.67</v>
      </c>
      <c r="M317" s="86" t="s">
        <v>490</v>
      </c>
    </row>
    <row r="318" spans="1:13" ht="141.75" customHeight="1" x14ac:dyDescent="0.25">
      <c r="A318" s="87"/>
      <c r="B318" s="30" t="s">
        <v>335</v>
      </c>
      <c r="C318" s="28">
        <f t="shared" ref="C318:C319" si="280">C321+C324</f>
        <v>0</v>
      </c>
      <c r="D318" s="28">
        <v>0</v>
      </c>
      <c r="E318" s="28">
        <v>0</v>
      </c>
      <c r="F318" s="28">
        <v>0</v>
      </c>
      <c r="G318" s="28">
        <v>0</v>
      </c>
      <c r="H318" s="28">
        <v>0</v>
      </c>
      <c r="I318" s="53">
        <v>0</v>
      </c>
      <c r="J318" s="53">
        <v>0</v>
      </c>
      <c r="K318" s="28">
        <v>0</v>
      </c>
      <c r="L318" s="28">
        <v>0</v>
      </c>
      <c r="M318" s="87"/>
    </row>
    <row r="319" spans="1:13" ht="66" x14ac:dyDescent="0.25">
      <c r="A319" s="88"/>
      <c r="B319" s="30" t="s">
        <v>336</v>
      </c>
      <c r="C319" s="28">
        <f t="shared" si="280"/>
        <v>22266715.030000001</v>
      </c>
      <c r="D319" s="28">
        <f t="shared" ref="D319:L319" si="281">D322</f>
        <v>1796301.67</v>
      </c>
      <c r="E319" s="28">
        <f t="shared" si="281"/>
        <v>1796301.67</v>
      </c>
      <c r="F319" s="28">
        <f t="shared" si="281"/>
        <v>1796301.67</v>
      </c>
      <c r="G319" s="28">
        <f>G322</f>
        <v>2796301.67</v>
      </c>
      <c r="H319" s="28">
        <f t="shared" si="281"/>
        <v>2796301.67</v>
      </c>
      <c r="I319" s="53">
        <f t="shared" si="281"/>
        <v>2896301.67</v>
      </c>
      <c r="J319" s="53">
        <f t="shared" si="281"/>
        <v>2796301.67</v>
      </c>
      <c r="K319" s="28">
        <f t="shared" si="281"/>
        <v>2796301.67</v>
      </c>
      <c r="L319" s="28">
        <f t="shared" si="281"/>
        <v>2796301.67</v>
      </c>
      <c r="M319" s="88"/>
    </row>
    <row r="320" spans="1:13" x14ac:dyDescent="0.25">
      <c r="A320" s="86" t="s">
        <v>470</v>
      </c>
      <c r="B320" s="67" t="s">
        <v>337</v>
      </c>
      <c r="C320" s="28">
        <f>C321+C322</f>
        <v>22266715.030000001</v>
      </c>
      <c r="D320" s="28">
        <f t="shared" ref="D320:L320" si="282">D321+D322</f>
        <v>1796301.67</v>
      </c>
      <c r="E320" s="28">
        <f t="shared" si="282"/>
        <v>1796301.67</v>
      </c>
      <c r="F320" s="28">
        <f t="shared" si="282"/>
        <v>1796301.67</v>
      </c>
      <c r="G320" s="28">
        <f t="shared" si="282"/>
        <v>2796301.67</v>
      </c>
      <c r="H320" s="28">
        <f t="shared" si="282"/>
        <v>2796301.67</v>
      </c>
      <c r="I320" s="53">
        <f t="shared" si="282"/>
        <v>2896301.67</v>
      </c>
      <c r="J320" s="53">
        <f t="shared" si="282"/>
        <v>2796301.67</v>
      </c>
      <c r="K320" s="28">
        <f t="shared" si="282"/>
        <v>2796301.67</v>
      </c>
      <c r="L320" s="28">
        <f t="shared" si="282"/>
        <v>2796301.67</v>
      </c>
      <c r="M320" s="86" t="s">
        <v>491</v>
      </c>
    </row>
    <row r="321" spans="1:13" ht="144" customHeight="1" x14ac:dyDescent="0.25">
      <c r="A321" s="87"/>
      <c r="B321" s="30" t="s">
        <v>335</v>
      </c>
      <c r="C321" s="28">
        <f>SUM(D321:L321)</f>
        <v>0</v>
      </c>
      <c r="D321" s="28">
        <v>0</v>
      </c>
      <c r="E321" s="28">
        <v>0</v>
      </c>
      <c r="F321" s="28">
        <v>0</v>
      </c>
      <c r="G321" s="28">
        <v>0</v>
      </c>
      <c r="H321" s="28">
        <v>0</v>
      </c>
      <c r="I321" s="53">
        <v>0</v>
      </c>
      <c r="J321" s="53">
        <v>0</v>
      </c>
      <c r="K321" s="28">
        <v>0</v>
      </c>
      <c r="L321" s="28">
        <v>0</v>
      </c>
      <c r="M321" s="87"/>
    </row>
    <row r="322" spans="1:13" ht="66" x14ac:dyDescent="0.25">
      <c r="A322" s="88"/>
      <c r="B322" s="30" t="s">
        <v>336</v>
      </c>
      <c r="C322" s="28">
        <f>SUM(D322:L322)</f>
        <v>22266715.030000001</v>
      </c>
      <c r="D322" s="28">
        <v>1796301.67</v>
      </c>
      <c r="E322" s="28">
        <v>1796301.67</v>
      </c>
      <c r="F322" s="28">
        <v>1796301.67</v>
      </c>
      <c r="G322" s="28">
        <f>1796301.67+1000000</f>
        <v>2796301.67</v>
      </c>
      <c r="H322" s="28">
        <f t="shared" ref="H322:L322" si="283">1796301.67+1000000</f>
        <v>2796301.67</v>
      </c>
      <c r="I322" s="53">
        <f>1796301.67+1000000+100000</f>
        <v>2896301.67</v>
      </c>
      <c r="J322" s="53">
        <f t="shared" si="283"/>
        <v>2796301.67</v>
      </c>
      <c r="K322" s="28">
        <f t="shared" si="283"/>
        <v>2796301.67</v>
      </c>
      <c r="L322" s="28">
        <f t="shared" si="283"/>
        <v>2796301.67</v>
      </c>
      <c r="M322" s="88"/>
    </row>
    <row r="323" spans="1:13" ht="66" customHeight="1" x14ac:dyDescent="0.25">
      <c r="A323" s="86" t="s">
        <v>471</v>
      </c>
      <c r="B323" s="67" t="s">
        <v>337</v>
      </c>
      <c r="C323" s="28">
        <f>C324+C325</f>
        <v>0</v>
      </c>
      <c r="D323" s="28"/>
      <c r="E323" s="28"/>
      <c r="F323" s="28"/>
      <c r="G323" s="28"/>
      <c r="H323" s="28"/>
      <c r="I323" s="53"/>
      <c r="J323" s="53"/>
      <c r="K323" s="28"/>
      <c r="L323" s="28"/>
      <c r="M323" s="86" t="s">
        <v>491</v>
      </c>
    </row>
    <row r="324" spans="1:13" ht="132" x14ac:dyDescent="0.25">
      <c r="A324" s="87"/>
      <c r="B324" s="67" t="s">
        <v>335</v>
      </c>
      <c r="C324" s="28">
        <f>SUM(D324:L324)</f>
        <v>0</v>
      </c>
      <c r="D324" s="28">
        <v>0</v>
      </c>
      <c r="E324" s="28">
        <v>0</v>
      </c>
      <c r="F324" s="28">
        <v>0</v>
      </c>
      <c r="G324" s="28">
        <v>0</v>
      </c>
      <c r="H324" s="28">
        <v>0</v>
      </c>
      <c r="I324" s="53">
        <v>0</v>
      </c>
      <c r="J324" s="53">
        <v>0</v>
      </c>
      <c r="K324" s="28">
        <v>0</v>
      </c>
      <c r="L324" s="28">
        <v>0</v>
      </c>
      <c r="M324" s="87"/>
    </row>
    <row r="325" spans="1:13" ht="66" x14ac:dyDescent="0.25">
      <c r="A325" s="88"/>
      <c r="B325" s="67" t="s">
        <v>336</v>
      </c>
      <c r="C325" s="28">
        <f>SUM(D325:L325)</f>
        <v>0</v>
      </c>
      <c r="D325" s="28">
        <v>0</v>
      </c>
      <c r="E325" s="28">
        <v>0</v>
      </c>
      <c r="F325" s="28">
        <v>0</v>
      </c>
      <c r="G325" s="28">
        <v>0</v>
      </c>
      <c r="H325" s="28">
        <v>0</v>
      </c>
      <c r="I325" s="53">
        <v>0</v>
      </c>
      <c r="J325" s="53">
        <v>0</v>
      </c>
      <c r="K325" s="28">
        <v>0</v>
      </c>
      <c r="L325" s="28">
        <v>0</v>
      </c>
      <c r="M325" s="88"/>
    </row>
    <row r="326" spans="1:13" x14ac:dyDescent="0.25">
      <c r="A326" s="86" t="s">
        <v>473</v>
      </c>
      <c r="B326" s="67" t="s">
        <v>337</v>
      </c>
      <c r="C326" s="28">
        <f>C327+C328</f>
        <v>0</v>
      </c>
      <c r="D326" s="28">
        <f t="shared" ref="D326:L326" si="284">D327+D328</f>
        <v>0</v>
      </c>
      <c r="E326" s="28">
        <f t="shared" si="284"/>
        <v>0</v>
      </c>
      <c r="F326" s="28">
        <f t="shared" si="284"/>
        <v>0</v>
      </c>
      <c r="G326" s="28">
        <f t="shared" si="284"/>
        <v>0</v>
      </c>
      <c r="H326" s="28">
        <f t="shared" si="284"/>
        <v>0</v>
      </c>
      <c r="I326" s="53">
        <f t="shared" si="284"/>
        <v>0</v>
      </c>
      <c r="J326" s="53">
        <f t="shared" si="284"/>
        <v>0</v>
      </c>
      <c r="K326" s="28">
        <f t="shared" si="284"/>
        <v>0</v>
      </c>
      <c r="L326" s="28">
        <f t="shared" si="284"/>
        <v>0</v>
      </c>
      <c r="M326" s="86" t="s">
        <v>483</v>
      </c>
    </row>
    <row r="327" spans="1:13" ht="132" x14ac:dyDescent="0.25">
      <c r="A327" s="87"/>
      <c r="B327" s="30" t="s">
        <v>335</v>
      </c>
      <c r="C327" s="28">
        <f>C330+C333+C336</f>
        <v>0</v>
      </c>
      <c r="D327" s="28">
        <f t="shared" ref="D327:L327" si="285">D330+D333+D336</f>
        <v>0</v>
      </c>
      <c r="E327" s="28">
        <f t="shared" si="285"/>
        <v>0</v>
      </c>
      <c r="F327" s="28">
        <f t="shared" si="285"/>
        <v>0</v>
      </c>
      <c r="G327" s="28">
        <f t="shared" si="285"/>
        <v>0</v>
      </c>
      <c r="H327" s="28">
        <f t="shared" si="285"/>
        <v>0</v>
      </c>
      <c r="I327" s="53">
        <f t="shared" si="285"/>
        <v>0</v>
      </c>
      <c r="J327" s="53">
        <f t="shared" si="285"/>
        <v>0</v>
      </c>
      <c r="K327" s="28">
        <f t="shared" si="285"/>
        <v>0</v>
      </c>
      <c r="L327" s="28">
        <f t="shared" si="285"/>
        <v>0</v>
      </c>
      <c r="M327" s="87"/>
    </row>
    <row r="328" spans="1:13" ht="109.5" customHeight="1" x14ac:dyDescent="0.25">
      <c r="A328" s="88"/>
      <c r="B328" s="30" t="s">
        <v>336</v>
      </c>
      <c r="C328" s="28">
        <f>C331+C334+C337</f>
        <v>0</v>
      </c>
      <c r="D328" s="28">
        <f t="shared" ref="D328:L328" si="286">D331+D334+D337</f>
        <v>0</v>
      </c>
      <c r="E328" s="28">
        <f t="shared" si="286"/>
        <v>0</v>
      </c>
      <c r="F328" s="28">
        <f t="shared" si="286"/>
        <v>0</v>
      </c>
      <c r="G328" s="28">
        <f t="shared" si="286"/>
        <v>0</v>
      </c>
      <c r="H328" s="28">
        <f t="shared" si="286"/>
        <v>0</v>
      </c>
      <c r="I328" s="53">
        <f t="shared" si="286"/>
        <v>0</v>
      </c>
      <c r="J328" s="53">
        <f t="shared" si="286"/>
        <v>0</v>
      </c>
      <c r="K328" s="28">
        <f t="shared" si="286"/>
        <v>0</v>
      </c>
      <c r="L328" s="28">
        <f t="shared" si="286"/>
        <v>0</v>
      </c>
      <c r="M328" s="88"/>
    </row>
    <row r="329" spans="1:13" x14ac:dyDescent="0.25">
      <c r="A329" s="86" t="s">
        <v>472</v>
      </c>
      <c r="B329" s="67" t="s">
        <v>337</v>
      </c>
      <c r="C329" s="28">
        <f>C330+C331</f>
        <v>0</v>
      </c>
      <c r="D329" s="28">
        <f t="shared" ref="D329:L329" si="287">D330+D331</f>
        <v>0</v>
      </c>
      <c r="E329" s="28">
        <f t="shared" si="287"/>
        <v>0</v>
      </c>
      <c r="F329" s="28">
        <f t="shared" si="287"/>
        <v>0</v>
      </c>
      <c r="G329" s="28">
        <f t="shared" si="287"/>
        <v>0</v>
      </c>
      <c r="H329" s="28">
        <f t="shared" si="287"/>
        <v>0</v>
      </c>
      <c r="I329" s="53">
        <f t="shared" si="287"/>
        <v>0</v>
      </c>
      <c r="J329" s="53">
        <f t="shared" si="287"/>
        <v>0</v>
      </c>
      <c r="K329" s="28">
        <f t="shared" si="287"/>
        <v>0</v>
      </c>
      <c r="L329" s="28">
        <f t="shared" si="287"/>
        <v>0</v>
      </c>
      <c r="M329" s="86" t="s">
        <v>483</v>
      </c>
    </row>
    <row r="330" spans="1:13" ht="132" x14ac:dyDescent="0.25">
      <c r="A330" s="87"/>
      <c r="B330" s="30" t="s">
        <v>335</v>
      </c>
      <c r="C330" s="28">
        <f>SUM(D330:L330)</f>
        <v>0</v>
      </c>
      <c r="D330" s="28">
        <v>0</v>
      </c>
      <c r="E330" s="28">
        <v>0</v>
      </c>
      <c r="F330" s="28">
        <v>0</v>
      </c>
      <c r="G330" s="28">
        <v>0</v>
      </c>
      <c r="H330" s="28">
        <v>0</v>
      </c>
      <c r="I330" s="53">
        <v>0</v>
      </c>
      <c r="J330" s="53">
        <v>0</v>
      </c>
      <c r="K330" s="28">
        <v>0</v>
      </c>
      <c r="L330" s="28">
        <v>0</v>
      </c>
      <c r="M330" s="87"/>
    </row>
    <row r="331" spans="1:13" ht="72.75" customHeight="1" x14ac:dyDescent="0.25">
      <c r="A331" s="88"/>
      <c r="B331" s="30" t="s">
        <v>336</v>
      </c>
      <c r="C331" s="28">
        <f>SUM(D331:L331)</f>
        <v>0</v>
      </c>
      <c r="D331" s="28">
        <v>0</v>
      </c>
      <c r="E331" s="28">
        <v>0</v>
      </c>
      <c r="F331" s="28">
        <v>0</v>
      </c>
      <c r="G331" s="28">
        <v>0</v>
      </c>
      <c r="H331" s="28">
        <v>0</v>
      </c>
      <c r="I331" s="53">
        <v>0</v>
      </c>
      <c r="J331" s="53">
        <v>0</v>
      </c>
      <c r="K331" s="28">
        <v>0</v>
      </c>
      <c r="L331" s="28">
        <v>0</v>
      </c>
      <c r="M331" s="88"/>
    </row>
    <row r="332" spans="1:13" x14ac:dyDescent="0.25">
      <c r="A332" s="86" t="s">
        <v>474</v>
      </c>
      <c r="B332" s="67" t="s">
        <v>337</v>
      </c>
      <c r="C332" s="28">
        <f t="shared" ref="C332" si="288">C333+C334</f>
        <v>0</v>
      </c>
      <c r="D332" s="28">
        <f t="shared" ref="D332:L332" si="289">D333+D334</f>
        <v>0</v>
      </c>
      <c r="E332" s="28">
        <f t="shared" si="289"/>
        <v>0</v>
      </c>
      <c r="F332" s="28">
        <f t="shared" si="289"/>
        <v>0</v>
      </c>
      <c r="G332" s="28">
        <f t="shared" si="289"/>
        <v>0</v>
      </c>
      <c r="H332" s="28">
        <f t="shared" si="289"/>
        <v>0</v>
      </c>
      <c r="I332" s="53">
        <f t="shared" si="289"/>
        <v>0</v>
      </c>
      <c r="J332" s="53">
        <f t="shared" si="289"/>
        <v>0</v>
      </c>
      <c r="K332" s="28">
        <f t="shared" si="289"/>
        <v>0</v>
      </c>
      <c r="L332" s="28">
        <f t="shared" si="289"/>
        <v>0</v>
      </c>
      <c r="M332" s="86" t="s">
        <v>483</v>
      </c>
    </row>
    <row r="333" spans="1:13" ht="132" x14ac:dyDescent="0.25">
      <c r="A333" s="87"/>
      <c r="B333" s="30" t="s">
        <v>335</v>
      </c>
      <c r="C333" s="28">
        <f>SUM(D333:L333)</f>
        <v>0</v>
      </c>
      <c r="D333" s="28">
        <v>0</v>
      </c>
      <c r="E333" s="28">
        <v>0</v>
      </c>
      <c r="F333" s="28">
        <v>0</v>
      </c>
      <c r="G333" s="28">
        <v>0</v>
      </c>
      <c r="H333" s="28">
        <v>0</v>
      </c>
      <c r="I333" s="53">
        <v>0</v>
      </c>
      <c r="J333" s="53">
        <v>0</v>
      </c>
      <c r="K333" s="28">
        <v>0</v>
      </c>
      <c r="L333" s="28">
        <v>0</v>
      </c>
      <c r="M333" s="87"/>
    </row>
    <row r="334" spans="1:13" ht="118.5" customHeight="1" x14ac:dyDescent="0.25">
      <c r="A334" s="88"/>
      <c r="B334" s="30" t="s">
        <v>336</v>
      </c>
      <c r="C334" s="28">
        <f>SUM(D334:L334)</f>
        <v>0</v>
      </c>
      <c r="D334" s="28">
        <v>0</v>
      </c>
      <c r="E334" s="28">
        <v>0</v>
      </c>
      <c r="F334" s="28">
        <v>0</v>
      </c>
      <c r="G334" s="28">
        <v>0</v>
      </c>
      <c r="H334" s="28">
        <v>0</v>
      </c>
      <c r="I334" s="53">
        <v>0</v>
      </c>
      <c r="J334" s="53">
        <v>0</v>
      </c>
      <c r="K334" s="28">
        <v>0</v>
      </c>
      <c r="L334" s="28">
        <v>0</v>
      </c>
      <c r="M334" s="88"/>
    </row>
    <row r="335" spans="1:13" x14ac:dyDescent="0.25">
      <c r="A335" s="86" t="s">
        <v>475</v>
      </c>
      <c r="B335" s="67" t="s">
        <v>337</v>
      </c>
      <c r="C335" s="28">
        <f t="shared" ref="C335" si="290">C336+C337</f>
        <v>0</v>
      </c>
      <c r="D335" s="28">
        <f t="shared" ref="D335:L335" si="291">D336+D337</f>
        <v>0</v>
      </c>
      <c r="E335" s="28">
        <f t="shared" si="291"/>
        <v>0</v>
      </c>
      <c r="F335" s="28">
        <f t="shared" si="291"/>
        <v>0</v>
      </c>
      <c r="G335" s="28">
        <f t="shared" si="291"/>
        <v>0</v>
      </c>
      <c r="H335" s="28">
        <f t="shared" si="291"/>
        <v>0</v>
      </c>
      <c r="I335" s="53">
        <f t="shared" si="291"/>
        <v>0</v>
      </c>
      <c r="J335" s="53">
        <f t="shared" si="291"/>
        <v>0</v>
      </c>
      <c r="K335" s="28">
        <f t="shared" si="291"/>
        <v>0</v>
      </c>
      <c r="L335" s="28">
        <f t="shared" si="291"/>
        <v>0</v>
      </c>
      <c r="M335" s="86" t="s">
        <v>386</v>
      </c>
    </row>
    <row r="336" spans="1:13" ht="149.25" customHeight="1" x14ac:dyDescent="0.25">
      <c r="A336" s="87"/>
      <c r="B336" s="30" t="s">
        <v>335</v>
      </c>
      <c r="C336" s="28">
        <f>SUM(D336:L336)</f>
        <v>0</v>
      </c>
      <c r="D336" s="28">
        <v>0</v>
      </c>
      <c r="E336" s="28">
        <v>0</v>
      </c>
      <c r="F336" s="28">
        <v>0</v>
      </c>
      <c r="G336" s="28">
        <v>0</v>
      </c>
      <c r="H336" s="28">
        <v>0</v>
      </c>
      <c r="I336" s="53">
        <v>0</v>
      </c>
      <c r="J336" s="53">
        <v>0</v>
      </c>
      <c r="K336" s="28">
        <v>0</v>
      </c>
      <c r="L336" s="28">
        <v>0</v>
      </c>
      <c r="M336" s="87"/>
    </row>
    <row r="337" spans="1:36" ht="78" customHeight="1" x14ac:dyDescent="0.25">
      <c r="A337" s="88"/>
      <c r="B337" s="30" t="s">
        <v>336</v>
      </c>
      <c r="C337" s="28">
        <f>SUM(D337:L337)</f>
        <v>0</v>
      </c>
      <c r="D337" s="28">
        <v>0</v>
      </c>
      <c r="E337" s="28">
        <v>0</v>
      </c>
      <c r="F337" s="28">
        <v>0</v>
      </c>
      <c r="G337" s="28">
        <v>0</v>
      </c>
      <c r="H337" s="28">
        <v>0</v>
      </c>
      <c r="I337" s="53">
        <v>0</v>
      </c>
      <c r="J337" s="53">
        <v>0</v>
      </c>
      <c r="K337" s="28">
        <v>0</v>
      </c>
      <c r="L337" s="28">
        <v>0</v>
      </c>
      <c r="M337" s="88"/>
    </row>
    <row r="338" spans="1:36" x14ac:dyDescent="0.25">
      <c r="A338" s="92" t="s">
        <v>358</v>
      </c>
      <c r="B338" s="22" t="s">
        <v>337</v>
      </c>
      <c r="C338" s="28">
        <f>C339+C340</f>
        <v>24619551.030000001</v>
      </c>
      <c r="D338" s="28">
        <f t="shared" ref="D338:L338" si="292">D339+D340</f>
        <v>2037433.67</v>
      </c>
      <c r="E338" s="28">
        <f t="shared" si="292"/>
        <v>2037433.67</v>
      </c>
      <c r="F338" s="28">
        <f t="shared" si="292"/>
        <v>2037433.67</v>
      </c>
      <c r="G338" s="28">
        <f t="shared" si="292"/>
        <v>3037433.67</v>
      </c>
      <c r="H338" s="28">
        <f t="shared" si="292"/>
        <v>3118233.67</v>
      </c>
      <c r="I338" s="53">
        <f t="shared" si="292"/>
        <v>3137433.67</v>
      </c>
      <c r="J338" s="53">
        <f t="shared" si="292"/>
        <v>3037433.67</v>
      </c>
      <c r="K338" s="28">
        <f t="shared" si="292"/>
        <v>3088357.67</v>
      </c>
      <c r="L338" s="28">
        <f t="shared" si="292"/>
        <v>3088357.67</v>
      </c>
      <c r="M338" s="32" t="s">
        <v>197</v>
      </c>
      <c r="N338" s="31"/>
      <c r="O338" s="31"/>
      <c r="P338" s="31"/>
      <c r="S338" s="31"/>
    </row>
    <row r="339" spans="1:36" ht="155.25" customHeight="1" x14ac:dyDescent="0.25">
      <c r="A339" s="93"/>
      <c r="B339" s="67" t="s">
        <v>335</v>
      </c>
      <c r="C339" s="28">
        <f>SUM(D339:L339)</f>
        <v>0</v>
      </c>
      <c r="D339" s="28">
        <f t="shared" ref="D339:L339" si="293">D261+D276+D285+D291+D297+D312+D318+D327</f>
        <v>0</v>
      </c>
      <c r="E339" s="28">
        <f t="shared" si="293"/>
        <v>0</v>
      </c>
      <c r="F339" s="28">
        <f t="shared" si="293"/>
        <v>0</v>
      </c>
      <c r="G339" s="28">
        <f t="shared" si="293"/>
        <v>0</v>
      </c>
      <c r="H339" s="28">
        <f t="shared" si="293"/>
        <v>0</v>
      </c>
      <c r="I339" s="53">
        <f t="shared" si="293"/>
        <v>0</v>
      </c>
      <c r="J339" s="53">
        <f t="shared" si="293"/>
        <v>0</v>
      </c>
      <c r="K339" s="28">
        <f t="shared" si="293"/>
        <v>0</v>
      </c>
      <c r="L339" s="28">
        <f t="shared" si="293"/>
        <v>0</v>
      </c>
      <c r="M339" s="32"/>
      <c r="N339" s="31"/>
      <c r="O339" s="31"/>
      <c r="P339" s="31"/>
      <c r="Q339" s="31"/>
      <c r="R339" s="31"/>
      <c r="S339" s="31"/>
    </row>
    <row r="340" spans="1:36" ht="66" x14ac:dyDescent="0.25">
      <c r="A340" s="94"/>
      <c r="B340" s="22" t="s">
        <v>336</v>
      </c>
      <c r="C340" s="28">
        <f>SUM(D340:L340)</f>
        <v>24619551.030000001</v>
      </c>
      <c r="D340" s="28">
        <f>D262+D277+D286+D292+D298+D313+D319+D328</f>
        <v>2037433.67</v>
      </c>
      <c r="E340" s="28">
        <f t="shared" ref="E340:L340" si="294">E262+E277+E286+E292+E298+E313+E319+E328</f>
        <v>2037433.67</v>
      </c>
      <c r="F340" s="28">
        <f t="shared" si="294"/>
        <v>2037433.67</v>
      </c>
      <c r="G340" s="28">
        <f t="shared" si="294"/>
        <v>3037433.67</v>
      </c>
      <c r="H340" s="28">
        <f t="shared" si="294"/>
        <v>3118233.67</v>
      </c>
      <c r="I340" s="53">
        <f t="shared" si="294"/>
        <v>3137433.67</v>
      </c>
      <c r="J340" s="53">
        <f t="shared" si="294"/>
        <v>3037433.67</v>
      </c>
      <c r="K340" s="28">
        <f t="shared" si="294"/>
        <v>3088357.67</v>
      </c>
      <c r="L340" s="28">
        <f t="shared" si="294"/>
        <v>3088357.67</v>
      </c>
      <c r="M340" s="32" t="s">
        <v>197</v>
      </c>
      <c r="N340" s="20">
        <v>2022</v>
      </c>
      <c r="O340" s="20">
        <v>2023</v>
      </c>
      <c r="P340" s="20">
        <v>2024</v>
      </c>
      <c r="Q340" s="20">
        <v>2025</v>
      </c>
      <c r="R340" s="20">
        <v>2026</v>
      </c>
      <c r="S340" s="20">
        <v>2027</v>
      </c>
      <c r="T340" s="20">
        <v>2028</v>
      </c>
      <c r="U340" s="20">
        <v>2029</v>
      </c>
      <c r="V340" s="20">
        <v>2030</v>
      </c>
    </row>
    <row r="341" spans="1:36" x14ac:dyDescent="0.25">
      <c r="A341" s="92" t="s">
        <v>394</v>
      </c>
      <c r="B341" s="22" t="s">
        <v>337</v>
      </c>
      <c r="C341" s="28">
        <f>C342+C343</f>
        <v>302384460.81</v>
      </c>
      <c r="D341" s="28">
        <f>D342+D343</f>
        <v>29248525.370000001</v>
      </c>
      <c r="E341" s="28">
        <f>E342+E343</f>
        <v>29201367.719999999</v>
      </c>
      <c r="F341" s="28">
        <f>F342+F343</f>
        <v>29264567.719999999</v>
      </c>
      <c r="G341" s="28">
        <f t="shared" ref="G341:L341" si="295">G342+G343</f>
        <v>32400000.48</v>
      </c>
      <c r="H341" s="28">
        <f t="shared" si="295"/>
        <v>33680000.479999997</v>
      </c>
      <c r="I341" s="53">
        <f t="shared" si="295"/>
        <v>35010000</v>
      </c>
      <c r="J341" s="53">
        <f>J342+J343</f>
        <v>36400000</v>
      </c>
      <c r="K341" s="28">
        <f t="shared" si="295"/>
        <v>37839999.520000003</v>
      </c>
      <c r="L341" s="28">
        <f t="shared" si="295"/>
        <v>39339999.520000003</v>
      </c>
      <c r="M341" s="32" t="s">
        <v>197</v>
      </c>
      <c r="N341" s="76">
        <f>302384460.81-C341</f>
        <v>0</v>
      </c>
      <c r="O341" s="76">
        <f t="shared" ref="O341:V341" si="296">E341</f>
        <v>29201370</v>
      </c>
      <c r="P341" s="76">
        <f t="shared" si="296"/>
        <v>29264570</v>
      </c>
      <c r="Q341" s="76">
        <f t="shared" si="296"/>
        <v>32400000</v>
      </c>
      <c r="R341" s="76">
        <f t="shared" si="296"/>
        <v>33680000</v>
      </c>
      <c r="S341" s="76">
        <f t="shared" si="296"/>
        <v>35010000</v>
      </c>
      <c r="T341" s="76">
        <f t="shared" si="296"/>
        <v>36400000</v>
      </c>
      <c r="U341" s="76">
        <f t="shared" si="296"/>
        <v>37840000</v>
      </c>
      <c r="V341" s="76">
        <f t="shared" si="296"/>
        <v>39340000</v>
      </c>
      <c r="W341" s="31"/>
      <c r="X341" s="31"/>
      <c r="Y341" s="31"/>
      <c r="Z341" s="31"/>
      <c r="AA341" s="31"/>
      <c r="AB341" s="31"/>
      <c r="AC341" s="31"/>
      <c r="AD341" s="31"/>
      <c r="AE341" s="31"/>
      <c r="AF341" s="31"/>
      <c r="AG341" s="31"/>
      <c r="AH341" s="31"/>
      <c r="AI341" s="31"/>
      <c r="AJ341" s="31"/>
    </row>
    <row r="342" spans="1:36" ht="149.25" customHeight="1" x14ac:dyDescent="0.25">
      <c r="A342" s="93"/>
      <c r="B342" s="67" t="s">
        <v>335</v>
      </c>
      <c r="C342" s="28">
        <f>C339+C256</f>
        <v>746900</v>
      </c>
      <c r="D342" s="28">
        <f>D256+D339</f>
        <v>106700</v>
      </c>
      <c r="E342" s="28">
        <f>E256+E339</f>
        <v>0</v>
      </c>
      <c r="F342" s="28">
        <f t="shared" ref="F342:L342" si="297">F256+F339</f>
        <v>0</v>
      </c>
      <c r="G342" s="28">
        <f>G256+G339</f>
        <v>106700</v>
      </c>
      <c r="H342" s="28">
        <f t="shared" si="297"/>
        <v>106700</v>
      </c>
      <c r="I342" s="53">
        <f t="shared" si="297"/>
        <v>106700</v>
      </c>
      <c r="J342" s="53">
        <f t="shared" si="297"/>
        <v>106700</v>
      </c>
      <c r="K342" s="28">
        <f t="shared" si="297"/>
        <v>106700</v>
      </c>
      <c r="L342" s="28">
        <f t="shared" si="297"/>
        <v>106700</v>
      </c>
      <c r="M342" s="32" t="s">
        <v>197</v>
      </c>
      <c r="N342" s="31"/>
      <c r="O342" s="31"/>
      <c r="P342" s="31"/>
    </row>
    <row r="343" spans="1:36" ht="66" x14ac:dyDescent="0.25">
      <c r="A343" s="94"/>
      <c r="B343" s="22" t="s">
        <v>336</v>
      </c>
      <c r="C343" s="28">
        <f>C340+C257</f>
        <v>301637560.81</v>
      </c>
      <c r="D343" s="28">
        <f>D257+D340</f>
        <v>29141825.370000001</v>
      </c>
      <c r="E343" s="28">
        <f t="shared" ref="E343" si="298">E257+E340</f>
        <v>29201367.719999999</v>
      </c>
      <c r="F343" s="28">
        <f>F257+F340</f>
        <v>29264567.719999999</v>
      </c>
      <c r="G343" s="28">
        <f t="shared" ref="G343:L343" si="299">G257+G340</f>
        <v>32293300.48</v>
      </c>
      <c r="H343" s="28">
        <f t="shared" si="299"/>
        <v>33573300.479999997</v>
      </c>
      <c r="I343" s="53">
        <f t="shared" si="299"/>
        <v>34903300</v>
      </c>
      <c r="J343" s="53">
        <f t="shared" si="299"/>
        <v>36293300</v>
      </c>
      <c r="K343" s="28">
        <f t="shared" si="299"/>
        <v>37733299.520000003</v>
      </c>
      <c r="L343" s="28">
        <f t="shared" si="299"/>
        <v>39233299.520000003</v>
      </c>
      <c r="M343" s="32" t="s">
        <v>197</v>
      </c>
      <c r="N343" s="31"/>
      <c r="O343" s="31"/>
      <c r="P343" s="31"/>
    </row>
    <row r="344" spans="1:36" x14ac:dyDescent="0.25">
      <c r="A344" s="92" t="s">
        <v>374</v>
      </c>
      <c r="B344" s="22" t="s">
        <v>337</v>
      </c>
      <c r="C344" s="28">
        <f>C345+C346</f>
        <v>4203150</v>
      </c>
      <c r="D344" s="28">
        <f>D345+D346</f>
        <v>380350</v>
      </c>
      <c r="E344" s="28">
        <f>E345+E346</f>
        <v>380350</v>
      </c>
      <c r="F344" s="28">
        <f t="shared" ref="F344:L344" si="300">F345+F346</f>
        <v>380350</v>
      </c>
      <c r="G344" s="28">
        <f t="shared" si="300"/>
        <v>460350</v>
      </c>
      <c r="H344" s="28">
        <f t="shared" si="300"/>
        <v>460350</v>
      </c>
      <c r="I344" s="53">
        <f t="shared" si="300"/>
        <v>460350</v>
      </c>
      <c r="J344" s="53">
        <f t="shared" si="300"/>
        <v>460350</v>
      </c>
      <c r="K344" s="28">
        <f t="shared" si="300"/>
        <v>560350</v>
      </c>
      <c r="L344" s="28">
        <f t="shared" si="300"/>
        <v>660350</v>
      </c>
      <c r="M344" s="32" t="s">
        <v>197</v>
      </c>
      <c r="N344" s="31"/>
    </row>
    <row r="345" spans="1:36" ht="134.25" customHeight="1" x14ac:dyDescent="0.25">
      <c r="A345" s="93"/>
      <c r="B345" s="22" t="s">
        <v>335</v>
      </c>
      <c r="C345" s="28">
        <f>SUM(D345:L345)</f>
        <v>0</v>
      </c>
      <c r="D345" s="28">
        <f t="shared" ref="D345:L345" si="301">D190</f>
        <v>0</v>
      </c>
      <c r="E345" s="28">
        <f t="shared" si="301"/>
        <v>0</v>
      </c>
      <c r="F345" s="28">
        <f t="shared" si="301"/>
        <v>0</v>
      </c>
      <c r="G345" s="28">
        <f t="shared" si="301"/>
        <v>0</v>
      </c>
      <c r="H345" s="28">
        <f t="shared" si="301"/>
        <v>0</v>
      </c>
      <c r="I345" s="53">
        <f t="shared" si="301"/>
        <v>0</v>
      </c>
      <c r="J345" s="53">
        <f t="shared" si="301"/>
        <v>0</v>
      </c>
      <c r="K345" s="28">
        <f t="shared" si="301"/>
        <v>0</v>
      </c>
      <c r="L345" s="28">
        <f t="shared" si="301"/>
        <v>0</v>
      </c>
      <c r="M345" s="32" t="s">
        <v>197</v>
      </c>
    </row>
    <row r="346" spans="1:36" ht="66" x14ac:dyDescent="0.25">
      <c r="A346" s="94"/>
      <c r="B346" s="22" t="s">
        <v>336</v>
      </c>
      <c r="C346" s="28">
        <f>SUM(D346:L346)</f>
        <v>4203150</v>
      </c>
      <c r="D346" s="28">
        <f t="shared" ref="D346:L346" si="302">D191</f>
        <v>380350</v>
      </c>
      <c r="E346" s="28">
        <f t="shared" si="302"/>
        <v>380350</v>
      </c>
      <c r="F346" s="28">
        <f t="shared" si="302"/>
        <v>380350</v>
      </c>
      <c r="G346" s="28">
        <f t="shared" si="302"/>
        <v>460350</v>
      </c>
      <c r="H346" s="28">
        <f t="shared" si="302"/>
        <v>460350</v>
      </c>
      <c r="I346" s="53">
        <f t="shared" si="302"/>
        <v>460350</v>
      </c>
      <c r="J346" s="53">
        <f t="shared" si="302"/>
        <v>460350</v>
      </c>
      <c r="K346" s="28">
        <f t="shared" si="302"/>
        <v>560350</v>
      </c>
      <c r="L346" s="28">
        <f t="shared" si="302"/>
        <v>660350</v>
      </c>
      <c r="M346" s="32" t="s">
        <v>197</v>
      </c>
    </row>
    <row r="347" spans="1:36" x14ac:dyDescent="0.25">
      <c r="A347" s="92" t="s">
        <v>375</v>
      </c>
      <c r="B347" s="22" t="s">
        <v>337</v>
      </c>
      <c r="C347" s="28">
        <f t="shared" ref="C347" si="303">C348+C349</f>
        <v>22266715.030000001</v>
      </c>
      <c r="D347" s="28">
        <f>D348+D349</f>
        <v>1796301.67</v>
      </c>
      <c r="E347" s="28">
        <f t="shared" ref="E347:L347" si="304">E348+E349</f>
        <v>1796301.67</v>
      </c>
      <c r="F347" s="28">
        <f t="shared" si="304"/>
        <v>1796301.67</v>
      </c>
      <c r="G347" s="28">
        <f t="shared" si="304"/>
        <v>2796301.67</v>
      </c>
      <c r="H347" s="28">
        <f t="shared" si="304"/>
        <v>2796301.67</v>
      </c>
      <c r="I347" s="53">
        <f t="shared" si="304"/>
        <v>2896301.67</v>
      </c>
      <c r="J347" s="53">
        <f t="shared" si="304"/>
        <v>2796301.67</v>
      </c>
      <c r="K347" s="28">
        <f t="shared" si="304"/>
        <v>2796301.67</v>
      </c>
      <c r="L347" s="28">
        <f t="shared" si="304"/>
        <v>2796301.67</v>
      </c>
      <c r="M347" s="32" t="s">
        <v>197</v>
      </c>
    </row>
    <row r="348" spans="1:36" ht="155.25" customHeight="1" x14ac:dyDescent="0.25">
      <c r="A348" s="93"/>
      <c r="B348" s="22" t="s">
        <v>334</v>
      </c>
      <c r="C348" s="28">
        <f>SUM(D348:L348)</f>
        <v>0</v>
      </c>
      <c r="D348" s="28">
        <f t="shared" ref="D348:L348" si="305">D321</f>
        <v>0</v>
      </c>
      <c r="E348" s="28">
        <f t="shared" si="305"/>
        <v>0</v>
      </c>
      <c r="F348" s="28">
        <f t="shared" si="305"/>
        <v>0</v>
      </c>
      <c r="G348" s="28">
        <f t="shared" si="305"/>
        <v>0</v>
      </c>
      <c r="H348" s="28">
        <f t="shared" si="305"/>
        <v>0</v>
      </c>
      <c r="I348" s="53">
        <f t="shared" si="305"/>
        <v>0</v>
      </c>
      <c r="J348" s="53">
        <f t="shared" si="305"/>
        <v>0</v>
      </c>
      <c r="K348" s="28">
        <f t="shared" si="305"/>
        <v>0</v>
      </c>
      <c r="L348" s="28">
        <f t="shared" si="305"/>
        <v>0</v>
      </c>
      <c r="M348" s="32" t="s">
        <v>197</v>
      </c>
    </row>
    <row r="349" spans="1:36" ht="66" x14ac:dyDescent="0.25">
      <c r="A349" s="94"/>
      <c r="B349" s="22" t="s">
        <v>336</v>
      </c>
      <c r="C349" s="28">
        <f>SUM(D349:L349)</f>
        <v>22266715.030000001</v>
      </c>
      <c r="D349" s="28">
        <f t="shared" ref="D349:L349" si="306">D322+D325</f>
        <v>1796301.67</v>
      </c>
      <c r="E349" s="28">
        <f t="shared" si="306"/>
        <v>1796301.67</v>
      </c>
      <c r="F349" s="28">
        <f t="shared" si="306"/>
        <v>1796301.67</v>
      </c>
      <c r="G349" s="28">
        <f t="shared" si="306"/>
        <v>2796301.67</v>
      </c>
      <c r="H349" s="28">
        <f t="shared" si="306"/>
        <v>2796301.67</v>
      </c>
      <c r="I349" s="53">
        <f t="shared" si="306"/>
        <v>2896301.67</v>
      </c>
      <c r="J349" s="53">
        <f t="shared" si="306"/>
        <v>2796301.67</v>
      </c>
      <c r="K349" s="28">
        <f t="shared" si="306"/>
        <v>2796301.67</v>
      </c>
      <c r="L349" s="28">
        <f t="shared" si="306"/>
        <v>2796301.67</v>
      </c>
      <c r="M349" s="32" t="s">
        <v>197</v>
      </c>
    </row>
    <row r="350" spans="1:36" ht="37.5" customHeight="1" x14ac:dyDescent="0.25">
      <c r="A350" s="86" t="s">
        <v>376</v>
      </c>
      <c r="B350" s="22" t="s">
        <v>337</v>
      </c>
      <c r="C350" s="28">
        <f t="shared" ref="C350" si="307">C351+C352</f>
        <v>1850000</v>
      </c>
      <c r="D350" s="28">
        <f t="shared" ref="D350:L350" si="308">D351+D352</f>
        <v>150000</v>
      </c>
      <c r="E350" s="28">
        <f t="shared" si="308"/>
        <v>150000</v>
      </c>
      <c r="F350" s="28">
        <f t="shared" si="308"/>
        <v>150000</v>
      </c>
      <c r="G350" s="28">
        <f t="shared" si="308"/>
        <v>150000</v>
      </c>
      <c r="H350" s="28">
        <f t="shared" si="308"/>
        <v>150000</v>
      </c>
      <c r="I350" s="53">
        <f t="shared" si="308"/>
        <v>150000</v>
      </c>
      <c r="J350" s="53">
        <f t="shared" si="308"/>
        <v>250000</v>
      </c>
      <c r="K350" s="28">
        <f t="shared" si="308"/>
        <v>300000</v>
      </c>
      <c r="L350" s="28">
        <f t="shared" si="308"/>
        <v>400000</v>
      </c>
      <c r="M350" s="32" t="s">
        <v>197</v>
      </c>
    </row>
    <row r="351" spans="1:36" ht="132" x14ac:dyDescent="0.25">
      <c r="A351" s="87"/>
      <c r="B351" s="22" t="s">
        <v>334</v>
      </c>
      <c r="C351" s="28">
        <f>SUM(D351:L351)</f>
        <v>0</v>
      </c>
      <c r="D351" s="28">
        <f t="shared" ref="D351:L351" si="309">D138</f>
        <v>0</v>
      </c>
      <c r="E351" s="28">
        <f t="shared" si="309"/>
        <v>0</v>
      </c>
      <c r="F351" s="28">
        <f t="shared" si="309"/>
        <v>0</v>
      </c>
      <c r="G351" s="28">
        <f t="shared" si="309"/>
        <v>0</v>
      </c>
      <c r="H351" s="28">
        <f t="shared" si="309"/>
        <v>0</v>
      </c>
      <c r="I351" s="53">
        <f t="shared" si="309"/>
        <v>0</v>
      </c>
      <c r="J351" s="53">
        <f t="shared" si="309"/>
        <v>0</v>
      </c>
      <c r="K351" s="28">
        <f t="shared" si="309"/>
        <v>0</v>
      </c>
      <c r="L351" s="28">
        <f t="shared" si="309"/>
        <v>0</v>
      </c>
      <c r="M351" s="32" t="s">
        <v>197</v>
      </c>
    </row>
    <row r="352" spans="1:36" ht="66" x14ac:dyDescent="0.25">
      <c r="A352" s="88"/>
      <c r="B352" s="22" t="s">
        <v>336</v>
      </c>
      <c r="C352" s="28">
        <f>SUM(D352:L352)</f>
        <v>1850000</v>
      </c>
      <c r="D352" s="28">
        <f t="shared" ref="D352:L352" si="310">D142</f>
        <v>150000</v>
      </c>
      <c r="E352" s="28">
        <f t="shared" si="310"/>
        <v>150000</v>
      </c>
      <c r="F352" s="28">
        <f t="shared" si="310"/>
        <v>150000</v>
      </c>
      <c r="G352" s="28">
        <f t="shared" si="310"/>
        <v>150000</v>
      </c>
      <c r="H352" s="28">
        <f t="shared" si="310"/>
        <v>150000</v>
      </c>
      <c r="I352" s="53">
        <f t="shared" si="310"/>
        <v>150000</v>
      </c>
      <c r="J352" s="53">
        <f t="shared" si="310"/>
        <v>250000</v>
      </c>
      <c r="K352" s="28">
        <f t="shared" si="310"/>
        <v>300000</v>
      </c>
      <c r="L352" s="28">
        <f t="shared" si="310"/>
        <v>400000</v>
      </c>
      <c r="M352" s="32" t="s">
        <v>197</v>
      </c>
    </row>
    <row r="353" spans="1:16" x14ac:dyDescent="0.25">
      <c r="A353" s="92" t="s">
        <v>377</v>
      </c>
      <c r="B353" s="22" t="s">
        <v>337</v>
      </c>
      <c r="C353" s="28">
        <f t="shared" ref="C353" si="311">C354+C355</f>
        <v>9888260.2300000004</v>
      </c>
      <c r="D353" s="28">
        <f>D79+D82+D112+D121+D130++D61+D150+D236+D314+D58+D156+D147+D64+D94</f>
        <v>1046784.31</v>
      </c>
      <c r="E353" s="28">
        <f t="shared" ref="E353" si="312">E354+E355</f>
        <v>983584.31</v>
      </c>
      <c r="F353" s="28">
        <f t="shared" ref="F353:L353" si="313">F354+F355</f>
        <v>1046784.31</v>
      </c>
      <c r="G353" s="28">
        <f t="shared" si="313"/>
        <v>1063584.55</v>
      </c>
      <c r="H353" s="28">
        <f t="shared" si="313"/>
        <v>1126784.55</v>
      </c>
      <c r="I353" s="53">
        <f t="shared" si="313"/>
        <v>1063584.55</v>
      </c>
      <c r="J353" s="53">
        <f t="shared" si="313"/>
        <v>1166784.55</v>
      </c>
      <c r="K353" s="28">
        <f t="shared" si="313"/>
        <v>1163584.55</v>
      </c>
      <c r="L353" s="28">
        <f t="shared" si="313"/>
        <v>1226784.55</v>
      </c>
      <c r="M353" s="32" t="s">
        <v>197</v>
      </c>
    </row>
    <row r="354" spans="1:16" ht="132" x14ac:dyDescent="0.25">
      <c r="A354" s="93"/>
      <c r="B354" s="22" t="s">
        <v>335</v>
      </c>
      <c r="C354" s="28">
        <f>SUM(D354:L354)</f>
        <v>0</v>
      </c>
      <c r="D354" s="28">
        <f t="shared" ref="D354" si="314">D80+D83+D113+D122+D131++D62+D151+D237+D315+D59+D157+D148+D65</f>
        <v>0</v>
      </c>
      <c r="E354" s="28">
        <v>0</v>
      </c>
      <c r="F354" s="28">
        <v>0</v>
      </c>
      <c r="G354" s="28">
        <v>0</v>
      </c>
      <c r="H354" s="28">
        <v>0</v>
      </c>
      <c r="I354" s="53">
        <v>0</v>
      </c>
      <c r="J354" s="53">
        <v>0</v>
      </c>
      <c r="K354" s="28">
        <v>0</v>
      </c>
      <c r="L354" s="28">
        <v>0</v>
      </c>
      <c r="M354" s="32" t="s">
        <v>197</v>
      </c>
      <c r="N354" s="31"/>
      <c r="O354" s="31"/>
      <c r="P354" s="31"/>
    </row>
    <row r="355" spans="1:16" ht="66" x14ac:dyDescent="0.25">
      <c r="A355" s="94"/>
      <c r="B355" s="22" t="s">
        <v>336</v>
      </c>
      <c r="C355" s="28">
        <f>SUM(D355:L355)</f>
        <v>9888260.2300000004</v>
      </c>
      <c r="D355" s="28">
        <f>D81+D84+D114+D123+D132++D63+D152+D238+D316+D60+D158+D149+D66+D96</f>
        <v>1046784.31</v>
      </c>
      <c r="E355" s="28">
        <f t="shared" ref="E355:L355" si="315">E81+E84+E114+E123+E132++E63+E152+E238+E316+E60+E158+E149</f>
        <v>983584.31</v>
      </c>
      <c r="F355" s="28">
        <f t="shared" si="315"/>
        <v>1046784.31</v>
      </c>
      <c r="G355" s="28">
        <f t="shared" si="315"/>
        <v>1063584.55</v>
      </c>
      <c r="H355" s="28">
        <f t="shared" si="315"/>
        <v>1126784.55</v>
      </c>
      <c r="I355" s="28">
        <f t="shared" si="315"/>
        <v>1063584.55</v>
      </c>
      <c r="J355" s="28">
        <f t="shared" si="315"/>
        <v>1166784.55</v>
      </c>
      <c r="K355" s="28">
        <f t="shared" si="315"/>
        <v>1163584.55</v>
      </c>
      <c r="L355" s="28">
        <f t="shared" si="315"/>
        <v>1226784.55</v>
      </c>
      <c r="M355" s="32" t="s">
        <v>197</v>
      </c>
      <c r="N355" s="31"/>
      <c r="O355" s="31"/>
      <c r="P355" s="31"/>
    </row>
    <row r="356" spans="1:16" ht="33" customHeight="1" x14ac:dyDescent="0.25">
      <c r="A356" s="92" t="s">
        <v>480</v>
      </c>
      <c r="B356" s="22" t="s">
        <v>337</v>
      </c>
      <c r="C356" s="28">
        <f t="shared" ref="C356" si="316">C357+C358</f>
        <v>27129998.800000001</v>
      </c>
      <c r="D356" s="28">
        <f t="shared" ref="D356:L356" si="317">D357+D358</f>
        <v>2603333.2000000002</v>
      </c>
      <c r="E356" s="28">
        <f t="shared" si="317"/>
        <v>2603333.2000000002</v>
      </c>
      <c r="F356" s="28">
        <f t="shared" si="317"/>
        <v>2603333.2000000002</v>
      </c>
      <c r="G356" s="28">
        <f t="shared" si="317"/>
        <v>2603333.2000000002</v>
      </c>
      <c r="H356" s="28">
        <f t="shared" si="317"/>
        <v>3103333.2</v>
      </c>
      <c r="I356" s="53">
        <f t="shared" si="317"/>
        <v>3103333.2</v>
      </c>
      <c r="J356" s="53">
        <f t="shared" si="317"/>
        <v>3303333.2</v>
      </c>
      <c r="K356" s="28">
        <f t="shared" si="317"/>
        <v>3603333.2</v>
      </c>
      <c r="L356" s="28">
        <f t="shared" si="317"/>
        <v>3603333.2</v>
      </c>
      <c r="M356" s="32" t="s">
        <v>197</v>
      </c>
      <c r="N356" s="31"/>
      <c r="O356" s="31"/>
      <c r="P356" s="31"/>
    </row>
    <row r="357" spans="1:16" ht="99" customHeight="1" x14ac:dyDescent="0.25">
      <c r="A357" s="93"/>
      <c r="B357" s="22" t="s">
        <v>335</v>
      </c>
      <c r="C357" s="28">
        <f>SUM(D357:L357)</f>
        <v>0</v>
      </c>
      <c r="D357" s="28">
        <v>0</v>
      </c>
      <c r="E357" s="28">
        <v>0</v>
      </c>
      <c r="F357" s="28">
        <v>0</v>
      </c>
      <c r="G357" s="28">
        <v>0</v>
      </c>
      <c r="H357" s="28">
        <v>0</v>
      </c>
      <c r="I357" s="53">
        <v>0</v>
      </c>
      <c r="J357" s="53">
        <v>0</v>
      </c>
      <c r="K357" s="28">
        <v>0</v>
      </c>
      <c r="L357" s="28">
        <v>0</v>
      </c>
      <c r="M357" s="32" t="s">
        <v>197</v>
      </c>
    </row>
    <row r="358" spans="1:16" ht="66" x14ac:dyDescent="0.25">
      <c r="A358" s="94"/>
      <c r="B358" s="22" t="s">
        <v>336</v>
      </c>
      <c r="C358" s="28">
        <f>SUM(D358:L358)</f>
        <v>27129998.800000001</v>
      </c>
      <c r="D358" s="28">
        <f t="shared" ref="D358:L358" si="318">D19+D28</f>
        <v>2603333.2000000002</v>
      </c>
      <c r="E358" s="28">
        <f t="shared" si="318"/>
        <v>2603333.2000000002</v>
      </c>
      <c r="F358" s="28">
        <f t="shared" si="318"/>
        <v>2603333.2000000002</v>
      </c>
      <c r="G358" s="28">
        <f t="shared" si="318"/>
        <v>2603333.2000000002</v>
      </c>
      <c r="H358" s="28">
        <f t="shared" si="318"/>
        <v>3103333.2</v>
      </c>
      <c r="I358" s="53">
        <f t="shared" si="318"/>
        <v>3103333.2</v>
      </c>
      <c r="J358" s="53">
        <f t="shared" si="318"/>
        <v>3303333.2</v>
      </c>
      <c r="K358" s="28">
        <f t="shared" si="318"/>
        <v>3603333.2</v>
      </c>
      <c r="L358" s="28">
        <f t="shared" si="318"/>
        <v>3603333.2</v>
      </c>
      <c r="M358" s="32" t="s">
        <v>197</v>
      </c>
    </row>
    <row r="359" spans="1:16" ht="33" customHeight="1" x14ac:dyDescent="0.25">
      <c r="A359" s="86" t="s">
        <v>423</v>
      </c>
      <c r="B359" s="22" t="s">
        <v>337</v>
      </c>
      <c r="C359" s="28">
        <f t="shared" ref="C359" si="319">C360+C361</f>
        <v>54504663.909999996</v>
      </c>
      <c r="D359" s="51">
        <f t="shared" ref="D359" si="320">D360+D361</f>
        <v>4624077.99</v>
      </c>
      <c r="E359" s="51">
        <f t="shared" ref="E359:L359" si="321">E360+E361</f>
        <v>4624077.99</v>
      </c>
      <c r="F359" s="51">
        <f t="shared" si="321"/>
        <v>4624077.99</v>
      </c>
      <c r="G359" s="51">
        <f t="shared" si="321"/>
        <v>5668734.9900000002</v>
      </c>
      <c r="H359" s="51">
        <f t="shared" si="321"/>
        <v>5885534.9900000002</v>
      </c>
      <c r="I359" s="52">
        <f t="shared" si="321"/>
        <v>6599077.9900000002</v>
      </c>
      <c r="J359" s="52">
        <f t="shared" si="321"/>
        <v>6949077.9900000002</v>
      </c>
      <c r="K359" s="51">
        <f t="shared" si="321"/>
        <v>7485001.9900000002</v>
      </c>
      <c r="L359" s="51">
        <f t="shared" si="321"/>
        <v>8045001.9900000002</v>
      </c>
      <c r="M359" s="32" t="s">
        <v>197</v>
      </c>
    </row>
    <row r="360" spans="1:16" ht="99" customHeight="1" x14ac:dyDescent="0.25">
      <c r="A360" s="87"/>
      <c r="B360" s="22" t="s">
        <v>335</v>
      </c>
      <c r="C360" s="28">
        <f>SUM(D360:L360)</f>
        <v>0</v>
      </c>
      <c r="D360" s="28">
        <f t="shared" ref="D360:L360" si="322">D56+D71+D74++D77+D104+D107+D110+D172+D276+D279+D285</f>
        <v>0</v>
      </c>
      <c r="E360" s="28">
        <f t="shared" si="322"/>
        <v>0</v>
      </c>
      <c r="F360" s="28">
        <f t="shared" si="322"/>
        <v>0</v>
      </c>
      <c r="G360" s="28">
        <f t="shared" si="322"/>
        <v>0</v>
      </c>
      <c r="H360" s="28">
        <f t="shared" si="322"/>
        <v>0</v>
      </c>
      <c r="I360" s="53">
        <f t="shared" si="322"/>
        <v>0</v>
      </c>
      <c r="J360" s="53">
        <f t="shared" si="322"/>
        <v>0</v>
      </c>
      <c r="K360" s="28">
        <f t="shared" si="322"/>
        <v>0</v>
      </c>
      <c r="L360" s="28">
        <f t="shared" si="322"/>
        <v>0</v>
      </c>
      <c r="M360" s="32" t="s">
        <v>197</v>
      </c>
    </row>
    <row r="361" spans="1:16" ht="66" x14ac:dyDescent="0.25">
      <c r="A361" s="88"/>
      <c r="B361" s="64" t="s">
        <v>336</v>
      </c>
      <c r="C361" s="28">
        <f>SUM(D361:L361)</f>
        <v>54504663.909999996</v>
      </c>
      <c r="D361" s="28">
        <f t="shared" ref="D361:L361" si="323">D57+D72+D75+D78+D105+D108+D111+D173+D289</f>
        <v>4624077.99</v>
      </c>
      <c r="E361" s="28">
        <f t="shared" si="323"/>
        <v>4624077.99</v>
      </c>
      <c r="F361" s="28">
        <f t="shared" si="323"/>
        <v>4624077.99</v>
      </c>
      <c r="G361" s="28">
        <f t="shared" si="323"/>
        <v>5668734.9900000002</v>
      </c>
      <c r="H361" s="28">
        <f t="shared" si="323"/>
        <v>5885534.9900000002</v>
      </c>
      <c r="I361" s="53">
        <f t="shared" si="323"/>
        <v>6599077.9900000002</v>
      </c>
      <c r="J361" s="53">
        <f t="shared" si="323"/>
        <v>6949077.9900000002</v>
      </c>
      <c r="K361" s="28">
        <f t="shared" si="323"/>
        <v>7485001.9900000002</v>
      </c>
      <c r="L361" s="28">
        <f t="shared" si="323"/>
        <v>8045001.9900000002</v>
      </c>
      <c r="M361" s="32" t="s">
        <v>197</v>
      </c>
    </row>
    <row r="362" spans="1:16" ht="33" customHeight="1" x14ac:dyDescent="0.25">
      <c r="A362" s="86" t="s">
        <v>481</v>
      </c>
      <c r="B362" s="22" t="s">
        <v>337</v>
      </c>
      <c r="C362" s="28">
        <f t="shared" ref="C362" si="324">C363+C364</f>
        <v>63011090.439999998</v>
      </c>
      <c r="D362" s="28">
        <f t="shared" ref="D362:L362" si="325">D363+D364</f>
        <v>5858451.5999999996</v>
      </c>
      <c r="E362" s="28">
        <f t="shared" si="325"/>
        <v>5874493.9500000002</v>
      </c>
      <c r="F362" s="28">
        <f t="shared" si="325"/>
        <v>5874493.9500000002</v>
      </c>
      <c r="G362" s="28">
        <f t="shared" si="325"/>
        <v>6618469.4699999997</v>
      </c>
      <c r="H362" s="28">
        <f t="shared" si="325"/>
        <v>6718469.4699999997</v>
      </c>
      <c r="I362" s="53">
        <f t="shared" si="325"/>
        <v>7298125.9900000002</v>
      </c>
      <c r="J362" s="53">
        <f t="shared" si="325"/>
        <v>7945744.9900000002</v>
      </c>
      <c r="K362" s="28">
        <f t="shared" si="325"/>
        <v>8303020.5099999998</v>
      </c>
      <c r="L362" s="28">
        <f t="shared" si="325"/>
        <v>8519820.5099999998</v>
      </c>
      <c r="M362" s="32" t="s">
        <v>197</v>
      </c>
    </row>
    <row r="363" spans="1:16" ht="99" customHeight="1" x14ac:dyDescent="0.25">
      <c r="A363" s="87"/>
      <c r="B363" s="22" t="s">
        <v>335</v>
      </c>
      <c r="C363" s="28">
        <f>SUM(D363:L363)</f>
        <v>746900</v>
      </c>
      <c r="D363" s="28">
        <f t="shared" ref="D363:L363" si="326">D101</f>
        <v>106700</v>
      </c>
      <c r="E363" s="28">
        <f t="shared" si="326"/>
        <v>0</v>
      </c>
      <c r="F363" s="28">
        <f t="shared" si="326"/>
        <v>0</v>
      </c>
      <c r="G363" s="28">
        <f t="shared" si="326"/>
        <v>106700</v>
      </c>
      <c r="H363" s="28">
        <f t="shared" si="326"/>
        <v>106700</v>
      </c>
      <c r="I363" s="53">
        <f t="shared" si="326"/>
        <v>106700</v>
      </c>
      <c r="J363" s="53">
        <f t="shared" si="326"/>
        <v>106700</v>
      </c>
      <c r="K363" s="28">
        <f t="shared" si="326"/>
        <v>106700</v>
      </c>
      <c r="L363" s="28">
        <f t="shared" si="326"/>
        <v>106700</v>
      </c>
      <c r="M363" s="32" t="s">
        <v>197</v>
      </c>
    </row>
    <row r="364" spans="1:16" ht="66" x14ac:dyDescent="0.25">
      <c r="A364" s="88"/>
      <c r="B364" s="64" t="s">
        <v>336</v>
      </c>
      <c r="C364" s="28">
        <f>SUM(D364:L364)</f>
        <v>62264190.439999998</v>
      </c>
      <c r="D364" s="28">
        <f>D102+D117+D135+D164+D155+D203+D241</f>
        <v>5751751.5999999996</v>
      </c>
      <c r="E364" s="28">
        <f t="shared" ref="E364:L364" si="327">E102+E117+E135+E164+E155+E203+E241</f>
        <v>5874493.9500000002</v>
      </c>
      <c r="F364" s="28">
        <f t="shared" si="327"/>
        <v>5874493.9500000002</v>
      </c>
      <c r="G364" s="28">
        <f t="shared" si="327"/>
        <v>6511769.4699999997</v>
      </c>
      <c r="H364" s="28">
        <f t="shared" si="327"/>
        <v>6611769.4699999997</v>
      </c>
      <c r="I364" s="28">
        <f t="shared" si="327"/>
        <v>7191425.9900000002</v>
      </c>
      <c r="J364" s="28">
        <f t="shared" si="327"/>
        <v>7839044.9900000002</v>
      </c>
      <c r="K364" s="28">
        <f t="shared" si="327"/>
        <v>8196320.5099999998</v>
      </c>
      <c r="L364" s="28">
        <f t="shared" si="327"/>
        <v>8413120.5099999998</v>
      </c>
      <c r="M364" s="32" t="s">
        <v>197</v>
      </c>
    </row>
    <row r="365" spans="1:16" ht="33" customHeight="1" x14ac:dyDescent="0.25">
      <c r="A365" s="86" t="s">
        <v>482</v>
      </c>
      <c r="B365" s="22" t="s">
        <v>337</v>
      </c>
      <c r="C365" s="28">
        <f t="shared" ref="C365" si="328">C366+C367</f>
        <v>88262582.400000006</v>
      </c>
      <c r="D365" s="28">
        <f t="shared" ref="D365:L365" si="329">D366+D367</f>
        <v>9511226.5999999996</v>
      </c>
      <c r="E365" s="28">
        <f t="shared" si="329"/>
        <v>9511226.5999999996</v>
      </c>
      <c r="F365" s="28">
        <f t="shared" si="329"/>
        <v>9511226.5999999996</v>
      </c>
      <c r="G365" s="28">
        <f t="shared" si="329"/>
        <v>9761226.5999999996</v>
      </c>
      <c r="H365" s="28">
        <f t="shared" si="329"/>
        <v>9761226.5999999996</v>
      </c>
      <c r="I365" s="53">
        <f t="shared" si="329"/>
        <v>9761226.5999999996</v>
      </c>
      <c r="J365" s="53">
        <f t="shared" si="329"/>
        <v>10128407.6</v>
      </c>
      <c r="K365" s="28">
        <f t="shared" si="329"/>
        <v>9928407.5999999996</v>
      </c>
      <c r="L365" s="28">
        <f t="shared" si="329"/>
        <v>10388407.6</v>
      </c>
      <c r="M365" s="32" t="s">
        <v>197</v>
      </c>
    </row>
    <row r="366" spans="1:16" ht="99" customHeight="1" x14ac:dyDescent="0.25">
      <c r="A366" s="87"/>
      <c r="B366" s="22" t="s">
        <v>335</v>
      </c>
      <c r="C366" s="28">
        <f>SUM(D366:L366)</f>
        <v>0</v>
      </c>
      <c r="D366" s="28">
        <v>0</v>
      </c>
      <c r="E366" s="28">
        <v>0</v>
      </c>
      <c r="F366" s="28">
        <v>0</v>
      </c>
      <c r="G366" s="28">
        <v>0</v>
      </c>
      <c r="H366" s="28">
        <v>0</v>
      </c>
      <c r="I366" s="53">
        <v>0</v>
      </c>
      <c r="J366" s="53">
        <v>0</v>
      </c>
      <c r="K366" s="28">
        <v>0</v>
      </c>
      <c r="L366" s="28">
        <v>0</v>
      </c>
      <c r="M366" s="32" t="s">
        <v>197</v>
      </c>
    </row>
    <row r="367" spans="1:16" ht="66" x14ac:dyDescent="0.25">
      <c r="A367" s="88"/>
      <c r="B367" s="64" t="s">
        <v>336</v>
      </c>
      <c r="C367" s="63">
        <f>SUM(D367:L367)</f>
        <v>88262582.400000006</v>
      </c>
      <c r="D367" s="28">
        <f>D209+D216+D225+D231+D219</f>
        <v>9511226.5999999996</v>
      </c>
      <c r="E367" s="28">
        <f t="shared" ref="E367:L367" si="330">E209+E216+E225+E231+E219</f>
        <v>9511226.5999999996</v>
      </c>
      <c r="F367" s="28">
        <f t="shared" si="330"/>
        <v>9511226.5999999996</v>
      </c>
      <c r="G367" s="28">
        <f t="shared" si="330"/>
        <v>9761226.5999999996</v>
      </c>
      <c r="H367" s="28">
        <f t="shared" si="330"/>
        <v>9761226.5999999996</v>
      </c>
      <c r="I367" s="53">
        <f t="shared" si="330"/>
        <v>9761226.5999999996</v>
      </c>
      <c r="J367" s="53">
        <f t="shared" si="330"/>
        <v>10128407.6</v>
      </c>
      <c r="K367" s="28">
        <f t="shared" si="330"/>
        <v>9928407.5999999996</v>
      </c>
      <c r="L367" s="28">
        <f t="shared" si="330"/>
        <v>10388407.6</v>
      </c>
      <c r="M367" s="32" t="s">
        <v>197</v>
      </c>
    </row>
    <row r="368" spans="1:16" ht="33" customHeight="1" x14ac:dyDescent="0.25">
      <c r="A368" s="86" t="s">
        <v>378</v>
      </c>
      <c r="B368" s="22" t="s">
        <v>337</v>
      </c>
      <c r="C368" s="28">
        <f>C369+C370</f>
        <v>31268000</v>
      </c>
      <c r="D368" s="54">
        <f t="shared" ref="D368:L368" si="331">D369+D370</f>
        <v>3278000</v>
      </c>
      <c r="E368" s="54">
        <f t="shared" si="331"/>
        <v>3278000</v>
      </c>
      <c r="F368" s="54">
        <f t="shared" si="331"/>
        <v>3278000</v>
      </c>
      <c r="G368" s="54">
        <f t="shared" si="331"/>
        <v>3278000</v>
      </c>
      <c r="H368" s="54">
        <f t="shared" si="331"/>
        <v>3678000</v>
      </c>
      <c r="I368" s="55">
        <f t="shared" si="331"/>
        <v>3678000</v>
      </c>
      <c r="J368" s="55">
        <f t="shared" si="331"/>
        <v>3400000</v>
      </c>
      <c r="K368" s="54">
        <f t="shared" si="331"/>
        <v>3700000</v>
      </c>
      <c r="L368" s="54">
        <f t="shared" si="331"/>
        <v>3700000</v>
      </c>
      <c r="M368" s="32" t="s">
        <v>197</v>
      </c>
    </row>
    <row r="369" spans="1:16" ht="99" customHeight="1" x14ac:dyDescent="0.25">
      <c r="A369" s="87"/>
      <c r="B369" s="22" t="s">
        <v>335</v>
      </c>
      <c r="C369" s="28">
        <f>SUM(D369:L369)</f>
        <v>0</v>
      </c>
      <c r="D369" s="28">
        <f t="shared" ref="D369:L369" si="332">D21</f>
        <v>0</v>
      </c>
      <c r="E369" s="28">
        <f t="shared" si="332"/>
        <v>0</v>
      </c>
      <c r="F369" s="28">
        <f t="shared" si="332"/>
        <v>0</v>
      </c>
      <c r="G369" s="28">
        <f t="shared" si="332"/>
        <v>0</v>
      </c>
      <c r="H369" s="28">
        <f t="shared" si="332"/>
        <v>0</v>
      </c>
      <c r="I369" s="53">
        <f t="shared" si="332"/>
        <v>0</v>
      </c>
      <c r="J369" s="53">
        <f t="shared" si="332"/>
        <v>0</v>
      </c>
      <c r="K369" s="28">
        <f t="shared" si="332"/>
        <v>0</v>
      </c>
      <c r="L369" s="28">
        <f t="shared" si="332"/>
        <v>0</v>
      </c>
      <c r="M369" s="32" t="s">
        <v>197</v>
      </c>
    </row>
    <row r="370" spans="1:16" ht="66" x14ac:dyDescent="0.25">
      <c r="A370" s="88"/>
      <c r="B370" s="22" t="s">
        <v>336</v>
      </c>
      <c r="C370" s="28">
        <f>SUM(D370:L370)</f>
        <v>31268000</v>
      </c>
      <c r="D370" s="28">
        <f t="shared" ref="D370:L370" si="333">D22+D93</f>
        <v>3278000</v>
      </c>
      <c r="E370" s="28">
        <f t="shared" si="333"/>
        <v>3278000</v>
      </c>
      <c r="F370" s="28">
        <f t="shared" si="333"/>
        <v>3278000</v>
      </c>
      <c r="G370" s="28">
        <f t="shared" si="333"/>
        <v>3278000</v>
      </c>
      <c r="H370" s="28">
        <f t="shared" si="333"/>
        <v>3678000</v>
      </c>
      <c r="I370" s="53">
        <f t="shared" si="333"/>
        <v>3678000</v>
      </c>
      <c r="J370" s="53">
        <f t="shared" si="333"/>
        <v>3400000</v>
      </c>
      <c r="K370" s="28">
        <f t="shared" si="333"/>
        <v>3700000</v>
      </c>
      <c r="L370" s="28">
        <f t="shared" si="333"/>
        <v>3700000</v>
      </c>
      <c r="M370" s="32" t="s">
        <v>197</v>
      </c>
      <c r="N370" s="31"/>
      <c r="O370" s="31"/>
      <c r="P370" s="31"/>
    </row>
    <row r="371" spans="1:16" ht="33" customHeight="1" x14ac:dyDescent="0.25">
      <c r="C371" s="61"/>
      <c r="D371" s="61"/>
      <c r="E371" s="61"/>
      <c r="F371" s="61"/>
      <c r="G371" s="61"/>
      <c r="H371" s="61"/>
      <c r="I371" s="75"/>
      <c r="J371" s="75"/>
      <c r="K371" s="61"/>
      <c r="L371" s="61"/>
      <c r="N371" s="31"/>
      <c r="O371" s="31"/>
      <c r="P371" s="31"/>
    </row>
    <row r="372" spans="1:16" x14ac:dyDescent="0.25">
      <c r="C372" s="61"/>
      <c r="D372" s="61"/>
      <c r="E372" s="61"/>
      <c r="F372" s="61"/>
      <c r="G372" s="61"/>
      <c r="H372" s="61"/>
      <c r="I372" s="75"/>
      <c r="J372" s="75"/>
      <c r="K372" s="61"/>
      <c r="L372" s="61"/>
    </row>
    <row r="374" spans="1:16" x14ac:dyDescent="0.25">
      <c r="G374" s="62"/>
      <c r="H374" s="62"/>
      <c r="I374" s="62"/>
    </row>
    <row r="375" spans="1:16" x14ac:dyDescent="0.25">
      <c r="G375" s="61"/>
      <c r="H375" s="61"/>
      <c r="I375" s="61"/>
      <c r="J375" s="61"/>
      <c r="K375" s="61"/>
      <c r="L375" s="61"/>
    </row>
  </sheetData>
  <autoFilter ref="G3:G373"/>
  <mergeCells count="236">
    <mergeCell ref="M326:M328"/>
    <mergeCell ref="M9:M10"/>
    <mergeCell ref="B9:B10"/>
    <mergeCell ref="A242:A244"/>
    <mergeCell ref="A236:A238"/>
    <mergeCell ref="A263:A265"/>
    <mergeCell ref="M260:M262"/>
    <mergeCell ref="M266:M268"/>
    <mergeCell ref="A223:A225"/>
    <mergeCell ref="A177:A179"/>
    <mergeCell ref="M177:M179"/>
    <mergeCell ref="A174:A176"/>
    <mergeCell ref="M174:M176"/>
    <mergeCell ref="M281:M283"/>
    <mergeCell ref="M263:M265"/>
    <mergeCell ref="M192:M194"/>
    <mergeCell ref="M204:M206"/>
    <mergeCell ref="M195:M197"/>
    <mergeCell ref="A296:A298"/>
    <mergeCell ref="M67:M69"/>
    <mergeCell ref="M55:M57"/>
    <mergeCell ref="M70:M72"/>
    <mergeCell ref="M226:M228"/>
    <mergeCell ref="A269:A271"/>
    <mergeCell ref="A12:M12"/>
    <mergeCell ref="A13:M13"/>
    <mergeCell ref="M32:M34"/>
    <mergeCell ref="M35:M37"/>
    <mergeCell ref="M49:M51"/>
    <mergeCell ref="M73:M75"/>
    <mergeCell ref="A112:A114"/>
    <mergeCell ref="A106:A108"/>
    <mergeCell ref="A70:A72"/>
    <mergeCell ref="A97:A99"/>
    <mergeCell ref="A73:A75"/>
    <mergeCell ref="A79:A81"/>
    <mergeCell ref="A55:A57"/>
    <mergeCell ref="A26:A28"/>
    <mergeCell ref="A17:A19"/>
    <mergeCell ref="M17:M19"/>
    <mergeCell ref="A58:A60"/>
    <mergeCell ref="A61:A63"/>
    <mergeCell ref="M61:M63"/>
    <mergeCell ref="M20:M22"/>
    <mergeCell ref="M26:M28"/>
    <mergeCell ref="M38:M40"/>
    <mergeCell ref="A23:A25"/>
    <mergeCell ref="A49:A51"/>
    <mergeCell ref="M278:M280"/>
    <mergeCell ref="M272:M274"/>
    <mergeCell ref="M290:M292"/>
    <mergeCell ref="A287:A289"/>
    <mergeCell ref="A290:A292"/>
    <mergeCell ref="A232:L232"/>
    <mergeCell ref="M269:M271"/>
    <mergeCell ref="A284:A286"/>
    <mergeCell ref="A278:A280"/>
    <mergeCell ref="A239:A241"/>
    <mergeCell ref="M239:M241"/>
    <mergeCell ref="A255:A257"/>
    <mergeCell ref="A275:A277"/>
    <mergeCell ref="A266:A268"/>
    <mergeCell ref="A272:A274"/>
    <mergeCell ref="A245:L245"/>
    <mergeCell ref="M249:M251"/>
    <mergeCell ref="A246:A248"/>
    <mergeCell ref="A249:A251"/>
    <mergeCell ref="A252:A254"/>
    <mergeCell ref="M246:M248"/>
    <mergeCell ref="M252:M254"/>
    <mergeCell ref="A323:A325"/>
    <mergeCell ref="A317:A319"/>
    <mergeCell ref="A320:A322"/>
    <mergeCell ref="M317:M319"/>
    <mergeCell ref="M320:M322"/>
    <mergeCell ref="M323:M325"/>
    <mergeCell ref="M296:M298"/>
    <mergeCell ref="M284:M286"/>
    <mergeCell ref="A293:A295"/>
    <mergeCell ref="A314:A316"/>
    <mergeCell ref="A302:A304"/>
    <mergeCell ref="M302:M304"/>
    <mergeCell ref="A311:A313"/>
    <mergeCell ref="M311:M313"/>
    <mergeCell ref="M314:M316"/>
    <mergeCell ref="A308:A310"/>
    <mergeCell ref="M308:M310"/>
    <mergeCell ref="A305:A307"/>
    <mergeCell ref="M305:M307"/>
    <mergeCell ref="A299:A301"/>
    <mergeCell ref="M299:M301"/>
    <mergeCell ref="M293:M295"/>
    <mergeCell ref="M287:M289"/>
    <mergeCell ref="A353:A355"/>
    <mergeCell ref="A368:A370"/>
    <mergeCell ref="A356:A358"/>
    <mergeCell ref="A359:A361"/>
    <mergeCell ref="A362:A364"/>
    <mergeCell ref="A338:A340"/>
    <mergeCell ref="A341:A343"/>
    <mergeCell ref="A344:A346"/>
    <mergeCell ref="A347:A349"/>
    <mergeCell ref="A365:A367"/>
    <mergeCell ref="A350:A352"/>
    <mergeCell ref="A332:A334"/>
    <mergeCell ref="M332:M334"/>
    <mergeCell ref="M335:M337"/>
    <mergeCell ref="A335:A337"/>
    <mergeCell ref="A326:A328"/>
    <mergeCell ref="M329:M331"/>
    <mergeCell ref="A329:A331"/>
    <mergeCell ref="M52:M54"/>
    <mergeCell ref="M106:M108"/>
    <mergeCell ref="A281:A283"/>
    <mergeCell ref="M275:M277"/>
    <mergeCell ref="A214:A216"/>
    <mergeCell ref="M223:M225"/>
    <mergeCell ref="A260:A262"/>
    <mergeCell ref="M214:M216"/>
    <mergeCell ref="M217:M219"/>
    <mergeCell ref="A258:M258"/>
    <mergeCell ref="A259:M259"/>
    <mergeCell ref="A233:A235"/>
    <mergeCell ref="A217:A219"/>
    <mergeCell ref="M233:M235"/>
    <mergeCell ref="M236:M238"/>
    <mergeCell ref="M242:M244"/>
    <mergeCell ref="A220:A222"/>
    <mergeCell ref="M220:M222"/>
    <mergeCell ref="A229:A231"/>
    <mergeCell ref="A159:A161"/>
    <mergeCell ref="A150:A152"/>
    <mergeCell ref="M229:M231"/>
    <mergeCell ref="A226:A228"/>
    <mergeCell ref="M29:M31"/>
    <mergeCell ref="M100:M102"/>
    <mergeCell ref="A109:A111"/>
    <mergeCell ref="A124:A126"/>
    <mergeCell ref="A201:A203"/>
    <mergeCell ref="M201:M203"/>
    <mergeCell ref="A189:A191"/>
    <mergeCell ref="M168:M170"/>
    <mergeCell ref="M147:M149"/>
    <mergeCell ref="A192:A194"/>
    <mergeCell ref="A195:A197"/>
    <mergeCell ref="A198:A200"/>
    <mergeCell ref="M144:M146"/>
    <mergeCell ref="M153:M155"/>
    <mergeCell ref="A168:A170"/>
    <mergeCell ref="M127:M129"/>
    <mergeCell ref="M109:M111"/>
    <mergeCell ref="A143:M143"/>
    <mergeCell ref="M44:M46"/>
    <mergeCell ref="A32:A34"/>
    <mergeCell ref="A38:A40"/>
    <mergeCell ref="A44:A46"/>
    <mergeCell ref="A127:A129"/>
    <mergeCell ref="A121:A123"/>
    <mergeCell ref="M58:M60"/>
    <mergeCell ref="A115:A117"/>
    <mergeCell ref="A82:A84"/>
    <mergeCell ref="A76:A78"/>
    <mergeCell ref="A100:A102"/>
    <mergeCell ref="M112:M114"/>
    <mergeCell ref="A118:A120"/>
    <mergeCell ref="A91:A93"/>
    <mergeCell ref="M64:M66"/>
    <mergeCell ref="A94:A96"/>
    <mergeCell ref="M94:M96"/>
    <mergeCell ref="A64:A66"/>
    <mergeCell ref="M133:M135"/>
    <mergeCell ref="M115:M117"/>
    <mergeCell ref="M103:M105"/>
    <mergeCell ref="A133:A135"/>
    <mergeCell ref="M121:M123"/>
    <mergeCell ref="M118:M120"/>
    <mergeCell ref="M130:M132"/>
    <mergeCell ref="M91:M93"/>
    <mergeCell ref="M97:M99"/>
    <mergeCell ref="A103:A105"/>
    <mergeCell ref="A130:A132"/>
    <mergeCell ref="A136:L136"/>
    <mergeCell ref="M156:M158"/>
    <mergeCell ref="A137:A139"/>
    <mergeCell ref="A180:A182"/>
    <mergeCell ref="M180:M182"/>
    <mergeCell ref="A183:A185"/>
    <mergeCell ref="M183:M185"/>
    <mergeCell ref="A186:A188"/>
    <mergeCell ref="M186:M188"/>
    <mergeCell ref="A211:A213"/>
    <mergeCell ref="M137:M139"/>
    <mergeCell ref="M171:M173"/>
    <mergeCell ref="M162:M164"/>
    <mergeCell ref="M189:M191"/>
    <mergeCell ref="M198:M200"/>
    <mergeCell ref="M140:M142"/>
    <mergeCell ref="M207:M209"/>
    <mergeCell ref="A171:A173"/>
    <mergeCell ref="A207:A209"/>
    <mergeCell ref="A153:A155"/>
    <mergeCell ref="A162:A164"/>
    <mergeCell ref="A210:M210"/>
    <mergeCell ref="M211:M213"/>
    <mergeCell ref="A204:A206"/>
    <mergeCell ref="A144:A146"/>
    <mergeCell ref="A165:M166"/>
    <mergeCell ref="M150:M152"/>
    <mergeCell ref="M159:M161"/>
    <mergeCell ref="A140:A142"/>
    <mergeCell ref="A147:A149"/>
    <mergeCell ref="A156:A158"/>
    <mergeCell ref="J3:M5"/>
    <mergeCell ref="A11:M11"/>
    <mergeCell ref="A7:M7"/>
    <mergeCell ref="M23:M25"/>
    <mergeCell ref="A41:A43"/>
    <mergeCell ref="M41:M43"/>
    <mergeCell ref="A85:A87"/>
    <mergeCell ref="M85:M87"/>
    <mergeCell ref="A88:A90"/>
    <mergeCell ref="M88:M90"/>
    <mergeCell ref="A67:A69"/>
    <mergeCell ref="M76:M78"/>
    <mergeCell ref="M79:M81"/>
    <mergeCell ref="M82:M84"/>
    <mergeCell ref="A52:A54"/>
    <mergeCell ref="C9:C10"/>
    <mergeCell ref="A14:A16"/>
    <mergeCell ref="A47:M48"/>
    <mergeCell ref="A9:A10"/>
    <mergeCell ref="D9:L9"/>
    <mergeCell ref="M14:M16"/>
    <mergeCell ref="A29:A31"/>
    <mergeCell ref="A20:A22"/>
    <mergeCell ref="A35:A37"/>
  </mergeCells>
  <phoneticPr fontId="2" type="noConversion"/>
  <pageMargins left="1.1811023622047245" right="0.78740157480314965" top="0.78740157480314965" bottom="0.39370078740157483" header="0.31496062992125984" footer="0.31496062992125984"/>
  <pageSetup paperSize="8" scale="28" firstPageNumber="3" fitToHeight="0" orientation="landscape" useFirstPageNumber="1" r:id="rId1"/>
  <headerFooter>
    <oddHeader>&amp;C&amp;"Times New Roman,обычный"&amp;36&amp;P</oddHeader>
  </headerFooter>
  <rowBreaks count="13" manualBreakCount="13">
    <brk id="31" max="12" man="1"/>
    <brk id="54" max="12" man="1"/>
    <brk id="81" max="12" man="1"/>
    <brk id="108" max="12" man="1"/>
    <brk id="135" max="12" man="1"/>
    <brk id="164" max="12" man="1"/>
    <brk id="191" max="12" man="1"/>
    <brk id="216" max="12" man="1"/>
    <brk id="244" max="12" man="1"/>
    <brk id="271" max="12" man="1"/>
    <brk id="295" max="12" man="1"/>
    <brk id="322" max="12" man="1"/>
    <brk id="349" max="12" man="1"/>
  </rowBreaks>
  <ignoredErrors>
    <ignoredError sqref="E79:F7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topLeftCell="A4" zoomScale="60" zoomScaleNormal="70" workbookViewId="0">
      <pane xSplit="1" ySplit="6" topLeftCell="B140" activePane="bottomRight" state="frozen"/>
      <selection activeCell="A4" sqref="A4"/>
      <selection pane="topRight" activeCell="B4" sqref="B4"/>
      <selection pane="bottomLeft" activeCell="A10" sqref="A10"/>
      <selection pane="bottomRight" activeCell="D12" sqref="D12"/>
    </sheetView>
  </sheetViews>
  <sheetFormatPr defaultColWidth="9.140625" defaultRowHeight="16.5" x14ac:dyDescent="0.25"/>
  <cols>
    <col min="1" max="1" width="44" style="4" customWidth="1"/>
    <col min="2" max="2" width="44" style="4" hidden="1" customWidth="1"/>
    <col min="3" max="3" width="51.85546875" style="3" customWidth="1"/>
    <col min="4" max="4" width="15.7109375" style="3" customWidth="1"/>
    <col min="5" max="5" width="13.28515625" style="3" customWidth="1"/>
    <col min="6" max="6" width="17.140625" style="3" customWidth="1"/>
    <col min="7" max="7" width="12.42578125" style="3" customWidth="1"/>
    <col min="8" max="8" width="15.7109375" style="3" customWidth="1"/>
    <col min="9" max="9" width="12" style="3" customWidth="1"/>
    <col min="10" max="10" width="32.28515625" style="3" customWidth="1"/>
    <col min="11" max="16384" width="9.140625" style="4"/>
  </cols>
  <sheetData>
    <row r="1" spans="1:11" x14ac:dyDescent="0.25">
      <c r="A1" s="1"/>
      <c r="B1" s="1"/>
      <c r="C1" s="2"/>
    </row>
    <row r="2" spans="1:11" x14ac:dyDescent="0.25">
      <c r="A2" s="119" t="s">
        <v>313</v>
      </c>
      <c r="B2" s="119"/>
      <c r="C2" s="119"/>
      <c r="D2" s="119"/>
      <c r="E2" s="119"/>
      <c r="F2" s="119"/>
      <c r="G2" s="119"/>
      <c r="H2" s="119"/>
      <c r="I2" s="119"/>
      <c r="J2" s="119"/>
    </row>
    <row r="3" spans="1:11" ht="45" customHeight="1" x14ac:dyDescent="0.25">
      <c r="A3" s="120" t="s">
        <v>277</v>
      </c>
      <c r="B3" s="120"/>
      <c r="C3" s="120"/>
      <c r="D3" s="119"/>
      <c r="E3" s="119"/>
      <c r="F3" s="119"/>
      <c r="G3" s="119"/>
      <c r="H3" s="119"/>
      <c r="I3" s="119"/>
      <c r="J3" s="119"/>
    </row>
    <row r="4" spans="1:11" x14ac:dyDescent="0.25">
      <c r="A4" s="3"/>
      <c r="B4" s="3"/>
    </row>
    <row r="5" spans="1:11" ht="41.25" customHeight="1" x14ac:dyDescent="0.25">
      <c r="A5" s="118" t="s">
        <v>312</v>
      </c>
      <c r="B5" s="118" t="s">
        <v>263</v>
      </c>
      <c r="C5" s="118" t="s">
        <v>316</v>
      </c>
      <c r="D5" s="118" t="s">
        <v>313</v>
      </c>
      <c r="E5" s="118"/>
      <c r="F5" s="118"/>
      <c r="G5" s="118"/>
      <c r="H5" s="118"/>
      <c r="I5" s="118"/>
      <c r="J5" s="118" t="s">
        <v>175</v>
      </c>
      <c r="K5" s="1"/>
    </row>
    <row r="6" spans="1:11" ht="16.5" customHeight="1" x14ac:dyDescent="0.25">
      <c r="A6" s="118"/>
      <c r="B6" s="118"/>
      <c r="C6" s="118"/>
      <c r="D6" s="118" t="s">
        <v>195</v>
      </c>
      <c r="E6" s="118"/>
      <c r="F6" s="118" t="s">
        <v>196</v>
      </c>
      <c r="G6" s="118"/>
      <c r="H6" s="118" t="s">
        <v>198</v>
      </c>
      <c r="I6" s="118"/>
      <c r="J6" s="118"/>
      <c r="K6" s="1"/>
    </row>
    <row r="7" spans="1:11" ht="33" x14ac:dyDescent="0.25">
      <c r="A7" s="118"/>
      <c r="B7" s="118"/>
      <c r="C7" s="118"/>
      <c r="D7" s="5" t="s">
        <v>314</v>
      </c>
      <c r="E7" s="5" t="s">
        <v>315</v>
      </c>
      <c r="F7" s="5" t="s">
        <v>314</v>
      </c>
      <c r="G7" s="5" t="s">
        <v>315</v>
      </c>
      <c r="H7" s="5" t="s">
        <v>314</v>
      </c>
      <c r="I7" s="5" t="s">
        <v>315</v>
      </c>
      <c r="J7" s="118"/>
      <c r="K7" s="1"/>
    </row>
    <row r="8" spans="1:11" ht="15.75" customHeight="1" x14ac:dyDescent="0.25">
      <c r="A8" s="117" t="s">
        <v>264</v>
      </c>
      <c r="B8" s="117"/>
      <c r="C8" s="117"/>
      <c r="D8" s="117"/>
      <c r="E8" s="117"/>
      <c r="F8" s="117"/>
      <c r="G8" s="117"/>
      <c r="H8" s="117"/>
      <c r="I8" s="117"/>
      <c r="J8" s="117"/>
    </row>
    <row r="9" spans="1:11" ht="16.5" customHeight="1" x14ac:dyDescent="0.25">
      <c r="A9" s="116" t="s">
        <v>276</v>
      </c>
      <c r="B9" s="116"/>
      <c r="C9" s="116"/>
      <c r="D9" s="116"/>
      <c r="E9" s="116"/>
      <c r="F9" s="116"/>
      <c r="G9" s="116"/>
      <c r="H9" s="116"/>
      <c r="I9" s="116"/>
      <c r="J9" s="116"/>
    </row>
    <row r="10" spans="1:11" ht="82.5" x14ac:dyDescent="0.25">
      <c r="A10" s="6" t="s">
        <v>226</v>
      </c>
      <c r="B10" s="5" t="s">
        <v>209</v>
      </c>
      <c r="C10" s="7" t="s">
        <v>7</v>
      </c>
      <c r="D10" s="7" t="s">
        <v>261</v>
      </c>
      <c r="E10" s="7" t="s">
        <v>207</v>
      </c>
      <c r="F10" s="7" t="s">
        <v>261</v>
      </c>
      <c r="G10" s="7" t="s">
        <v>207</v>
      </c>
      <c r="H10" s="7" t="s">
        <v>261</v>
      </c>
      <c r="I10" s="7" t="s">
        <v>207</v>
      </c>
      <c r="J10" s="7"/>
    </row>
    <row r="11" spans="1:11" ht="164.25" customHeight="1" x14ac:dyDescent="0.25">
      <c r="A11" s="6" t="s">
        <v>230</v>
      </c>
      <c r="B11" s="5" t="s">
        <v>9</v>
      </c>
      <c r="C11" s="5" t="s">
        <v>124</v>
      </c>
      <c r="D11" s="8" t="s">
        <v>59</v>
      </c>
      <c r="E11" s="8">
        <v>100</v>
      </c>
      <c r="F11" s="8" t="s">
        <v>59</v>
      </c>
      <c r="G11" s="8">
        <v>100</v>
      </c>
      <c r="H11" s="8" t="s">
        <v>59</v>
      </c>
      <c r="I11" s="8">
        <v>100</v>
      </c>
      <c r="J11" s="8" t="s">
        <v>319</v>
      </c>
    </row>
    <row r="12" spans="1:11" ht="261.75" customHeight="1" x14ac:dyDescent="0.25">
      <c r="A12" s="6" t="s">
        <v>229</v>
      </c>
      <c r="B12" s="5" t="s">
        <v>235</v>
      </c>
      <c r="C12" s="5" t="s">
        <v>125</v>
      </c>
      <c r="D12" s="8" t="s">
        <v>59</v>
      </c>
      <c r="E12" s="8">
        <f>21/21*100</f>
        <v>100</v>
      </c>
      <c r="F12" s="8" t="s">
        <v>59</v>
      </c>
      <c r="G12" s="8">
        <f>21/21*100</f>
        <v>100</v>
      </c>
      <c r="H12" s="8" t="s">
        <v>59</v>
      </c>
      <c r="I12" s="8">
        <f>21/21*100</f>
        <v>100</v>
      </c>
      <c r="J12" s="8" t="s">
        <v>60</v>
      </c>
    </row>
    <row r="13" spans="1:11" ht="82.5" x14ac:dyDescent="0.25">
      <c r="A13" s="6" t="s">
        <v>236</v>
      </c>
      <c r="B13" s="5" t="s">
        <v>209</v>
      </c>
      <c r="C13" s="5" t="s">
        <v>129</v>
      </c>
      <c r="D13" s="9" t="s">
        <v>261</v>
      </c>
      <c r="E13" s="7">
        <v>18</v>
      </c>
      <c r="F13" s="9" t="s">
        <v>261</v>
      </c>
      <c r="G13" s="7">
        <v>20</v>
      </c>
      <c r="H13" s="9" t="s">
        <v>261</v>
      </c>
      <c r="I13" s="7">
        <v>22</v>
      </c>
      <c r="J13" s="5" t="s">
        <v>130</v>
      </c>
    </row>
    <row r="14" spans="1:11" ht="82.5" x14ac:dyDescent="0.25">
      <c r="A14" s="6" t="s">
        <v>231</v>
      </c>
      <c r="B14" s="5" t="s">
        <v>209</v>
      </c>
      <c r="C14" s="5" t="s">
        <v>131</v>
      </c>
      <c r="D14" s="7"/>
      <c r="E14" s="10">
        <v>1304.3</v>
      </c>
      <c r="F14" s="10"/>
      <c r="G14" s="10">
        <v>1382.9</v>
      </c>
      <c r="H14" s="10"/>
      <c r="I14" s="10">
        <v>1465.9</v>
      </c>
      <c r="J14" s="7" t="s">
        <v>97</v>
      </c>
    </row>
    <row r="15" spans="1:11" ht="49.5" customHeight="1" x14ac:dyDescent="0.25">
      <c r="A15" s="117" t="s">
        <v>8</v>
      </c>
      <c r="B15" s="117"/>
      <c r="C15" s="117"/>
      <c r="D15" s="117"/>
      <c r="E15" s="117"/>
      <c r="F15" s="117"/>
      <c r="G15" s="117"/>
      <c r="H15" s="117"/>
      <c r="I15" s="117"/>
      <c r="J15" s="117"/>
    </row>
    <row r="16" spans="1:11" ht="21.75" customHeight="1" x14ac:dyDescent="0.25">
      <c r="A16" s="116" t="s">
        <v>240</v>
      </c>
      <c r="B16" s="116"/>
      <c r="C16" s="116"/>
      <c r="D16" s="116"/>
      <c r="E16" s="116"/>
      <c r="F16" s="116"/>
      <c r="G16" s="116"/>
      <c r="H16" s="116"/>
      <c r="I16" s="116"/>
      <c r="J16" s="116"/>
    </row>
    <row r="17" spans="1:10" ht="26.25" customHeight="1" x14ac:dyDescent="0.25">
      <c r="A17" s="116" t="s">
        <v>227</v>
      </c>
      <c r="B17" s="116"/>
      <c r="C17" s="116"/>
      <c r="D17" s="116"/>
      <c r="E17" s="116"/>
      <c r="F17" s="116"/>
      <c r="G17" s="116"/>
      <c r="H17" s="116"/>
      <c r="I17" s="116"/>
      <c r="J17" s="116"/>
    </row>
    <row r="18" spans="1:10" ht="122.25" customHeight="1" x14ac:dyDescent="0.25">
      <c r="A18" s="6" t="s">
        <v>239</v>
      </c>
      <c r="B18" s="5" t="s">
        <v>9</v>
      </c>
      <c r="C18" s="5" t="s">
        <v>64</v>
      </c>
      <c r="D18" s="7" t="s">
        <v>61</v>
      </c>
      <c r="E18" s="7">
        <v>81</v>
      </c>
      <c r="F18" s="7" t="s">
        <v>62</v>
      </c>
      <c r="G18" s="7">
        <v>83</v>
      </c>
      <c r="H18" s="7" t="s">
        <v>63</v>
      </c>
      <c r="I18" s="7">
        <v>85</v>
      </c>
      <c r="J18" s="7"/>
    </row>
    <row r="19" spans="1:10" ht="42.75" customHeight="1" x14ac:dyDescent="0.25">
      <c r="A19" s="116" t="s">
        <v>265</v>
      </c>
      <c r="B19" s="116"/>
      <c r="C19" s="116"/>
      <c r="D19" s="116"/>
      <c r="E19" s="116"/>
      <c r="F19" s="116"/>
      <c r="G19" s="116"/>
      <c r="H19" s="116"/>
      <c r="I19" s="116"/>
      <c r="J19" s="116"/>
    </row>
    <row r="20" spans="1:10" ht="282" customHeight="1" x14ac:dyDescent="0.25">
      <c r="A20" s="6" t="s">
        <v>301</v>
      </c>
      <c r="B20" s="5" t="s">
        <v>235</v>
      </c>
      <c r="C20" s="5" t="s">
        <v>132</v>
      </c>
      <c r="D20" s="5" t="s">
        <v>73</v>
      </c>
      <c r="E20" s="7">
        <v>90</v>
      </c>
      <c r="F20" s="5" t="s">
        <v>74</v>
      </c>
      <c r="G20" s="7">
        <v>90</v>
      </c>
      <c r="H20" s="5" t="s">
        <v>75</v>
      </c>
      <c r="I20" s="7">
        <v>90</v>
      </c>
      <c r="J20" s="5" t="s">
        <v>133</v>
      </c>
    </row>
    <row r="21" spans="1:10" ht="39" customHeight="1" x14ac:dyDescent="0.25">
      <c r="A21" s="116" t="s">
        <v>266</v>
      </c>
      <c r="B21" s="116"/>
      <c r="C21" s="116"/>
      <c r="D21" s="116"/>
      <c r="E21" s="116"/>
      <c r="F21" s="116"/>
      <c r="G21" s="116"/>
      <c r="H21" s="116"/>
      <c r="I21" s="116"/>
      <c r="J21" s="116"/>
    </row>
    <row r="22" spans="1:10" ht="66" x14ac:dyDescent="0.25">
      <c r="A22" s="6" t="s">
        <v>244</v>
      </c>
      <c r="B22" s="5" t="s">
        <v>209</v>
      </c>
      <c r="C22" s="5" t="s">
        <v>134</v>
      </c>
      <c r="D22" s="7" t="s">
        <v>261</v>
      </c>
      <c r="E22" s="7">
        <v>11900</v>
      </c>
      <c r="F22" s="7" t="s">
        <v>261</v>
      </c>
      <c r="G22" s="7">
        <v>12000</v>
      </c>
      <c r="H22" s="7" t="s">
        <v>261</v>
      </c>
      <c r="I22" s="7">
        <v>12100</v>
      </c>
      <c r="J22" s="7"/>
    </row>
    <row r="23" spans="1:10" ht="49.5" x14ac:dyDescent="0.25">
      <c r="A23" s="6" t="s">
        <v>224</v>
      </c>
      <c r="B23" s="5" t="s">
        <v>209</v>
      </c>
      <c r="C23" s="5" t="s">
        <v>135</v>
      </c>
      <c r="D23" s="7" t="s">
        <v>261</v>
      </c>
      <c r="E23" s="7">
        <v>9961</v>
      </c>
      <c r="F23" s="7" t="s">
        <v>261</v>
      </c>
      <c r="G23" s="7">
        <v>10310</v>
      </c>
      <c r="H23" s="7" t="s">
        <v>261</v>
      </c>
      <c r="I23" s="7">
        <v>10671</v>
      </c>
      <c r="J23" s="7"/>
    </row>
    <row r="24" spans="1:10" ht="49.5" x14ac:dyDescent="0.25">
      <c r="A24" s="6" t="s">
        <v>225</v>
      </c>
      <c r="B24" s="5" t="s">
        <v>209</v>
      </c>
      <c r="C24" s="5" t="s">
        <v>134</v>
      </c>
      <c r="D24" s="7" t="s">
        <v>261</v>
      </c>
      <c r="E24" s="7">
        <v>29.3</v>
      </c>
      <c r="F24" s="7" t="s">
        <v>261</v>
      </c>
      <c r="G24" s="7">
        <v>29.6</v>
      </c>
      <c r="H24" s="7" t="s">
        <v>261</v>
      </c>
      <c r="I24" s="7">
        <v>29.9</v>
      </c>
      <c r="J24" s="7"/>
    </row>
    <row r="25" spans="1:10" ht="49.5" x14ac:dyDescent="0.25">
      <c r="A25" s="6" t="s">
        <v>260</v>
      </c>
      <c r="B25" s="5" t="s">
        <v>209</v>
      </c>
      <c r="C25" s="5" t="s">
        <v>134</v>
      </c>
      <c r="D25" s="7"/>
      <c r="E25" s="7">
        <v>69841.399999999994</v>
      </c>
      <c r="F25" s="7"/>
      <c r="G25" s="7">
        <v>76081.3</v>
      </c>
      <c r="H25" s="7"/>
      <c r="I25" s="7">
        <v>82852.5</v>
      </c>
      <c r="J25" s="7"/>
    </row>
    <row r="26" spans="1:10" ht="51.75" customHeight="1" x14ac:dyDescent="0.25">
      <c r="A26" s="116" t="s">
        <v>267</v>
      </c>
      <c r="B26" s="116"/>
      <c r="C26" s="116"/>
      <c r="D26" s="116"/>
      <c r="E26" s="116"/>
      <c r="F26" s="116"/>
      <c r="G26" s="116"/>
      <c r="H26" s="116"/>
      <c r="I26" s="116"/>
      <c r="J26" s="116"/>
    </row>
    <row r="27" spans="1:10" ht="66" x14ac:dyDescent="0.25">
      <c r="A27" s="6" t="s">
        <v>310</v>
      </c>
      <c r="B27" s="5" t="s">
        <v>209</v>
      </c>
      <c r="C27" s="5" t="s">
        <v>136</v>
      </c>
      <c r="D27" s="9" t="s">
        <v>261</v>
      </c>
      <c r="E27" s="7">
        <v>1</v>
      </c>
      <c r="F27" s="9" t="s">
        <v>261</v>
      </c>
      <c r="G27" s="7">
        <v>1</v>
      </c>
      <c r="H27" s="9" t="s">
        <v>261</v>
      </c>
      <c r="I27" s="7">
        <v>2</v>
      </c>
      <c r="J27" s="5" t="s">
        <v>137</v>
      </c>
    </row>
    <row r="28" spans="1:10" ht="99" x14ac:dyDescent="0.25">
      <c r="A28" s="6" t="e">
        <f>'Раздел 3'!#REF!</f>
        <v>#REF!</v>
      </c>
      <c r="B28" s="5" t="s">
        <v>209</v>
      </c>
      <c r="C28" s="5" t="s">
        <v>131</v>
      </c>
      <c r="D28" s="9" t="s">
        <v>261</v>
      </c>
      <c r="E28" s="7">
        <v>5</v>
      </c>
      <c r="F28" s="9" t="s">
        <v>261</v>
      </c>
      <c r="G28" s="7">
        <v>5</v>
      </c>
      <c r="H28" s="9" t="s">
        <v>261</v>
      </c>
      <c r="I28" s="7">
        <v>5</v>
      </c>
      <c r="J28" s="5" t="s">
        <v>138</v>
      </c>
    </row>
    <row r="29" spans="1:10" ht="24" customHeight="1" x14ac:dyDescent="0.25">
      <c r="A29" s="117" t="s">
        <v>268</v>
      </c>
      <c r="B29" s="117"/>
      <c r="C29" s="117"/>
      <c r="D29" s="117"/>
      <c r="E29" s="117"/>
      <c r="F29" s="117"/>
      <c r="G29" s="117"/>
      <c r="H29" s="117"/>
      <c r="I29" s="117"/>
      <c r="J29" s="117"/>
    </row>
    <row r="30" spans="1:10" ht="30" customHeight="1" x14ac:dyDescent="0.25">
      <c r="A30" s="116" t="s">
        <v>269</v>
      </c>
      <c r="B30" s="116"/>
      <c r="C30" s="116"/>
      <c r="D30" s="116"/>
      <c r="E30" s="116"/>
      <c r="F30" s="116"/>
      <c r="G30" s="116"/>
      <c r="H30" s="116"/>
      <c r="I30" s="116"/>
      <c r="J30" s="116"/>
    </row>
    <row r="31" spans="1:10" ht="66" x14ac:dyDescent="0.25">
      <c r="A31" s="6" t="s">
        <v>241</v>
      </c>
      <c r="B31" s="5" t="s">
        <v>270</v>
      </c>
      <c r="C31" s="5" t="s">
        <v>98</v>
      </c>
      <c r="D31" s="7" t="s">
        <v>261</v>
      </c>
      <c r="E31" s="7" t="s">
        <v>207</v>
      </c>
      <c r="F31" s="7" t="s">
        <v>261</v>
      </c>
      <c r="G31" s="7" t="s">
        <v>207</v>
      </c>
      <c r="H31" s="7" t="s">
        <v>261</v>
      </c>
      <c r="I31" s="7" t="s">
        <v>207</v>
      </c>
      <c r="J31" s="7"/>
    </row>
    <row r="32" spans="1:10" ht="99" x14ac:dyDescent="0.25">
      <c r="A32" s="6" t="s">
        <v>208</v>
      </c>
      <c r="B32" s="5" t="s">
        <v>270</v>
      </c>
      <c r="C32" s="5" t="s">
        <v>126</v>
      </c>
      <c r="D32" s="5" t="s">
        <v>317</v>
      </c>
      <c r="E32" s="5">
        <f>32/32*100</f>
        <v>100</v>
      </c>
      <c r="F32" s="5" t="s">
        <v>317</v>
      </c>
      <c r="G32" s="5">
        <f>32/32*100</f>
        <v>100</v>
      </c>
      <c r="H32" s="5" t="s">
        <v>317</v>
      </c>
      <c r="I32" s="5">
        <f>32/32*100</f>
        <v>100</v>
      </c>
      <c r="J32" s="5" t="s">
        <v>318</v>
      </c>
    </row>
    <row r="33" spans="1:10" ht="82.5" x14ac:dyDescent="0.25">
      <c r="A33" s="6" t="s">
        <v>228</v>
      </c>
      <c r="B33" s="5" t="s">
        <v>270</v>
      </c>
      <c r="C33" s="5" t="s">
        <v>131</v>
      </c>
      <c r="D33" s="7" t="s">
        <v>261</v>
      </c>
      <c r="E33" s="7">
        <v>25</v>
      </c>
      <c r="F33" s="7" t="s">
        <v>261</v>
      </c>
      <c r="G33" s="7">
        <v>25</v>
      </c>
      <c r="H33" s="7" t="s">
        <v>261</v>
      </c>
      <c r="I33" s="7">
        <v>25</v>
      </c>
      <c r="J33" s="7"/>
    </row>
    <row r="34" spans="1:10" ht="49.5" x14ac:dyDescent="0.25">
      <c r="A34" s="6" t="s">
        <v>257</v>
      </c>
      <c r="B34" s="5" t="s">
        <v>270</v>
      </c>
      <c r="C34" s="5" t="s">
        <v>131</v>
      </c>
      <c r="D34" s="7" t="s">
        <v>261</v>
      </c>
      <c r="E34" s="7">
        <v>10</v>
      </c>
      <c r="F34" s="7" t="s">
        <v>261</v>
      </c>
      <c r="G34" s="7">
        <v>10</v>
      </c>
      <c r="H34" s="7" t="s">
        <v>261</v>
      </c>
      <c r="I34" s="7">
        <v>10</v>
      </c>
      <c r="J34" s="7"/>
    </row>
    <row r="35" spans="1:10" ht="82.5" x14ac:dyDescent="0.25">
      <c r="A35" s="6" t="s">
        <v>200</v>
      </c>
      <c r="B35" s="5" t="s">
        <v>270</v>
      </c>
      <c r="C35" s="5" t="s">
        <v>187</v>
      </c>
      <c r="D35" s="11" t="s">
        <v>188</v>
      </c>
      <c r="E35" s="7">
        <v>5.9</v>
      </c>
      <c r="F35" s="11" t="s">
        <v>188</v>
      </c>
      <c r="G35" s="7">
        <v>5.9</v>
      </c>
      <c r="H35" s="11" t="s">
        <v>188</v>
      </c>
      <c r="I35" s="7">
        <v>5.9</v>
      </c>
      <c r="J35" s="5" t="s">
        <v>189</v>
      </c>
    </row>
    <row r="36" spans="1:10" ht="99" x14ac:dyDescent="0.25">
      <c r="A36" s="6" t="s">
        <v>306</v>
      </c>
      <c r="B36" s="5" t="s">
        <v>270</v>
      </c>
      <c r="C36" s="5" t="s">
        <v>183</v>
      </c>
      <c r="D36" s="7" t="s">
        <v>261</v>
      </c>
      <c r="E36" s="7">
        <v>100</v>
      </c>
      <c r="F36" s="7" t="s">
        <v>261</v>
      </c>
      <c r="G36" s="7">
        <v>100</v>
      </c>
      <c r="H36" s="7" t="s">
        <v>261</v>
      </c>
      <c r="I36" s="7">
        <v>100</v>
      </c>
      <c r="J36" s="7"/>
    </row>
    <row r="37" spans="1:10" ht="99" x14ac:dyDescent="0.25">
      <c r="A37" s="6" t="s">
        <v>0</v>
      </c>
      <c r="B37" s="5" t="s">
        <v>270</v>
      </c>
      <c r="C37" s="5" t="s">
        <v>182</v>
      </c>
      <c r="D37" s="7" t="s">
        <v>261</v>
      </c>
      <c r="E37" s="7">
        <v>100</v>
      </c>
      <c r="F37" s="7" t="s">
        <v>261</v>
      </c>
      <c r="G37" s="7">
        <v>100</v>
      </c>
      <c r="H37" s="7" t="s">
        <v>261</v>
      </c>
      <c r="I37" s="7">
        <v>100</v>
      </c>
      <c r="J37" s="7"/>
    </row>
    <row r="38" spans="1:10" ht="66" x14ac:dyDescent="0.25">
      <c r="A38" s="6" t="s">
        <v>320</v>
      </c>
      <c r="B38" s="5" t="s">
        <v>270</v>
      </c>
      <c r="C38" s="5" t="s">
        <v>184</v>
      </c>
      <c r="D38" s="7" t="s">
        <v>261</v>
      </c>
      <c r="E38" s="7">
        <v>100</v>
      </c>
      <c r="F38" s="7" t="s">
        <v>261</v>
      </c>
      <c r="G38" s="7">
        <v>100</v>
      </c>
      <c r="H38" s="7" t="s">
        <v>261</v>
      </c>
      <c r="I38" s="7">
        <v>100</v>
      </c>
      <c r="J38" s="7"/>
    </row>
    <row r="39" spans="1:10" ht="66" x14ac:dyDescent="0.25">
      <c r="A39" s="6" t="s">
        <v>321</v>
      </c>
      <c r="B39" s="5" t="s">
        <v>270</v>
      </c>
      <c r="C39" s="5" t="s">
        <v>177</v>
      </c>
      <c r="D39" s="7" t="s">
        <v>261</v>
      </c>
      <c r="E39" s="7" t="s">
        <v>207</v>
      </c>
      <c r="F39" s="7" t="s">
        <v>261</v>
      </c>
      <c r="G39" s="7" t="s">
        <v>207</v>
      </c>
      <c r="H39" s="7" t="s">
        <v>261</v>
      </c>
      <c r="I39" s="7" t="s">
        <v>207</v>
      </c>
      <c r="J39" s="7"/>
    </row>
    <row r="40" spans="1:10" ht="49.5" x14ac:dyDescent="0.25">
      <c r="A40" s="6" t="s">
        <v>322</v>
      </c>
      <c r="B40" s="5" t="s">
        <v>270</v>
      </c>
      <c r="C40" s="5" t="s">
        <v>185</v>
      </c>
      <c r="D40" s="7" t="s">
        <v>261</v>
      </c>
      <c r="E40" s="7">
        <v>100</v>
      </c>
      <c r="F40" s="7" t="s">
        <v>261</v>
      </c>
      <c r="G40" s="7">
        <v>100</v>
      </c>
      <c r="H40" s="7" t="s">
        <v>261</v>
      </c>
      <c r="I40" s="7">
        <v>100</v>
      </c>
      <c r="J40" s="7"/>
    </row>
    <row r="41" spans="1:10" ht="115.5" x14ac:dyDescent="0.25">
      <c r="A41" s="6" t="s">
        <v>305</v>
      </c>
      <c r="B41" s="5" t="s">
        <v>270</v>
      </c>
      <c r="C41" s="5" t="s">
        <v>180</v>
      </c>
      <c r="D41" s="7" t="s">
        <v>181</v>
      </c>
      <c r="E41" s="7">
        <v>100</v>
      </c>
      <c r="F41" s="7" t="s">
        <v>181</v>
      </c>
      <c r="G41" s="7">
        <v>100</v>
      </c>
      <c r="H41" s="7" t="s">
        <v>181</v>
      </c>
      <c r="I41" s="7">
        <v>100</v>
      </c>
      <c r="J41" s="7"/>
    </row>
    <row r="42" spans="1:10" ht="409.5" customHeight="1" x14ac:dyDescent="0.25">
      <c r="A42" s="6" t="s">
        <v>21</v>
      </c>
      <c r="B42" s="5" t="s">
        <v>214</v>
      </c>
      <c r="C42" s="5" t="s">
        <v>139</v>
      </c>
      <c r="D42" s="7" t="s">
        <v>261</v>
      </c>
      <c r="E42" s="7">
        <v>100</v>
      </c>
      <c r="F42" s="7" t="s">
        <v>261</v>
      </c>
      <c r="G42" s="7">
        <v>100</v>
      </c>
      <c r="H42" s="7" t="s">
        <v>261</v>
      </c>
      <c r="I42" s="7">
        <v>100</v>
      </c>
      <c r="J42" s="5" t="s">
        <v>22</v>
      </c>
    </row>
    <row r="43" spans="1:10" ht="115.5" x14ac:dyDescent="0.25">
      <c r="A43" s="6" t="s">
        <v>256</v>
      </c>
      <c r="B43" s="5" t="s">
        <v>214</v>
      </c>
      <c r="C43" s="5" t="s">
        <v>127</v>
      </c>
      <c r="D43" s="7" t="s">
        <v>261</v>
      </c>
      <c r="E43" s="7">
        <v>100</v>
      </c>
      <c r="F43" s="7" t="s">
        <v>261</v>
      </c>
      <c r="G43" s="7">
        <v>100</v>
      </c>
      <c r="H43" s="7" t="s">
        <v>261</v>
      </c>
      <c r="I43" s="7">
        <v>100</v>
      </c>
      <c r="J43" s="5" t="s">
        <v>140</v>
      </c>
    </row>
    <row r="44" spans="1:10" ht="115.5" x14ac:dyDescent="0.25">
      <c r="A44" s="6" t="s">
        <v>201</v>
      </c>
      <c r="B44" s="5" t="s">
        <v>210</v>
      </c>
      <c r="C44" s="5" t="s">
        <v>99</v>
      </c>
      <c r="D44" s="7" t="s">
        <v>261</v>
      </c>
      <c r="E44" s="7">
        <v>100</v>
      </c>
      <c r="F44" s="7" t="s">
        <v>261</v>
      </c>
      <c r="G44" s="7">
        <v>100</v>
      </c>
      <c r="H44" s="7" t="s">
        <v>261</v>
      </c>
      <c r="I44" s="7">
        <v>100</v>
      </c>
      <c r="J44" s="7"/>
    </row>
    <row r="45" spans="1:10" ht="132" x14ac:dyDescent="0.25">
      <c r="A45" s="6" t="s">
        <v>233</v>
      </c>
      <c r="B45" s="5" t="s">
        <v>218</v>
      </c>
      <c r="C45" s="5" t="s">
        <v>141</v>
      </c>
      <c r="D45" s="7" t="s">
        <v>38</v>
      </c>
      <c r="E45" s="7">
        <v>100</v>
      </c>
      <c r="F45" s="7" t="s">
        <v>38</v>
      </c>
      <c r="G45" s="7">
        <v>100</v>
      </c>
      <c r="H45" s="7" t="s">
        <v>38</v>
      </c>
      <c r="I45" s="7">
        <v>100</v>
      </c>
      <c r="J45" s="5" t="s">
        <v>14</v>
      </c>
    </row>
    <row r="46" spans="1:10" ht="82.5" x14ac:dyDescent="0.25">
      <c r="A46" s="6" t="s">
        <v>216</v>
      </c>
      <c r="B46" s="5" t="s">
        <v>217</v>
      </c>
      <c r="C46" s="5" t="s">
        <v>39</v>
      </c>
      <c r="D46" s="7" t="s">
        <v>40</v>
      </c>
      <c r="E46" s="7">
        <v>100</v>
      </c>
      <c r="F46" s="7" t="s">
        <v>40</v>
      </c>
      <c r="G46" s="7">
        <v>100</v>
      </c>
      <c r="H46" s="7" t="s">
        <v>40</v>
      </c>
      <c r="I46" s="7">
        <v>100</v>
      </c>
      <c r="J46" s="5" t="s">
        <v>14</v>
      </c>
    </row>
    <row r="47" spans="1:10" ht="148.5" x14ac:dyDescent="0.25">
      <c r="A47" s="6" t="s">
        <v>307</v>
      </c>
      <c r="B47" s="5" t="s">
        <v>215</v>
      </c>
      <c r="C47" s="5" t="s">
        <v>14</v>
      </c>
      <c r="D47" s="7" t="s">
        <v>261</v>
      </c>
      <c r="E47" s="7">
        <v>621</v>
      </c>
      <c r="F47" s="7" t="s">
        <v>261</v>
      </c>
      <c r="G47" s="7">
        <v>591</v>
      </c>
      <c r="H47" s="7" t="s">
        <v>261</v>
      </c>
      <c r="I47" s="7">
        <v>561</v>
      </c>
      <c r="J47" s="5" t="s">
        <v>15</v>
      </c>
    </row>
    <row r="48" spans="1:10" ht="99" x14ac:dyDescent="0.25">
      <c r="A48" s="6" t="s">
        <v>203</v>
      </c>
      <c r="B48" s="5" t="s">
        <v>215</v>
      </c>
      <c r="C48" s="5" t="s">
        <v>16</v>
      </c>
      <c r="D48" s="7" t="s">
        <v>17</v>
      </c>
      <c r="E48" s="7">
        <v>3.2</v>
      </c>
      <c r="F48" s="7" t="s">
        <v>18</v>
      </c>
      <c r="G48" s="7">
        <v>3.4</v>
      </c>
      <c r="H48" s="7" t="s">
        <v>19</v>
      </c>
      <c r="I48" s="7">
        <v>3.6</v>
      </c>
      <c r="J48" s="8" t="s">
        <v>20</v>
      </c>
    </row>
    <row r="49" spans="1:10" ht="99" x14ac:dyDescent="0.25">
      <c r="A49" s="6" t="s">
        <v>234</v>
      </c>
      <c r="B49" s="5" t="s">
        <v>220</v>
      </c>
      <c r="C49" s="5" t="s">
        <v>142</v>
      </c>
      <c r="D49" s="7" t="s">
        <v>51</v>
      </c>
      <c r="E49" s="7">
        <v>16524</v>
      </c>
      <c r="F49" s="7" t="s">
        <v>50</v>
      </c>
      <c r="G49" s="7">
        <v>17185</v>
      </c>
      <c r="H49" s="7" t="s">
        <v>52</v>
      </c>
      <c r="I49" s="7">
        <v>17872</v>
      </c>
      <c r="J49" s="7"/>
    </row>
    <row r="50" spans="1:10" ht="208.5" customHeight="1" x14ac:dyDescent="0.25">
      <c r="A50" s="6" t="s">
        <v>243</v>
      </c>
      <c r="B50" s="5" t="s">
        <v>220</v>
      </c>
      <c r="C50" s="5" t="s">
        <v>143</v>
      </c>
      <c r="D50" s="7" t="s">
        <v>53</v>
      </c>
      <c r="E50" s="7">
        <v>20880</v>
      </c>
      <c r="F50" s="7" t="s">
        <v>54</v>
      </c>
      <c r="G50" s="7">
        <v>21298</v>
      </c>
      <c r="H50" s="7" t="s">
        <v>55</v>
      </c>
      <c r="I50" s="7">
        <v>21724</v>
      </c>
      <c r="J50" s="7"/>
    </row>
    <row r="51" spans="1:10" ht="63.75" customHeight="1" x14ac:dyDescent="0.25">
      <c r="A51" s="6" t="e">
        <f>#REF!</f>
        <v>#REF!</v>
      </c>
      <c r="B51" s="5" t="e">
        <f>#REF!</f>
        <v>#REF!</v>
      </c>
      <c r="C51" s="5" t="s">
        <v>190</v>
      </c>
      <c r="D51" s="7" t="s">
        <v>261</v>
      </c>
      <c r="E51" s="7">
        <v>1</v>
      </c>
      <c r="F51" s="7" t="s">
        <v>261</v>
      </c>
      <c r="G51" s="7">
        <v>1</v>
      </c>
      <c r="H51" s="7" t="s">
        <v>261</v>
      </c>
      <c r="I51" s="7">
        <v>1</v>
      </c>
      <c r="J51" s="7"/>
    </row>
    <row r="52" spans="1:10" ht="99" x14ac:dyDescent="0.25">
      <c r="A52" s="6" t="s">
        <v>258</v>
      </c>
      <c r="B52" s="5" t="s">
        <v>213</v>
      </c>
      <c r="C52" s="5" t="s">
        <v>78</v>
      </c>
      <c r="D52" s="5" t="s">
        <v>77</v>
      </c>
      <c r="E52" s="7">
        <v>100</v>
      </c>
      <c r="F52" s="5" t="s">
        <v>77</v>
      </c>
      <c r="G52" s="7">
        <v>100</v>
      </c>
      <c r="H52" s="5" t="s">
        <v>77</v>
      </c>
      <c r="I52" s="7">
        <v>100</v>
      </c>
      <c r="J52" s="5" t="s">
        <v>144</v>
      </c>
    </row>
    <row r="53" spans="1:10" ht="99" x14ac:dyDescent="0.25">
      <c r="A53" s="6" t="s">
        <v>259</v>
      </c>
      <c r="B53" s="5" t="s">
        <v>213</v>
      </c>
      <c r="C53" s="5" t="s">
        <v>79</v>
      </c>
      <c r="D53" s="7" t="s">
        <v>80</v>
      </c>
      <c r="E53" s="7">
        <v>100</v>
      </c>
      <c r="F53" s="7" t="s">
        <v>80</v>
      </c>
      <c r="G53" s="7">
        <v>100</v>
      </c>
      <c r="H53" s="7" t="s">
        <v>80</v>
      </c>
      <c r="I53" s="7">
        <v>100</v>
      </c>
      <c r="J53" s="5" t="s">
        <v>144</v>
      </c>
    </row>
    <row r="54" spans="1:10" ht="132" x14ac:dyDescent="0.25">
      <c r="A54" s="6" t="s">
        <v>204</v>
      </c>
      <c r="B54" s="5" t="s">
        <v>219</v>
      </c>
      <c r="C54" s="5" t="s">
        <v>88</v>
      </c>
      <c r="D54" s="7" t="s">
        <v>261</v>
      </c>
      <c r="E54" s="7">
        <v>100</v>
      </c>
      <c r="F54" s="7" t="s">
        <v>261</v>
      </c>
      <c r="G54" s="7">
        <v>100</v>
      </c>
      <c r="H54" s="7" t="s">
        <v>261</v>
      </c>
      <c r="I54" s="7">
        <v>100</v>
      </c>
      <c r="J54" s="5" t="s">
        <v>145</v>
      </c>
    </row>
    <row r="55" spans="1:10" ht="99" x14ac:dyDescent="0.25">
      <c r="A55" s="6" t="s">
        <v>205</v>
      </c>
      <c r="B55" s="5" t="s">
        <v>219</v>
      </c>
      <c r="C55" s="5" t="s">
        <v>89</v>
      </c>
      <c r="D55" s="7" t="s">
        <v>93</v>
      </c>
      <c r="E55" s="7">
        <v>100</v>
      </c>
      <c r="F55" s="7" t="s">
        <v>93</v>
      </c>
      <c r="G55" s="7">
        <v>100</v>
      </c>
      <c r="H55" s="7" t="s">
        <v>93</v>
      </c>
      <c r="I55" s="7">
        <v>100</v>
      </c>
      <c r="J55" s="5"/>
    </row>
    <row r="56" spans="1:10" ht="82.5" x14ac:dyDescent="0.25">
      <c r="A56" s="6" t="s">
        <v>246</v>
      </c>
      <c r="B56" s="5" t="s">
        <v>219</v>
      </c>
      <c r="C56" s="5" t="s">
        <v>86</v>
      </c>
      <c r="D56" s="5" t="s">
        <v>90</v>
      </c>
      <c r="E56" s="7" t="s">
        <v>300</v>
      </c>
      <c r="F56" s="5" t="s">
        <v>91</v>
      </c>
      <c r="G56" s="7" t="s">
        <v>300</v>
      </c>
      <c r="H56" s="5" t="s">
        <v>92</v>
      </c>
      <c r="I56" s="7" t="s">
        <v>300</v>
      </c>
      <c r="J56" s="5" t="s">
        <v>146</v>
      </c>
    </row>
    <row r="57" spans="1:10" ht="82.5" x14ac:dyDescent="0.25">
      <c r="A57" s="6" t="s">
        <v>247</v>
      </c>
      <c r="B57" s="5" t="s">
        <v>219</v>
      </c>
      <c r="C57" s="5" t="s">
        <v>87</v>
      </c>
      <c r="D57" s="5" t="s">
        <v>94</v>
      </c>
      <c r="E57" s="7" t="s">
        <v>300</v>
      </c>
      <c r="F57" s="5" t="s">
        <v>94</v>
      </c>
      <c r="G57" s="7" t="s">
        <v>300</v>
      </c>
      <c r="H57" s="5" t="s">
        <v>94</v>
      </c>
      <c r="I57" s="7" t="s">
        <v>300</v>
      </c>
      <c r="J57" s="5" t="s">
        <v>146</v>
      </c>
    </row>
    <row r="58" spans="1:10" ht="82.5" x14ac:dyDescent="0.25">
      <c r="A58" s="6" t="s">
        <v>248</v>
      </c>
      <c r="B58" s="5" t="s">
        <v>219</v>
      </c>
      <c r="C58" s="5" t="s">
        <v>85</v>
      </c>
      <c r="D58" s="7" t="s">
        <v>261</v>
      </c>
      <c r="E58" s="7" t="s">
        <v>207</v>
      </c>
      <c r="F58" s="7" t="s">
        <v>261</v>
      </c>
      <c r="G58" s="7" t="s">
        <v>207</v>
      </c>
      <c r="H58" s="7" t="s">
        <v>261</v>
      </c>
      <c r="I58" s="7" t="s">
        <v>207</v>
      </c>
      <c r="J58" s="7"/>
    </row>
    <row r="59" spans="1:10" ht="108" customHeight="1" x14ac:dyDescent="0.25">
      <c r="A59" s="6" t="s">
        <v>249</v>
      </c>
      <c r="B59" s="5" t="s">
        <v>219</v>
      </c>
      <c r="C59" s="5" t="s">
        <v>83</v>
      </c>
      <c r="D59" s="7" t="s">
        <v>261</v>
      </c>
      <c r="E59" s="7" t="s">
        <v>207</v>
      </c>
      <c r="F59" s="7" t="s">
        <v>261</v>
      </c>
      <c r="G59" s="7" t="s">
        <v>207</v>
      </c>
      <c r="H59" s="7" t="s">
        <v>261</v>
      </c>
      <c r="I59" s="7" t="s">
        <v>207</v>
      </c>
      <c r="J59" s="5" t="s">
        <v>147</v>
      </c>
    </row>
    <row r="60" spans="1:10" ht="82.5" x14ac:dyDescent="0.25">
      <c r="A60" s="6" t="s">
        <v>26</v>
      </c>
      <c r="B60" s="5" t="s">
        <v>242</v>
      </c>
      <c r="C60" s="5" t="s">
        <v>24</v>
      </c>
      <c r="D60" s="7" t="s">
        <v>23</v>
      </c>
      <c r="E60" s="7">
        <v>100</v>
      </c>
      <c r="F60" s="7" t="s">
        <v>23</v>
      </c>
      <c r="G60" s="7">
        <v>100</v>
      </c>
      <c r="H60" s="7" t="s">
        <v>23</v>
      </c>
      <c r="I60" s="7">
        <v>100</v>
      </c>
      <c r="J60" s="5" t="s">
        <v>30</v>
      </c>
    </row>
    <row r="61" spans="1:10" ht="66" x14ac:dyDescent="0.25">
      <c r="A61" s="6" t="s">
        <v>25</v>
      </c>
      <c r="B61" s="5" t="s">
        <v>242</v>
      </c>
      <c r="C61" s="5" t="s">
        <v>27</v>
      </c>
      <c r="D61" s="7" t="s">
        <v>28</v>
      </c>
      <c r="E61" s="7">
        <v>100</v>
      </c>
      <c r="F61" s="7" t="s">
        <v>29</v>
      </c>
      <c r="G61" s="7">
        <v>100</v>
      </c>
      <c r="H61" s="7" t="s">
        <v>28</v>
      </c>
      <c r="I61" s="7">
        <v>100</v>
      </c>
      <c r="J61" s="5" t="s">
        <v>33</v>
      </c>
    </row>
    <row r="62" spans="1:10" ht="125.25" customHeight="1" x14ac:dyDescent="0.25">
      <c r="A62" s="6" t="s">
        <v>32</v>
      </c>
      <c r="B62" s="5" t="s">
        <v>242</v>
      </c>
      <c r="C62" s="5" t="s">
        <v>31</v>
      </c>
      <c r="D62" s="7" t="s">
        <v>261</v>
      </c>
      <c r="E62" s="7">
        <v>100</v>
      </c>
      <c r="F62" s="7" t="s">
        <v>261</v>
      </c>
      <c r="G62" s="7">
        <v>100</v>
      </c>
      <c r="H62" s="7" t="s">
        <v>261</v>
      </c>
      <c r="I62" s="7">
        <v>100</v>
      </c>
      <c r="J62" s="5" t="s">
        <v>34</v>
      </c>
    </row>
    <row r="63" spans="1:10" ht="148.5" customHeight="1" x14ac:dyDescent="0.25">
      <c r="A63" s="6" t="s">
        <v>37</v>
      </c>
      <c r="B63" s="5" t="s">
        <v>242</v>
      </c>
      <c r="C63" s="5" t="s">
        <v>35</v>
      </c>
      <c r="D63" s="7" t="s">
        <v>261</v>
      </c>
      <c r="E63" s="7">
        <v>100</v>
      </c>
      <c r="F63" s="7" t="s">
        <v>261</v>
      </c>
      <c r="G63" s="7">
        <v>100</v>
      </c>
      <c r="H63" s="7" t="s">
        <v>261</v>
      </c>
      <c r="I63" s="7">
        <v>100</v>
      </c>
      <c r="J63" s="5" t="s">
        <v>36</v>
      </c>
    </row>
    <row r="64" spans="1:10" ht="115.5" x14ac:dyDescent="0.25">
      <c r="A64" s="6" t="s">
        <v>4</v>
      </c>
      <c r="B64" s="5" t="s">
        <v>242</v>
      </c>
      <c r="C64" s="5" t="s">
        <v>41</v>
      </c>
      <c r="D64" s="7" t="s">
        <v>261</v>
      </c>
      <c r="E64" s="7">
        <v>100</v>
      </c>
      <c r="F64" s="7" t="s">
        <v>261</v>
      </c>
      <c r="G64" s="7">
        <v>100</v>
      </c>
      <c r="H64" s="7" t="s">
        <v>261</v>
      </c>
      <c r="I64" s="7">
        <v>100</v>
      </c>
      <c r="J64" s="5" t="s">
        <v>148</v>
      </c>
    </row>
    <row r="65" spans="1:10" ht="252" customHeight="1" x14ac:dyDescent="0.25">
      <c r="A65" s="6" t="s">
        <v>5</v>
      </c>
      <c r="B65" s="5" t="s">
        <v>242</v>
      </c>
      <c r="C65" s="5" t="s">
        <v>42</v>
      </c>
      <c r="D65" s="7" t="s">
        <v>261</v>
      </c>
      <c r="E65" s="7">
        <v>100</v>
      </c>
      <c r="F65" s="7" t="s">
        <v>261</v>
      </c>
      <c r="G65" s="7">
        <v>100</v>
      </c>
      <c r="H65" s="7" t="s">
        <v>261</v>
      </c>
      <c r="I65" s="7">
        <v>100</v>
      </c>
      <c r="J65" s="5" t="s">
        <v>43</v>
      </c>
    </row>
    <row r="66" spans="1:10" ht="49.5" x14ac:dyDescent="0.25">
      <c r="A66" s="6" t="s">
        <v>6</v>
      </c>
      <c r="B66" s="5" t="s">
        <v>242</v>
      </c>
      <c r="C66" s="5" t="s">
        <v>14</v>
      </c>
      <c r="D66" s="7" t="s">
        <v>261</v>
      </c>
      <c r="E66" s="7">
        <v>6</v>
      </c>
      <c r="F66" s="7" t="s">
        <v>261</v>
      </c>
      <c r="G66" s="7">
        <v>6</v>
      </c>
      <c r="H66" s="7" t="s">
        <v>261</v>
      </c>
      <c r="I66" s="7">
        <v>6</v>
      </c>
      <c r="J66" s="5"/>
    </row>
    <row r="67" spans="1:10" ht="99" x14ac:dyDescent="0.25">
      <c r="A67" s="6" t="s">
        <v>202</v>
      </c>
      <c r="B67" s="5" t="s">
        <v>271</v>
      </c>
      <c r="C67" s="5" t="s">
        <v>56</v>
      </c>
      <c r="D67" s="5" t="s">
        <v>57</v>
      </c>
      <c r="E67" s="7">
        <v>100</v>
      </c>
      <c r="F67" s="5" t="s">
        <v>57</v>
      </c>
      <c r="G67" s="7">
        <v>100</v>
      </c>
      <c r="H67" s="5" t="s">
        <v>57</v>
      </c>
      <c r="I67" s="7">
        <v>100</v>
      </c>
      <c r="J67" s="5" t="s">
        <v>58</v>
      </c>
    </row>
    <row r="68" spans="1:10" ht="49.5" x14ac:dyDescent="0.25">
      <c r="A68" s="6" t="s">
        <v>232</v>
      </c>
      <c r="B68" s="5" t="s">
        <v>271</v>
      </c>
      <c r="C68" s="5" t="s">
        <v>14</v>
      </c>
      <c r="D68" s="7" t="s">
        <v>261</v>
      </c>
      <c r="E68" s="7">
        <v>2010</v>
      </c>
      <c r="F68" s="7" t="s">
        <v>261</v>
      </c>
      <c r="G68" s="7">
        <v>493</v>
      </c>
      <c r="H68" s="7" t="s">
        <v>261</v>
      </c>
      <c r="I68" s="7">
        <v>557</v>
      </c>
      <c r="J68" s="5"/>
    </row>
    <row r="69" spans="1:10" ht="49.5" x14ac:dyDescent="0.25">
      <c r="A69" s="6" t="s">
        <v>238</v>
      </c>
      <c r="B69" s="5" t="s">
        <v>271</v>
      </c>
      <c r="C69" s="5" t="s">
        <v>14</v>
      </c>
      <c r="D69" s="7" t="s">
        <v>261</v>
      </c>
      <c r="E69" s="7">
        <v>1727</v>
      </c>
      <c r="F69" s="7" t="s">
        <v>261</v>
      </c>
      <c r="G69" s="7">
        <v>1320</v>
      </c>
      <c r="H69" s="7" t="s">
        <v>261</v>
      </c>
      <c r="I69" s="7">
        <v>1430</v>
      </c>
      <c r="J69" s="5"/>
    </row>
    <row r="70" spans="1:10" ht="115.5" x14ac:dyDescent="0.25">
      <c r="A70" s="6" t="s">
        <v>211</v>
      </c>
      <c r="B70" s="5" t="s">
        <v>212</v>
      </c>
      <c r="C70" s="5" t="s">
        <v>46</v>
      </c>
      <c r="D70" s="7" t="s">
        <v>12</v>
      </c>
      <c r="E70" s="7">
        <v>100</v>
      </c>
      <c r="F70" s="7" t="s">
        <v>12</v>
      </c>
      <c r="G70" s="7">
        <v>100</v>
      </c>
      <c r="H70" s="7" t="s">
        <v>12</v>
      </c>
      <c r="I70" s="7">
        <v>100</v>
      </c>
      <c r="J70" s="5" t="s">
        <v>13</v>
      </c>
    </row>
    <row r="71" spans="1:10" ht="115.5" x14ac:dyDescent="0.25">
      <c r="A71" s="6" t="s">
        <v>84</v>
      </c>
      <c r="B71" s="5" t="s">
        <v>219</v>
      </c>
      <c r="C71" s="5" t="s">
        <v>96</v>
      </c>
      <c r="D71" s="5" t="s">
        <v>95</v>
      </c>
      <c r="E71" s="7">
        <v>100</v>
      </c>
      <c r="F71" s="7"/>
      <c r="G71" s="7"/>
      <c r="H71" s="7"/>
      <c r="I71" s="7"/>
      <c r="J71" s="5" t="s">
        <v>147</v>
      </c>
    </row>
    <row r="72" spans="1:10" ht="82.5" x14ac:dyDescent="0.25">
      <c r="A72" s="6" t="s">
        <v>44</v>
      </c>
      <c r="B72" s="5" t="s">
        <v>221</v>
      </c>
      <c r="C72" s="5" t="s">
        <v>45</v>
      </c>
      <c r="D72" s="5" t="s">
        <v>178</v>
      </c>
      <c r="E72" s="7">
        <v>95</v>
      </c>
      <c r="F72" s="5" t="s">
        <v>178</v>
      </c>
      <c r="G72" s="7">
        <v>95</v>
      </c>
      <c r="H72" s="5" t="s">
        <v>179</v>
      </c>
      <c r="I72" s="7">
        <v>95</v>
      </c>
      <c r="J72" s="5" t="s">
        <v>149</v>
      </c>
    </row>
    <row r="73" spans="1:10" ht="297" x14ac:dyDescent="0.25">
      <c r="A73" s="6" t="s">
        <v>250</v>
      </c>
      <c r="B73" s="5" t="s">
        <v>176</v>
      </c>
      <c r="C73" s="5" t="s">
        <v>150</v>
      </c>
      <c r="D73" s="5" t="s">
        <v>67</v>
      </c>
      <c r="E73" s="7">
        <v>100</v>
      </c>
      <c r="F73" s="5" t="s">
        <v>68</v>
      </c>
      <c r="G73" s="7">
        <v>100</v>
      </c>
      <c r="H73" s="5" t="s">
        <v>69</v>
      </c>
      <c r="I73" s="7">
        <v>100</v>
      </c>
      <c r="J73" s="5" t="s">
        <v>70</v>
      </c>
    </row>
    <row r="74" spans="1:10" ht="270.75" customHeight="1" x14ac:dyDescent="0.25">
      <c r="A74" s="6" t="s">
        <v>222</v>
      </c>
      <c r="B74" s="5" t="s">
        <v>176</v>
      </c>
      <c r="C74" s="5" t="s">
        <v>66</v>
      </c>
      <c r="D74" s="7" t="s">
        <v>65</v>
      </c>
      <c r="E74" s="7">
        <v>100</v>
      </c>
      <c r="F74" s="7" t="s">
        <v>65</v>
      </c>
      <c r="G74" s="7">
        <v>100</v>
      </c>
      <c r="H74" s="7" t="s">
        <v>65</v>
      </c>
      <c r="I74" s="7">
        <v>100</v>
      </c>
      <c r="J74" s="5" t="s">
        <v>151</v>
      </c>
    </row>
    <row r="75" spans="1:10" ht="115.5" x14ac:dyDescent="0.25">
      <c r="A75" s="6" t="s">
        <v>223</v>
      </c>
      <c r="B75" s="5" t="s">
        <v>176</v>
      </c>
      <c r="C75" s="5" t="s">
        <v>128</v>
      </c>
      <c r="D75" s="7" t="s">
        <v>71</v>
      </c>
      <c r="E75" s="7">
        <v>100</v>
      </c>
      <c r="F75" s="7" t="s">
        <v>71</v>
      </c>
      <c r="G75" s="7">
        <v>100</v>
      </c>
      <c r="H75" s="7" t="s">
        <v>71</v>
      </c>
      <c r="I75" s="7">
        <v>100</v>
      </c>
      <c r="J75" s="5" t="s">
        <v>72</v>
      </c>
    </row>
    <row r="76" spans="1:10" ht="264" x14ac:dyDescent="0.25">
      <c r="A76" s="6" t="s">
        <v>301</v>
      </c>
      <c r="B76" s="5" t="s">
        <v>176</v>
      </c>
      <c r="C76" s="5" t="s">
        <v>132</v>
      </c>
      <c r="D76" s="5" t="s">
        <v>73</v>
      </c>
      <c r="E76" s="7">
        <v>90</v>
      </c>
      <c r="F76" s="5" t="s">
        <v>74</v>
      </c>
      <c r="G76" s="7">
        <v>90</v>
      </c>
      <c r="H76" s="5" t="s">
        <v>75</v>
      </c>
      <c r="I76" s="7">
        <v>90</v>
      </c>
      <c r="J76" s="5" t="s">
        <v>133</v>
      </c>
    </row>
    <row r="77" spans="1:10" ht="20.25" customHeight="1" x14ac:dyDescent="0.25">
      <c r="A77" s="116" t="s">
        <v>272</v>
      </c>
      <c r="B77" s="116"/>
      <c r="C77" s="116"/>
      <c r="D77" s="116"/>
      <c r="E77" s="116"/>
      <c r="F77" s="116"/>
      <c r="G77" s="116"/>
      <c r="H77" s="116"/>
      <c r="I77" s="116"/>
      <c r="J77" s="116"/>
    </row>
    <row r="78" spans="1:10" ht="99" x14ac:dyDescent="0.25">
      <c r="A78" s="6" t="s">
        <v>308</v>
      </c>
      <c r="B78" s="5" t="s">
        <v>209</v>
      </c>
      <c r="C78" s="5" t="s">
        <v>100</v>
      </c>
      <c r="D78" s="7" t="s">
        <v>261</v>
      </c>
      <c r="E78" s="7">
        <v>2</v>
      </c>
      <c r="F78" s="7" t="s">
        <v>261</v>
      </c>
      <c r="G78" s="7">
        <v>2</v>
      </c>
      <c r="H78" s="7" t="s">
        <v>261</v>
      </c>
      <c r="I78" s="7">
        <v>2</v>
      </c>
      <c r="J78" s="7"/>
    </row>
    <row r="79" spans="1:10" ht="82.5" x14ac:dyDescent="0.25">
      <c r="A79" s="6" t="s">
        <v>311</v>
      </c>
      <c r="B79" s="5" t="s">
        <v>209</v>
      </c>
      <c r="C79" s="5" t="s">
        <v>100</v>
      </c>
      <c r="D79" s="7" t="s">
        <v>261</v>
      </c>
      <c r="E79" s="7">
        <v>250</v>
      </c>
      <c r="F79" s="7" t="s">
        <v>261</v>
      </c>
      <c r="G79" s="7">
        <v>250</v>
      </c>
      <c r="H79" s="7" t="s">
        <v>261</v>
      </c>
      <c r="I79" s="7">
        <v>250</v>
      </c>
      <c r="J79" s="7"/>
    </row>
    <row r="80" spans="1:10" ht="66" x14ac:dyDescent="0.25">
      <c r="A80" s="6" t="s">
        <v>245</v>
      </c>
      <c r="B80" s="5" t="s">
        <v>209</v>
      </c>
      <c r="C80" s="5" t="s">
        <v>100</v>
      </c>
      <c r="D80" s="7" t="s">
        <v>261</v>
      </c>
      <c r="E80" s="7">
        <v>10</v>
      </c>
      <c r="F80" s="7" t="s">
        <v>261</v>
      </c>
      <c r="G80" s="7">
        <v>10</v>
      </c>
      <c r="H80" s="7" t="s">
        <v>261</v>
      </c>
      <c r="I80" s="7">
        <v>10</v>
      </c>
      <c r="J80" s="7"/>
    </row>
    <row r="81" spans="1:10" ht="99" x14ac:dyDescent="0.25">
      <c r="A81" s="6" t="s">
        <v>302</v>
      </c>
      <c r="B81" s="5" t="s">
        <v>209</v>
      </c>
      <c r="C81" s="5" t="s">
        <v>100</v>
      </c>
      <c r="D81" s="7" t="s">
        <v>261</v>
      </c>
      <c r="E81" s="7">
        <v>36</v>
      </c>
      <c r="F81" s="7" t="s">
        <v>261</v>
      </c>
      <c r="G81" s="7">
        <v>36</v>
      </c>
      <c r="H81" s="7" t="s">
        <v>261</v>
      </c>
      <c r="I81" s="7">
        <v>36</v>
      </c>
      <c r="J81" s="7"/>
    </row>
    <row r="82" spans="1:10" ht="82.5" x14ac:dyDescent="0.25">
      <c r="A82" s="6" t="s">
        <v>309</v>
      </c>
      <c r="B82" s="5" t="s">
        <v>209</v>
      </c>
      <c r="C82" s="5" t="s">
        <v>100</v>
      </c>
      <c r="D82" s="7" t="s">
        <v>261</v>
      </c>
      <c r="E82" s="7">
        <v>9</v>
      </c>
      <c r="F82" s="7" t="s">
        <v>261</v>
      </c>
      <c r="G82" s="7">
        <v>9</v>
      </c>
      <c r="H82" s="7" t="s">
        <v>261</v>
      </c>
      <c r="I82" s="7">
        <v>9</v>
      </c>
      <c r="J82" s="7"/>
    </row>
    <row r="83" spans="1:10" ht="66" x14ac:dyDescent="0.25">
      <c r="A83" s="6" t="s">
        <v>199</v>
      </c>
      <c r="B83" s="5" t="s">
        <v>209</v>
      </c>
      <c r="C83" s="5" t="s">
        <v>100</v>
      </c>
      <c r="D83" s="7" t="s">
        <v>261</v>
      </c>
      <c r="E83" s="7">
        <v>5</v>
      </c>
      <c r="F83" s="7" t="s">
        <v>261</v>
      </c>
      <c r="G83" s="7">
        <v>5</v>
      </c>
      <c r="H83" s="7" t="s">
        <v>261</v>
      </c>
      <c r="I83" s="7">
        <v>5</v>
      </c>
      <c r="J83" s="7"/>
    </row>
    <row r="84" spans="1:10" ht="82.5" x14ac:dyDescent="0.25">
      <c r="A84" s="6" t="s">
        <v>186</v>
      </c>
      <c r="B84" s="5" t="s">
        <v>209</v>
      </c>
      <c r="C84" s="5" t="s">
        <v>100</v>
      </c>
      <c r="D84" s="7" t="s">
        <v>261</v>
      </c>
      <c r="E84" s="7">
        <v>12</v>
      </c>
      <c r="F84" s="7" t="s">
        <v>261</v>
      </c>
      <c r="G84" s="7">
        <v>12</v>
      </c>
      <c r="H84" s="7" t="s">
        <v>261</v>
      </c>
      <c r="I84" s="7">
        <v>12</v>
      </c>
      <c r="J84" s="7"/>
    </row>
    <row r="85" spans="1:10" ht="37.5" x14ac:dyDescent="0.25">
      <c r="A85" s="12" t="s">
        <v>10</v>
      </c>
      <c r="B85" s="13" t="s">
        <v>209</v>
      </c>
      <c r="C85" s="5" t="s">
        <v>100</v>
      </c>
      <c r="D85" s="7" t="s">
        <v>261</v>
      </c>
      <c r="E85" s="7">
        <v>1</v>
      </c>
      <c r="F85" s="7" t="s">
        <v>261</v>
      </c>
      <c r="G85" s="7">
        <v>1</v>
      </c>
      <c r="H85" s="7" t="s">
        <v>261</v>
      </c>
      <c r="I85" s="14">
        <v>1</v>
      </c>
      <c r="J85" s="7"/>
    </row>
    <row r="86" spans="1:10" ht="56.25" x14ac:dyDescent="0.25">
      <c r="A86" s="12" t="s">
        <v>11</v>
      </c>
      <c r="B86" s="13" t="s">
        <v>209</v>
      </c>
      <c r="C86" s="5" t="s">
        <v>100</v>
      </c>
      <c r="D86" s="7" t="s">
        <v>261</v>
      </c>
      <c r="E86" s="7">
        <v>11</v>
      </c>
      <c r="F86" s="7" t="s">
        <v>261</v>
      </c>
      <c r="G86" s="7">
        <v>11</v>
      </c>
      <c r="H86" s="7" t="s">
        <v>261</v>
      </c>
      <c r="I86" s="14">
        <v>11</v>
      </c>
      <c r="J86" s="7"/>
    </row>
    <row r="87" spans="1:10" ht="132" x14ac:dyDescent="0.25">
      <c r="A87" s="6" t="s">
        <v>206</v>
      </c>
      <c r="B87" s="5" t="s">
        <v>262</v>
      </c>
      <c r="C87" s="5" t="s">
        <v>100</v>
      </c>
      <c r="D87" s="7" t="s">
        <v>261</v>
      </c>
      <c r="E87" s="7">
        <v>90</v>
      </c>
      <c r="F87" s="7" t="s">
        <v>261</v>
      </c>
      <c r="G87" s="7">
        <v>90</v>
      </c>
      <c r="H87" s="7" t="s">
        <v>261</v>
      </c>
      <c r="I87" s="7">
        <v>90</v>
      </c>
      <c r="J87" s="7"/>
    </row>
    <row r="88" spans="1:10" ht="49.5" customHeight="1" x14ac:dyDescent="0.25">
      <c r="A88" s="116" t="s">
        <v>273</v>
      </c>
      <c r="B88" s="116"/>
      <c r="C88" s="116"/>
      <c r="D88" s="116"/>
      <c r="E88" s="116"/>
      <c r="F88" s="116"/>
      <c r="G88" s="116"/>
      <c r="H88" s="116"/>
      <c r="I88" s="116"/>
      <c r="J88" s="116"/>
    </row>
    <row r="89" spans="1:10" ht="66" x14ac:dyDescent="0.25">
      <c r="A89" s="6" t="s">
        <v>274</v>
      </c>
      <c r="B89" s="5" t="s">
        <v>1</v>
      </c>
      <c r="C89" s="5" t="s">
        <v>152</v>
      </c>
      <c r="D89" s="9" t="s">
        <v>261</v>
      </c>
      <c r="E89" s="7">
        <v>60</v>
      </c>
      <c r="F89" s="9" t="s">
        <v>261</v>
      </c>
      <c r="G89" s="7">
        <v>60</v>
      </c>
      <c r="H89" s="9" t="s">
        <v>261</v>
      </c>
      <c r="I89" s="7">
        <v>80</v>
      </c>
      <c r="J89" s="5" t="s">
        <v>191</v>
      </c>
    </row>
    <row r="90" spans="1:10" ht="99" x14ac:dyDescent="0.25">
      <c r="A90" s="6" t="s">
        <v>274</v>
      </c>
      <c r="B90" s="5" t="s">
        <v>209</v>
      </c>
      <c r="C90" s="5" t="s">
        <v>129</v>
      </c>
      <c r="D90" s="9" t="s">
        <v>261</v>
      </c>
      <c r="E90" s="7">
        <v>10</v>
      </c>
      <c r="F90" s="9" t="s">
        <v>261</v>
      </c>
      <c r="G90" s="7">
        <v>10</v>
      </c>
      <c r="H90" s="9" t="s">
        <v>261</v>
      </c>
      <c r="I90" s="7">
        <v>10</v>
      </c>
      <c r="J90" s="5" t="s">
        <v>153</v>
      </c>
    </row>
    <row r="91" spans="1:10" ht="115.5" x14ac:dyDescent="0.25">
      <c r="A91" s="6" t="s">
        <v>275</v>
      </c>
      <c r="B91" s="5" t="s">
        <v>209</v>
      </c>
      <c r="C91" s="5" t="s">
        <v>129</v>
      </c>
      <c r="D91" s="9" t="s">
        <v>261</v>
      </c>
      <c r="E91" s="7">
        <v>1</v>
      </c>
      <c r="F91" s="9" t="s">
        <v>261</v>
      </c>
      <c r="G91" s="7">
        <v>0</v>
      </c>
      <c r="H91" s="9" t="s">
        <v>261</v>
      </c>
      <c r="I91" s="7">
        <v>1</v>
      </c>
      <c r="J91" s="5" t="s">
        <v>154</v>
      </c>
    </row>
    <row r="92" spans="1:10" ht="82.5" x14ac:dyDescent="0.25">
      <c r="A92" s="6" t="s">
        <v>303</v>
      </c>
      <c r="B92" s="5" t="s">
        <v>209</v>
      </c>
      <c r="C92" s="5" t="s">
        <v>129</v>
      </c>
      <c r="D92" s="9" t="s">
        <v>261</v>
      </c>
      <c r="E92" s="7">
        <v>0</v>
      </c>
      <c r="F92" s="9" t="s">
        <v>261</v>
      </c>
      <c r="G92" s="7">
        <v>1</v>
      </c>
      <c r="H92" s="9" t="s">
        <v>261</v>
      </c>
      <c r="I92" s="7">
        <v>1</v>
      </c>
      <c r="J92" s="5" t="s">
        <v>155</v>
      </c>
    </row>
    <row r="93" spans="1:10" ht="49.5" x14ac:dyDescent="0.25">
      <c r="A93" s="6" t="s">
        <v>279</v>
      </c>
      <c r="B93" s="5"/>
      <c r="C93" s="7"/>
      <c r="D93" s="9" t="s">
        <v>261</v>
      </c>
      <c r="E93" s="7">
        <f>E94</f>
        <v>1</v>
      </c>
      <c r="F93" s="9" t="s">
        <v>261</v>
      </c>
      <c r="G93" s="7">
        <f>G94</f>
        <v>0</v>
      </c>
      <c r="H93" s="9" t="s">
        <v>261</v>
      </c>
      <c r="I93" s="7">
        <f>I94</f>
        <v>0</v>
      </c>
      <c r="J93" s="7"/>
    </row>
    <row r="94" spans="1:10" ht="99" x14ac:dyDescent="0.25">
      <c r="A94" s="6" t="s">
        <v>280</v>
      </c>
      <c r="B94" s="5" t="s">
        <v>2</v>
      </c>
      <c r="C94" s="5" t="s">
        <v>131</v>
      </c>
      <c r="D94" s="9" t="s">
        <v>261</v>
      </c>
      <c r="E94" s="7">
        <v>1</v>
      </c>
      <c r="F94" s="9" t="s">
        <v>261</v>
      </c>
      <c r="G94" s="7">
        <v>0</v>
      </c>
      <c r="H94" s="9" t="s">
        <v>261</v>
      </c>
      <c r="I94" s="7">
        <v>0</v>
      </c>
      <c r="J94" s="5" t="s">
        <v>156</v>
      </c>
    </row>
    <row r="95" spans="1:10" ht="99" x14ac:dyDescent="0.25">
      <c r="A95" s="6" t="s">
        <v>237</v>
      </c>
      <c r="B95" s="5" t="s">
        <v>2</v>
      </c>
      <c r="C95" s="5" t="s">
        <v>131</v>
      </c>
      <c r="D95" s="9" t="s">
        <v>261</v>
      </c>
      <c r="E95" s="7">
        <v>70</v>
      </c>
      <c r="F95" s="9" t="s">
        <v>261</v>
      </c>
      <c r="G95" s="7">
        <v>0</v>
      </c>
      <c r="H95" s="9" t="s">
        <v>261</v>
      </c>
      <c r="I95" s="7">
        <v>0</v>
      </c>
      <c r="J95" s="5" t="s">
        <v>157</v>
      </c>
    </row>
    <row r="96" spans="1:10" ht="198" x14ac:dyDescent="0.25">
      <c r="A96" s="6" t="s">
        <v>281</v>
      </c>
      <c r="B96" s="5" t="s">
        <v>251</v>
      </c>
      <c r="C96" s="5" t="s">
        <v>104</v>
      </c>
      <c r="D96" s="5" t="s">
        <v>101</v>
      </c>
      <c r="E96" s="8">
        <v>100</v>
      </c>
      <c r="F96" s="5" t="s">
        <v>101</v>
      </c>
      <c r="G96" s="5">
        <v>100</v>
      </c>
      <c r="H96" s="5" t="s">
        <v>102</v>
      </c>
      <c r="I96" s="5">
        <v>100</v>
      </c>
      <c r="J96" s="5" t="s">
        <v>103</v>
      </c>
    </row>
    <row r="97" spans="1:10" ht="115.5" x14ac:dyDescent="0.25">
      <c r="A97" s="6" t="s">
        <v>282</v>
      </c>
      <c r="B97" s="5" t="s">
        <v>278</v>
      </c>
      <c r="C97" s="5" t="s">
        <v>129</v>
      </c>
      <c r="D97" s="15" t="s">
        <v>261</v>
      </c>
      <c r="E97" s="7">
        <v>1</v>
      </c>
      <c r="F97" s="15" t="s">
        <v>261</v>
      </c>
      <c r="G97" s="7">
        <v>1</v>
      </c>
      <c r="H97" s="15" t="s">
        <v>261</v>
      </c>
      <c r="I97" s="7">
        <v>1</v>
      </c>
      <c r="J97" s="5" t="s">
        <v>158</v>
      </c>
    </row>
    <row r="98" spans="1:10" ht="99" x14ac:dyDescent="0.25">
      <c r="A98" s="6" t="s">
        <v>283</v>
      </c>
      <c r="B98" s="5" t="s">
        <v>278</v>
      </c>
      <c r="C98" s="5" t="s">
        <v>129</v>
      </c>
      <c r="D98" s="15" t="s">
        <v>261</v>
      </c>
      <c r="E98" s="7">
        <v>15</v>
      </c>
      <c r="F98" s="15" t="s">
        <v>261</v>
      </c>
      <c r="G98" s="7">
        <v>18</v>
      </c>
      <c r="H98" s="15" t="s">
        <v>261</v>
      </c>
      <c r="I98" s="7">
        <v>20</v>
      </c>
      <c r="J98" s="5" t="s">
        <v>159</v>
      </c>
    </row>
    <row r="99" spans="1:10" ht="82.5" x14ac:dyDescent="0.25">
      <c r="A99" s="6" t="s">
        <v>284</v>
      </c>
      <c r="B99" s="5" t="s">
        <v>278</v>
      </c>
      <c r="C99" s="5" t="s">
        <v>129</v>
      </c>
      <c r="D99" s="15" t="s">
        <v>261</v>
      </c>
      <c r="E99" s="7">
        <v>1</v>
      </c>
      <c r="F99" s="15" t="s">
        <v>261</v>
      </c>
      <c r="G99" s="7">
        <v>1</v>
      </c>
      <c r="H99" s="15" t="s">
        <v>261</v>
      </c>
      <c r="I99" s="7">
        <v>1</v>
      </c>
      <c r="J99" s="5" t="s">
        <v>160</v>
      </c>
    </row>
    <row r="100" spans="1:10" ht="148.5" x14ac:dyDescent="0.25">
      <c r="A100" s="6" t="s">
        <v>105</v>
      </c>
      <c r="B100" s="5"/>
      <c r="C100" s="5" t="s">
        <v>47</v>
      </c>
      <c r="D100" s="15" t="s">
        <v>261</v>
      </c>
      <c r="E100" s="7" t="e">
        <f>'Раздел 3'!#REF!</f>
        <v>#REF!</v>
      </c>
      <c r="F100" s="15" t="s">
        <v>261</v>
      </c>
      <c r="G100" s="7" t="e">
        <f>'Раздел 3'!#REF!</f>
        <v>#REF!</v>
      </c>
      <c r="H100" s="15" t="s">
        <v>261</v>
      </c>
      <c r="I100" s="7" t="e">
        <f>'Раздел 3'!#REF!</f>
        <v>#REF!</v>
      </c>
      <c r="J100" s="5" t="s">
        <v>161</v>
      </c>
    </row>
    <row r="101" spans="1:10" ht="148.5" hidden="1" x14ac:dyDescent="0.25">
      <c r="A101" s="6" t="s">
        <v>286</v>
      </c>
      <c r="B101" s="5" t="s">
        <v>285</v>
      </c>
      <c r="C101" s="5" t="s">
        <v>81</v>
      </c>
      <c r="D101" s="15" t="s">
        <v>261</v>
      </c>
      <c r="E101" s="7">
        <v>4</v>
      </c>
      <c r="F101" s="15" t="s">
        <v>261</v>
      </c>
      <c r="G101" s="7">
        <v>0</v>
      </c>
      <c r="H101" s="15" t="s">
        <v>261</v>
      </c>
      <c r="I101" s="7">
        <v>1</v>
      </c>
      <c r="J101" s="5" t="s">
        <v>162</v>
      </c>
    </row>
    <row r="102" spans="1:10" ht="99" hidden="1" x14ac:dyDescent="0.25">
      <c r="A102" s="6" t="s">
        <v>288</v>
      </c>
      <c r="B102" s="5" t="s">
        <v>287</v>
      </c>
      <c r="C102" s="5" t="s">
        <v>48</v>
      </c>
      <c r="D102" s="15" t="s">
        <v>261</v>
      </c>
      <c r="E102" s="7">
        <v>245</v>
      </c>
      <c r="F102" s="15" t="s">
        <v>261</v>
      </c>
      <c r="G102" s="7">
        <v>208</v>
      </c>
      <c r="H102" s="15" t="s">
        <v>261</v>
      </c>
      <c r="I102" s="7">
        <v>208</v>
      </c>
      <c r="J102" s="5" t="s">
        <v>49</v>
      </c>
    </row>
    <row r="103" spans="1:10" ht="49.5" hidden="1" x14ac:dyDescent="0.25">
      <c r="A103" s="6" t="s">
        <v>289</v>
      </c>
      <c r="B103" s="5" t="s">
        <v>251</v>
      </c>
      <c r="C103" s="7"/>
      <c r="D103" s="15" t="s">
        <v>261</v>
      </c>
      <c r="E103" s="7">
        <v>2</v>
      </c>
      <c r="F103" s="15" t="s">
        <v>261</v>
      </c>
      <c r="G103" s="7">
        <v>2</v>
      </c>
      <c r="H103" s="15" t="s">
        <v>261</v>
      </c>
      <c r="I103" s="7">
        <v>0</v>
      </c>
      <c r="J103" s="7"/>
    </row>
    <row r="104" spans="1:10" ht="49.5" hidden="1" x14ac:dyDescent="0.25">
      <c r="A104" s="6" t="s">
        <v>290</v>
      </c>
      <c r="B104" s="5" t="s">
        <v>251</v>
      </c>
      <c r="C104" s="7"/>
      <c r="D104" s="15" t="s">
        <v>261</v>
      </c>
      <c r="E104" s="7">
        <v>236</v>
      </c>
      <c r="F104" s="15" t="s">
        <v>261</v>
      </c>
      <c r="G104" s="7">
        <v>271</v>
      </c>
      <c r="H104" s="15" t="s">
        <v>261</v>
      </c>
      <c r="I104" s="7">
        <v>289</v>
      </c>
      <c r="J104" s="7"/>
    </row>
    <row r="105" spans="1:10" ht="66" hidden="1" x14ac:dyDescent="0.25">
      <c r="A105" s="6" t="s">
        <v>291</v>
      </c>
      <c r="B105" s="5" t="s">
        <v>3</v>
      </c>
      <c r="C105" s="5" t="s">
        <v>47</v>
      </c>
      <c r="D105" s="15" t="s">
        <v>261</v>
      </c>
      <c r="E105" s="7">
        <v>0</v>
      </c>
      <c r="F105" s="15" t="s">
        <v>261</v>
      </c>
      <c r="G105" s="7">
        <v>3</v>
      </c>
      <c r="H105" s="15" t="s">
        <v>261</v>
      </c>
      <c r="I105" s="7">
        <v>0</v>
      </c>
      <c r="J105" s="5"/>
    </row>
    <row r="106" spans="1:10" ht="132" hidden="1" x14ac:dyDescent="0.25">
      <c r="A106" s="6" t="s">
        <v>293</v>
      </c>
      <c r="B106" s="5" t="s">
        <v>292</v>
      </c>
      <c r="C106" s="5" t="s">
        <v>76</v>
      </c>
      <c r="D106" s="15" t="s">
        <v>261</v>
      </c>
      <c r="E106" s="7">
        <v>41</v>
      </c>
      <c r="F106" s="15" t="s">
        <v>261</v>
      </c>
      <c r="G106" s="7">
        <v>41</v>
      </c>
      <c r="H106" s="15" t="s">
        <v>261</v>
      </c>
      <c r="I106" s="7">
        <v>41</v>
      </c>
      <c r="J106" s="5" t="s">
        <v>163</v>
      </c>
    </row>
    <row r="107" spans="1:10" ht="148.5" x14ac:dyDescent="0.25">
      <c r="A107" s="6" t="s">
        <v>304</v>
      </c>
      <c r="B107" s="5" t="s">
        <v>278</v>
      </c>
      <c r="C107" s="5" t="s">
        <v>129</v>
      </c>
      <c r="D107" s="15" t="s">
        <v>261</v>
      </c>
      <c r="E107" s="7">
        <v>1</v>
      </c>
      <c r="F107" s="15" t="s">
        <v>261</v>
      </c>
      <c r="G107" s="7">
        <v>1</v>
      </c>
      <c r="H107" s="15" t="s">
        <v>261</v>
      </c>
      <c r="I107" s="7">
        <v>1</v>
      </c>
      <c r="J107" s="5" t="s">
        <v>164</v>
      </c>
    </row>
    <row r="108" spans="1:10" ht="99" x14ac:dyDescent="0.25">
      <c r="A108" s="6" t="s">
        <v>294</v>
      </c>
      <c r="B108" s="5" t="s">
        <v>278</v>
      </c>
      <c r="C108" s="5" t="s">
        <v>129</v>
      </c>
      <c r="D108" s="15" t="s">
        <v>261</v>
      </c>
      <c r="E108" s="7">
        <v>2</v>
      </c>
      <c r="F108" s="15" t="s">
        <v>261</v>
      </c>
      <c r="G108" s="7">
        <v>2</v>
      </c>
      <c r="H108" s="15" t="s">
        <v>261</v>
      </c>
      <c r="I108" s="7">
        <v>2</v>
      </c>
      <c r="J108" s="5" t="s">
        <v>165</v>
      </c>
    </row>
    <row r="109" spans="1:10" ht="148.5" x14ac:dyDescent="0.25">
      <c r="A109" s="6" t="s">
        <v>295</v>
      </c>
      <c r="B109" s="5" t="s">
        <v>278</v>
      </c>
      <c r="C109" s="5" t="s">
        <v>129</v>
      </c>
      <c r="D109" s="15" t="s">
        <v>261</v>
      </c>
      <c r="E109" s="7">
        <v>1</v>
      </c>
      <c r="F109" s="15" t="s">
        <v>261</v>
      </c>
      <c r="G109" s="7">
        <v>1</v>
      </c>
      <c r="H109" s="15" t="s">
        <v>261</v>
      </c>
      <c r="I109" s="7">
        <v>1</v>
      </c>
      <c r="J109" s="5" t="s">
        <v>164</v>
      </c>
    </row>
    <row r="110" spans="1:10" ht="115.5" x14ac:dyDescent="0.25">
      <c r="A110" s="6" t="s">
        <v>107</v>
      </c>
      <c r="B110" s="5"/>
      <c r="C110" s="5" t="s">
        <v>129</v>
      </c>
      <c r="D110" s="15" t="s">
        <v>261</v>
      </c>
      <c r="E110" s="7" t="e">
        <f>'Раздел 3'!#REF!</f>
        <v>#REF!</v>
      </c>
      <c r="F110" s="15" t="s">
        <v>261</v>
      </c>
      <c r="G110" s="7" t="e">
        <f>'Раздел 3'!#REF!</f>
        <v>#REF!</v>
      </c>
      <c r="H110" s="15" t="s">
        <v>261</v>
      </c>
      <c r="I110" s="7" t="e">
        <f>'Раздел 3'!#REF!</f>
        <v>#REF!</v>
      </c>
      <c r="J110" s="5" t="s">
        <v>106</v>
      </c>
    </row>
    <row r="111" spans="1:10" ht="148.5" x14ac:dyDescent="0.25">
      <c r="A111" s="6" t="s">
        <v>108</v>
      </c>
      <c r="B111" s="5"/>
      <c r="C111" s="5" t="s">
        <v>129</v>
      </c>
      <c r="D111" s="7" t="s">
        <v>261</v>
      </c>
      <c r="E111" s="16" t="e">
        <f>'Раздел 3'!#REF!</f>
        <v>#REF!</v>
      </c>
      <c r="F111" s="15" t="s">
        <v>261</v>
      </c>
      <c r="G111" s="16" t="e">
        <f>'Раздел 3'!#REF!</f>
        <v>#REF!</v>
      </c>
      <c r="H111" s="15" t="s">
        <v>261</v>
      </c>
      <c r="I111" s="16" t="e">
        <f>'Раздел 3'!#REF!</f>
        <v>#REF!</v>
      </c>
      <c r="J111" s="5" t="s">
        <v>109</v>
      </c>
    </row>
    <row r="112" spans="1:10" ht="66" x14ac:dyDescent="0.25">
      <c r="A112" s="6" t="s">
        <v>111</v>
      </c>
      <c r="B112" s="5"/>
      <c r="C112" s="5" t="s">
        <v>110</v>
      </c>
      <c r="D112" s="7" t="s">
        <v>192</v>
      </c>
      <c r="E112" s="7">
        <v>100</v>
      </c>
      <c r="F112" s="7" t="s">
        <v>192</v>
      </c>
      <c r="G112" s="7">
        <v>100</v>
      </c>
      <c r="H112" s="7" t="s">
        <v>192</v>
      </c>
      <c r="I112" s="7">
        <v>100</v>
      </c>
      <c r="J112" s="5" t="s">
        <v>166</v>
      </c>
    </row>
    <row r="113" spans="1:10" ht="49.5" x14ac:dyDescent="0.25">
      <c r="A113" s="6" t="s">
        <v>112</v>
      </c>
      <c r="B113" s="5"/>
      <c r="C113" s="5" t="s">
        <v>129</v>
      </c>
      <c r="D113" s="7" t="s">
        <v>261</v>
      </c>
      <c r="E113" s="7">
        <v>32</v>
      </c>
      <c r="F113" s="7" t="s">
        <v>261</v>
      </c>
      <c r="G113" s="7">
        <v>32</v>
      </c>
      <c r="H113" s="7" t="s">
        <v>261</v>
      </c>
      <c r="I113" s="7">
        <v>30</v>
      </c>
      <c r="J113" s="7"/>
    </row>
    <row r="114" spans="1:10" ht="148.5" x14ac:dyDescent="0.25">
      <c r="A114" s="6" t="s">
        <v>296</v>
      </c>
      <c r="B114" s="5" t="s">
        <v>251</v>
      </c>
      <c r="C114" s="5" t="s">
        <v>167</v>
      </c>
      <c r="D114" s="7" t="s">
        <v>261</v>
      </c>
      <c r="E114" s="7">
        <v>3</v>
      </c>
      <c r="F114" s="7" t="s">
        <v>261</v>
      </c>
      <c r="G114" s="7">
        <v>3</v>
      </c>
      <c r="H114" s="7" t="s">
        <v>261</v>
      </c>
      <c r="I114" s="7">
        <v>3</v>
      </c>
      <c r="J114" s="5" t="s">
        <v>168</v>
      </c>
    </row>
    <row r="115" spans="1:10" ht="132" x14ac:dyDescent="0.25">
      <c r="A115" s="6" t="s">
        <v>113</v>
      </c>
      <c r="B115" s="5"/>
      <c r="C115" s="5" t="s">
        <v>169</v>
      </c>
      <c r="D115" s="7" t="s">
        <v>193</v>
      </c>
      <c r="E115" s="7">
        <v>100</v>
      </c>
      <c r="F115" s="7" t="s">
        <v>193</v>
      </c>
      <c r="G115" s="7">
        <v>100</v>
      </c>
      <c r="H115" s="7" t="s">
        <v>193</v>
      </c>
      <c r="I115" s="7">
        <v>100</v>
      </c>
      <c r="J115" s="5" t="s">
        <v>82</v>
      </c>
    </row>
    <row r="116" spans="1:10" ht="132" x14ac:dyDescent="0.25">
      <c r="A116" s="6" t="s">
        <v>252</v>
      </c>
      <c r="B116" s="5" t="s">
        <v>251</v>
      </c>
      <c r="C116" s="5" t="s">
        <v>116</v>
      </c>
      <c r="D116" s="5" t="s">
        <v>114</v>
      </c>
      <c r="E116" s="5">
        <v>100</v>
      </c>
      <c r="F116" s="5" t="s">
        <v>114</v>
      </c>
      <c r="G116" s="5">
        <v>100</v>
      </c>
      <c r="H116" s="5" t="s">
        <v>114</v>
      </c>
      <c r="I116" s="5">
        <v>100</v>
      </c>
      <c r="J116" s="5" t="s">
        <v>115</v>
      </c>
    </row>
    <row r="117" spans="1:10" ht="66" x14ac:dyDescent="0.25">
      <c r="A117" s="6" t="s">
        <v>253</v>
      </c>
      <c r="B117" s="5" t="s">
        <v>251</v>
      </c>
      <c r="C117" s="5" t="s">
        <v>170</v>
      </c>
      <c r="D117" s="7" t="s">
        <v>261</v>
      </c>
      <c r="E117" s="7" t="s">
        <v>207</v>
      </c>
      <c r="F117" s="7" t="s">
        <v>261</v>
      </c>
      <c r="G117" s="7" t="s">
        <v>207</v>
      </c>
      <c r="H117" s="7" t="s">
        <v>261</v>
      </c>
      <c r="I117" s="7" t="s">
        <v>207</v>
      </c>
      <c r="J117" s="5" t="s">
        <v>171</v>
      </c>
    </row>
    <row r="118" spans="1:10" ht="147.75" customHeight="1" x14ac:dyDescent="0.25">
      <c r="A118" s="6" t="s">
        <v>254</v>
      </c>
      <c r="B118" s="5" t="s">
        <v>251</v>
      </c>
      <c r="C118" s="5" t="s">
        <v>119</v>
      </c>
      <c r="D118" s="5" t="s">
        <v>117</v>
      </c>
      <c r="E118" s="5">
        <v>100</v>
      </c>
      <c r="F118" s="5" t="s">
        <v>117</v>
      </c>
      <c r="G118" s="5">
        <v>100</v>
      </c>
      <c r="H118" s="5" t="s">
        <v>117</v>
      </c>
      <c r="I118" s="5">
        <v>100</v>
      </c>
      <c r="J118" s="5" t="s">
        <v>118</v>
      </c>
    </row>
    <row r="119" spans="1:10" ht="181.5" x14ac:dyDescent="0.25">
      <c r="A119" s="6" t="s">
        <v>297</v>
      </c>
      <c r="B119" s="5" t="s">
        <v>251</v>
      </c>
      <c r="C119" s="5" t="s">
        <v>172</v>
      </c>
      <c r="D119" s="5" t="s">
        <v>120</v>
      </c>
      <c r="E119" s="5">
        <v>100</v>
      </c>
      <c r="F119" s="5" t="s">
        <v>120</v>
      </c>
      <c r="G119" s="5">
        <v>100</v>
      </c>
      <c r="H119" s="5" t="s">
        <v>120</v>
      </c>
      <c r="I119" s="5">
        <v>100</v>
      </c>
      <c r="J119" s="5" t="s">
        <v>121</v>
      </c>
    </row>
    <row r="120" spans="1:10" ht="132" x14ac:dyDescent="0.25">
      <c r="A120" s="6" t="s">
        <v>255</v>
      </c>
      <c r="B120" s="5" t="s">
        <v>251</v>
      </c>
      <c r="C120" s="5" t="s">
        <v>122</v>
      </c>
      <c r="D120" s="7" t="s">
        <v>261</v>
      </c>
      <c r="E120" s="7" t="s">
        <v>207</v>
      </c>
      <c r="F120" s="7" t="s">
        <v>261</v>
      </c>
      <c r="G120" s="7" t="s">
        <v>207</v>
      </c>
      <c r="H120" s="7" t="s">
        <v>261</v>
      </c>
      <c r="I120" s="7" t="s">
        <v>207</v>
      </c>
      <c r="J120" s="5" t="s">
        <v>123</v>
      </c>
    </row>
    <row r="121" spans="1:10" ht="115.5" x14ac:dyDescent="0.25">
      <c r="A121" s="6" t="s">
        <v>298</v>
      </c>
      <c r="B121" s="5" t="s">
        <v>278</v>
      </c>
      <c r="C121" s="5" t="s">
        <v>129</v>
      </c>
      <c r="D121" s="15" t="s">
        <v>261</v>
      </c>
      <c r="E121" s="7">
        <v>16</v>
      </c>
      <c r="F121" s="15" t="s">
        <v>261</v>
      </c>
      <c r="G121" s="7">
        <v>17</v>
      </c>
      <c r="H121" s="15" t="s">
        <v>261</v>
      </c>
      <c r="I121" s="7">
        <v>18</v>
      </c>
      <c r="J121" s="5" t="s">
        <v>173</v>
      </c>
    </row>
    <row r="122" spans="1:10" ht="82.5" x14ac:dyDescent="0.25">
      <c r="A122" s="6" t="s">
        <v>299</v>
      </c>
      <c r="B122" s="5" t="s">
        <v>278</v>
      </c>
      <c r="C122" s="5" t="s">
        <v>129</v>
      </c>
      <c r="D122" s="15" t="s">
        <v>261</v>
      </c>
      <c r="E122" s="7">
        <v>2</v>
      </c>
      <c r="F122" s="15" t="s">
        <v>261</v>
      </c>
      <c r="G122" s="7">
        <v>2</v>
      </c>
      <c r="H122" s="15" t="s">
        <v>261</v>
      </c>
      <c r="I122" s="7">
        <v>2</v>
      </c>
      <c r="J122" s="5" t="s">
        <v>174</v>
      </c>
    </row>
  </sheetData>
  <autoFilter ref="A5:K122">
    <filterColumn colId="3" showButton="0"/>
    <filterColumn colId="4" showButton="0"/>
    <filterColumn colId="5" showButton="0"/>
    <filterColumn colId="6" showButton="0"/>
    <filterColumn colId="7" showButton="0"/>
  </autoFilter>
  <mergeCells count="22">
    <mergeCell ref="A2:J2"/>
    <mergeCell ref="A3:J3"/>
    <mergeCell ref="A5:A7"/>
    <mergeCell ref="C5:C7"/>
    <mergeCell ref="D5:I5"/>
    <mergeCell ref="J5:J7"/>
    <mergeCell ref="D6:E6"/>
    <mergeCell ref="B5:B7"/>
    <mergeCell ref="A8:J8"/>
    <mergeCell ref="A9:J9"/>
    <mergeCell ref="A16:J16"/>
    <mergeCell ref="F6:G6"/>
    <mergeCell ref="H6:I6"/>
    <mergeCell ref="A15:J15"/>
    <mergeCell ref="A17:J17"/>
    <mergeCell ref="A29:J29"/>
    <mergeCell ref="A30:J30"/>
    <mergeCell ref="A88:J88"/>
    <mergeCell ref="A77:J77"/>
    <mergeCell ref="A26:J26"/>
    <mergeCell ref="A19:J19"/>
    <mergeCell ref="A21:J21"/>
  </mergeCells>
  <phoneticPr fontId="2" type="noConversion"/>
  <printOptions horizontalCentered="1"/>
  <pageMargins left="0.19685039370078741" right="0.19685039370078741" top="0.59055118110236227" bottom="0.31496062992125984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Раздел 3</vt:lpstr>
      <vt:lpstr>расчет показателей программы</vt:lpstr>
      <vt:lpstr>'Раздел 3'!Заголовки_для_печати</vt:lpstr>
      <vt:lpstr>'расчет показателей программы'!Заголовки_для_печати</vt:lpstr>
      <vt:lpstr>'Раздел 3'!Область_печати</vt:lpstr>
      <vt:lpstr>'расчет показателей программы'!Область_печати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2014-01-22T07:20:56Z</cp:lastPrinted>
  <dcterms:created xsi:type="dcterms:W3CDTF">2006-09-16T00:00:00Z</dcterms:created>
  <dcterms:modified xsi:type="dcterms:W3CDTF">2022-10-11T11:41:48Z</dcterms:modified>
</cp:coreProperties>
</file>