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80" windowHeight="10440"/>
  </bookViews>
  <sheets>
    <sheet name="финанс" sheetId="1" r:id="rId1"/>
  </sheets>
  <definedNames>
    <definedName name="_xlnm._FilterDatabase" localSheetId="0" hidden="1">финанс!$A$14:$L$220</definedName>
    <definedName name="_xlnm.Print_Titles" localSheetId="0">финанс!$12:$14</definedName>
    <definedName name="_xlnm.Print_Area" localSheetId="0">финанс!$A$2:$L$230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0" i="1" l="1"/>
  <c r="C229" i="1"/>
  <c r="C227" i="1"/>
  <c r="C225" i="1"/>
  <c r="C223" i="1"/>
  <c r="C222" i="1"/>
  <c r="C221" i="1"/>
  <c r="M220" i="1"/>
  <c r="C220" i="1"/>
  <c r="C218" i="1"/>
  <c r="M218" i="1" s="1"/>
  <c r="C217" i="1"/>
  <c r="M217" i="1" s="1"/>
  <c r="C214" i="1"/>
  <c r="M214" i="1" s="1"/>
  <c r="K204" i="1"/>
  <c r="G204" i="1"/>
  <c r="D204" i="1"/>
  <c r="C204" i="1"/>
  <c r="C203" i="1"/>
  <c r="K202" i="1"/>
  <c r="K233" i="1" s="1"/>
  <c r="J202" i="1"/>
  <c r="J210" i="1" s="1"/>
  <c r="J206" i="1" s="1"/>
  <c r="I202" i="1"/>
  <c r="I210" i="1" s="1"/>
  <c r="I206" i="1" s="1"/>
  <c r="H202" i="1"/>
  <c r="G202" i="1"/>
  <c r="G233" i="1" s="1"/>
  <c r="F202" i="1"/>
  <c r="F210" i="1" s="1"/>
  <c r="F206" i="1" s="1"/>
  <c r="E202" i="1"/>
  <c r="E210" i="1" s="1"/>
  <c r="E206" i="1" s="1"/>
  <c r="D202" i="1"/>
  <c r="M200" i="1"/>
  <c r="C200" i="1"/>
  <c r="C199" i="1"/>
  <c r="M199" i="1" s="1"/>
  <c r="M198" i="1"/>
  <c r="K197" i="1"/>
  <c r="J197" i="1"/>
  <c r="I197" i="1"/>
  <c r="H197" i="1"/>
  <c r="G197" i="1"/>
  <c r="F197" i="1"/>
  <c r="E197" i="1"/>
  <c r="D197" i="1"/>
  <c r="M196" i="1"/>
  <c r="M195" i="1"/>
  <c r="M194" i="1"/>
  <c r="K193" i="1"/>
  <c r="J193" i="1"/>
  <c r="I193" i="1"/>
  <c r="H193" i="1"/>
  <c r="G193" i="1"/>
  <c r="F193" i="1"/>
  <c r="E193" i="1"/>
  <c r="D193" i="1"/>
  <c r="M193" i="1" s="1"/>
  <c r="M192" i="1"/>
  <c r="M191" i="1"/>
  <c r="M190" i="1"/>
  <c r="I189" i="1"/>
  <c r="D189" i="1"/>
  <c r="K188" i="1"/>
  <c r="J188" i="1"/>
  <c r="J204" i="1" s="1"/>
  <c r="I188" i="1"/>
  <c r="I204" i="1" s="1"/>
  <c r="H188" i="1"/>
  <c r="H204" i="1" s="1"/>
  <c r="G188" i="1"/>
  <c r="F188" i="1"/>
  <c r="F204" i="1" s="1"/>
  <c r="E188" i="1"/>
  <c r="E204" i="1" s="1"/>
  <c r="K187" i="1"/>
  <c r="K203" i="1" s="1"/>
  <c r="J187" i="1"/>
  <c r="J203" i="1" s="1"/>
  <c r="I187" i="1"/>
  <c r="I185" i="1" s="1"/>
  <c r="H187" i="1"/>
  <c r="G187" i="1"/>
  <c r="G203" i="1" s="1"/>
  <c r="F187" i="1"/>
  <c r="F203" i="1" s="1"/>
  <c r="E187" i="1"/>
  <c r="E185" i="1" s="1"/>
  <c r="D187" i="1"/>
  <c r="M186" i="1"/>
  <c r="K185" i="1"/>
  <c r="J185" i="1"/>
  <c r="G185" i="1"/>
  <c r="F185" i="1"/>
  <c r="M184" i="1"/>
  <c r="M183" i="1"/>
  <c r="K182" i="1"/>
  <c r="J182" i="1"/>
  <c r="I182" i="1"/>
  <c r="H182" i="1"/>
  <c r="G182" i="1"/>
  <c r="F182" i="1"/>
  <c r="E182" i="1"/>
  <c r="C182" i="1" s="1"/>
  <c r="D182" i="1"/>
  <c r="K181" i="1"/>
  <c r="K179" i="1" s="1"/>
  <c r="J181" i="1"/>
  <c r="I181" i="1"/>
  <c r="H181" i="1"/>
  <c r="G181" i="1"/>
  <c r="F181" i="1"/>
  <c r="E181" i="1"/>
  <c r="D181" i="1"/>
  <c r="M181" i="1" s="1"/>
  <c r="C181" i="1"/>
  <c r="K180" i="1"/>
  <c r="J180" i="1"/>
  <c r="I180" i="1"/>
  <c r="H180" i="1"/>
  <c r="H233" i="1" s="1"/>
  <c r="G180" i="1"/>
  <c r="F180" i="1"/>
  <c r="E180" i="1"/>
  <c r="D180" i="1"/>
  <c r="H179" i="1"/>
  <c r="G179" i="1"/>
  <c r="D179" i="1"/>
  <c r="C178" i="1"/>
  <c r="M178" i="1" s="1"/>
  <c r="M177" i="1"/>
  <c r="M176" i="1"/>
  <c r="K175" i="1"/>
  <c r="J175" i="1"/>
  <c r="I175" i="1"/>
  <c r="H175" i="1"/>
  <c r="G175" i="1"/>
  <c r="F175" i="1"/>
  <c r="E175" i="1"/>
  <c r="D175" i="1"/>
  <c r="M175" i="1" s="1"/>
  <c r="C175" i="1"/>
  <c r="M174" i="1"/>
  <c r="M173" i="1"/>
  <c r="C173" i="1"/>
  <c r="C172" i="1"/>
  <c r="M172" i="1" s="1"/>
  <c r="K171" i="1"/>
  <c r="J171" i="1"/>
  <c r="I171" i="1"/>
  <c r="H171" i="1"/>
  <c r="G171" i="1"/>
  <c r="F171" i="1"/>
  <c r="E171" i="1"/>
  <c r="M171" i="1" s="1"/>
  <c r="C171" i="1"/>
  <c r="C170" i="1"/>
  <c r="M170" i="1" s="1"/>
  <c r="M169" i="1"/>
  <c r="C169" i="1"/>
  <c r="C168" i="1"/>
  <c r="M168" i="1" s="1"/>
  <c r="K167" i="1"/>
  <c r="J167" i="1"/>
  <c r="I167" i="1"/>
  <c r="H167" i="1"/>
  <c r="G167" i="1"/>
  <c r="F167" i="1"/>
  <c r="E167" i="1"/>
  <c r="D167" i="1"/>
  <c r="M167" i="1" s="1"/>
  <c r="C167" i="1"/>
  <c r="C166" i="1"/>
  <c r="M166" i="1" s="1"/>
  <c r="C165" i="1"/>
  <c r="M165" i="1" s="1"/>
  <c r="C164" i="1"/>
  <c r="M164" i="1" s="1"/>
  <c r="K163" i="1"/>
  <c r="J163" i="1"/>
  <c r="I163" i="1"/>
  <c r="H163" i="1"/>
  <c r="G163" i="1"/>
  <c r="F163" i="1"/>
  <c r="E163" i="1"/>
  <c r="D163" i="1"/>
  <c r="M162" i="1"/>
  <c r="M161" i="1"/>
  <c r="M160" i="1"/>
  <c r="J158" i="1"/>
  <c r="K157" i="1"/>
  <c r="I156" i="1"/>
  <c r="M155" i="1"/>
  <c r="C155" i="1"/>
  <c r="K154" i="1"/>
  <c r="J154" i="1"/>
  <c r="I154" i="1"/>
  <c r="H154" i="1"/>
  <c r="G154" i="1"/>
  <c r="F154" i="1"/>
  <c r="C154" i="1" s="1"/>
  <c r="E154" i="1"/>
  <c r="D154" i="1"/>
  <c r="K153" i="1"/>
  <c r="J153" i="1"/>
  <c r="I153" i="1"/>
  <c r="H153" i="1"/>
  <c r="G153" i="1"/>
  <c r="F153" i="1"/>
  <c r="E153" i="1"/>
  <c r="D153" i="1"/>
  <c r="K152" i="1"/>
  <c r="J152" i="1"/>
  <c r="G152" i="1"/>
  <c r="F152" i="1"/>
  <c r="M151" i="1"/>
  <c r="C151" i="1"/>
  <c r="K150" i="1"/>
  <c r="J150" i="1"/>
  <c r="I150" i="1"/>
  <c r="H150" i="1"/>
  <c r="G150" i="1"/>
  <c r="F150" i="1"/>
  <c r="C150" i="1" s="1"/>
  <c r="E150" i="1"/>
  <c r="D150" i="1"/>
  <c r="M149" i="1"/>
  <c r="C149" i="1"/>
  <c r="K148" i="1"/>
  <c r="J148" i="1"/>
  <c r="I148" i="1"/>
  <c r="H148" i="1"/>
  <c r="G148" i="1"/>
  <c r="F148" i="1"/>
  <c r="C148" i="1" s="1"/>
  <c r="E148" i="1"/>
  <c r="D148" i="1"/>
  <c r="M148" i="1" s="1"/>
  <c r="M147" i="1"/>
  <c r="C147" i="1"/>
  <c r="K146" i="1"/>
  <c r="J146" i="1"/>
  <c r="I146" i="1"/>
  <c r="H146" i="1"/>
  <c r="G146" i="1"/>
  <c r="F146" i="1"/>
  <c r="C146" i="1" s="1"/>
  <c r="E146" i="1"/>
  <c r="D146" i="1"/>
  <c r="M145" i="1"/>
  <c r="C145" i="1"/>
  <c r="K144" i="1"/>
  <c r="J144" i="1"/>
  <c r="I144" i="1"/>
  <c r="H144" i="1"/>
  <c r="G144" i="1"/>
  <c r="F144" i="1"/>
  <c r="C144" i="1" s="1"/>
  <c r="E144" i="1"/>
  <c r="D144" i="1"/>
  <c r="M144" i="1" s="1"/>
  <c r="M143" i="1"/>
  <c r="C143" i="1"/>
  <c r="K142" i="1"/>
  <c r="J142" i="1"/>
  <c r="I142" i="1"/>
  <c r="H142" i="1"/>
  <c r="G142" i="1"/>
  <c r="F142" i="1"/>
  <c r="E142" i="1"/>
  <c r="D142" i="1"/>
  <c r="M141" i="1"/>
  <c r="C141" i="1"/>
  <c r="K140" i="1"/>
  <c r="J140" i="1"/>
  <c r="I140" i="1"/>
  <c r="H140" i="1"/>
  <c r="G140" i="1"/>
  <c r="F140" i="1"/>
  <c r="C140" i="1" s="1"/>
  <c r="E140" i="1"/>
  <c r="D140" i="1"/>
  <c r="M140" i="1" s="1"/>
  <c r="M139" i="1"/>
  <c r="C139" i="1"/>
  <c r="K138" i="1"/>
  <c r="J138" i="1"/>
  <c r="I138" i="1"/>
  <c r="H138" i="1"/>
  <c r="G138" i="1"/>
  <c r="F138" i="1"/>
  <c r="C138" i="1" s="1"/>
  <c r="E138" i="1"/>
  <c r="D138" i="1"/>
  <c r="M137" i="1"/>
  <c r="C137" i="1"/>
  <c r="K136" i="1"/>
  <c r="J136" i="1"/>
  <c r="I136" i="1"/>
  <c r="H136" i="1"/>
  <c r="G136" i="1"/>
  <c r="F136" i="1"/>
  <c r="C136" i="1" s="1"/>
  <c r="E136" i="1"/>
  <c r="D136" i="1"/>
  <c r="M136" i="1" s="1"/>
  <c r="M135" i="1"/>
  <c r="C135" i="1"/>
  <c r="K134" i="1"/>
  <c r="J134" i="1"/>
  <c r="J132" i="1" s="1"/>
  <c r="I134" i="1"/>
  <c r="H134" i="1"/>
  <c r="G134" i="1"/>
  <c r="F134" i="1"/>
  <c r="C134" i="1" s="1"/>
  <c r="E134" i="1"/>
  <c r="D134" i="1"/>
  <c r="K133" i="1"/>
  <c r="J133" i="1"/>
  <c r="I133" i="1"/>
  <c r="H133" i="1"/>
  <c r="G133" i="1"/>
  <c r="F133" i="1"/>
  <c r="E133" i="1"/>
  <c r="D133" i="1"/>
  <c r="M133" i="1" s="1"/>
  <c r="C133" i="1"/>
  <c r="K132" i="1"/>
  <c r="I132" i="1"/>
  <c r="H132" i="1"/>
  <c r="G132" i="1"/>
  <c r="E132" i="1"/>
  <c r="D132" i="1"/>
  <c r="C131" i="1"/>
  <c r="C130" i="1"/>
  <c r="K129" i="1"/>
  <c r="J129" i="1"/>
  <c r="I129" i="1"/>
  <c r="H129" i="1"/>
  <c r="G129" i="1"/>
  <c r="F129" i="1"/>
  <c r="E129" i="1"/>
  <c r="D129" i="1"/>
  <c r="C128" i="1"/>
  <c r="D127" i="1"/>
  <c r="C127" i="1" s="1"/>
  <c r="C126" i="1"/>
  <c r="M126" i="1" s="1"/>
  <c r="M125" i="1"/>
  <c r="C125" i="1"/>
  <c r="D124" i="1"/>
  <c r="M124" i="1" s="1"/>
  <c r="C124" i="1"/>
  <c r="M123" i="1"/>
  <c r="C123" i="1"/>
  <c r="C122" i="1"/>
  <c r="M122" i="1" s="1"/>
  <c r="D121" i="1"/>
  <c r="C121" i="1"/>
  <c r="M121" i="1" s="1"/>
  <c r="M120" i="1"/>
  <c r="C120" i="1"/>
  <c r="C119" i="1"/>
  <c r="M119" i="1" s="1"/>
  <c r="D118" i="1"/>
  <c r="C118" i="1" s="1"/>
  <c r="M118" i="1" s="1"/>
  <c r="C117" i="1"/>
  <c r="M117" i="1" s="1"/>
  <c r="M116" i="1"/>
  <c r="C116" i="1"/>
  <c r="D115" i="1"/>
  <c r="C114" i="1"/>
  <c r="M114" i="1" s="1"/>
  <c r="M113" i="1"/>
  <c r="C113" i="1"/>
  <c r="D112" i="1"/>
  <c r="C112" i="1"/>
  <c r="M111" i="1"/>
  <c r="C111" i="1"/>
  <c r="C110" i="1"/>
  <c r="M110" i="1" s="1"/>
  <c r="K109" i="1"/>
  <c r="J109" i="1"/>
  <c r="I109" i="1"/>
  <c r="H109" i="1"/>
  <c r="G109" i="1"/>
  <c r="F109" i="1"/>
  <c r="E109" i="1"/>
  <c r="D109" i="1"/>
  <c r="C108" i="1"/>
  <c r="M108" i="1" s="1"/>
  <c r="M107" i="1"/>
  <c r="C107" i="1"/>
  <c r="K106" i="1"/>
  <c r="J106" i="1"/>
  <c r="I106" i="1"/>
  <c r="H106" i="1"/>
  <c r="G106" i="1"/>
  <c r="F106" i="1"/>
  <c r="E106" i="1"/>
  <c r="D106" i="1"/>
  <c r="C106" i="1"/>
  <c r="M105" i="1"/>
  <c r="C105" i="1"/>
  <c r="K104" i="1"/>
  <c r="J104" i="1"/>
  <c r="I104" i="1"/>
  <c r="H104" i="1"/>
  <c r="G104" i="1"/>
  <c r="F104" i="1"/>
  <c r="E104" i="1"/>
  <c r="D104" i="1"/>
  <c r="M104" i="1" s="1"/>
  <c r="C104" i="1"/>
  <c r="M103" i="1"/>
  <c r="C103" i="1"/>
  <c r="K102" i="1"/>
  <c r="J102" i="1"/>
  <c r="I102" i="1"/>
  <c r="H102" i="1"/>
  <c r="G102" i="1"/>
  <c r="F102" i="1"/>
  <c r="E102" i="1"/>
  <c r="D102" i="1"/>
  <c r="M102" i="1" s="1"/>
  <c r="C102" i="1"/>
  <c r="M101" i="1"/>
  <c r="C101" i="1"/>
  <c r="K100" i="1"/>
  <c r="J100" i="1"/>
  <c r="I100" i="1"/>
  <c r="H100" i="1"/>
  <c r="G100" i="1"/>
  <c r="F100" i="1"/>
  <c r="E100" i="1"/>
  <c r="D100" i="1"/>
  <c r="C100" i="1"/>
  <c r="M99" i="1"/>
  <c r="C99" i="1"/>
  <c r="K98" i="1"/>
  <c r="J98" i="1"/>
  <c r="I98" i="1"/>
  <c r="H98" i="1"/>
  <c r="G98" i="1"/>
  <c r="F98" i="1"/>
  <c r="E98" i="1"/>
  <c r="D98" i="1"/>
  <c r="C98" i="1"/>
  <c r="M97" i="1"/>
  <c r="C97" i="1"/>
  <c r="K96" i="1"/>
  <c r="J96" i="1"/>
  <c r="I96" i="1"/>
  <c r="H96" i="1"/>
  <c r="G96" i="1"/>
  <c r="F96" i="1"/>
  <c r="E96" i="1"/>
  <c r="D96" i="1"/>
  <c r="M96" i="1" s="1"/>
  <c r="C96" i="1"/>
  <c r="M95" i="1"/>
  <c r="C95" i="1"/>
  <c r="K94" i="1"/>
  <c r="J94" i="1"/>
  <c r="I94" i="1"/>
  <c r="H94" i="1"/>
  <c r="G94" i="1"/>
  <c r="F94" i="1"/>
  <c r="E94" i="1"/>
  <c r="D94" i="1"/>
  <c r="M94" i="1" s="1"/>
  <c r="C94" i="1"/>
  <c r="M93" i="1"/>
  <c r="C93" i="1"/>
  <c r="K92" i="1"/>
  <c r="K83" i="1" s="1"/>
  <c r="J92" i="1"/>
  <c r="I92" i="1"/>
  <c r="H92" i="1"/>
  <c r="G92" i="1"/>
  <c r="G83" i="1" s="1"/>
  <c r="F92" i="1"/>
  <c r="E92" i="1"/>
  <c r="D92" i="1"/>
  <c r="C92" i="1"/>
  <c r="M91" i="1"/>
  <c r="C91" i="1"/>
  <c r="C90" i="1"/>
  <c r="K89" i="1"/>
  <c r="K219" i="1" s="1"/>
  <c r="J89" i="1"/>
  <c r="J219" i="1" s="1"/>
  <c r="I89" i="1"/>
  <c r="I219" i="1" s="1"/>
  <c r="H89" i="1"/>
  <c r="H219" i="1" s="1"/>
  <c r="G89" i="1"/>
  <c r="G219" i="1" s="1"/>
  <c r="F89" i="1"/>
  <c r="F219" i="1" s="1"/>
  <c r="E89" i="1"/>
  <c r="E219" i="1" s="1"/>
  <c r="D89" i="1"/>
  <c r="C89" i="1" s="1"/>
  <c r="C88" i="1"/>
  <c r="M88" i="1" s="1"/>
  <c r="C87" i="1"/>
  <c r="K86" i="1"/>
  <c r="J86" i="1"/>
  <c r="J83" i="1" s="1"/>
  <c r="I86" i="1"/>
  <c r="I83" i="1" s="1"/>
  <c r="H86" i="1"/>
  <c r="G86" i="1"/>
  <c r="F86" i="1"/>
  <c r="F83" i="1" s="1"/>
  <c r="E86" i="1"/>
  <c r="E83" i="1" s="1"/>
  <c r="D86" i="1"/>
  <c r="K85" i="1"/>
  <c r="J85" i="1"/>
  <c r="I85" i="1"/>
  <c r="H85" i="1"/>
  <c r="G85" i="1"/>
  <c r="F85" i="1"/>
  <c r="E85" i="1"/>
  <c r="D85" i="1"/>
  <c r="C85" i="1"/>
  <c r="D84" i="1"/>
  <c r="C84" i="1"/>
  <c r="M84" i="1" s="1"/>
  <c r="D83" i="1"/>
  <c r="C82" i="1"/>
  <c r="C81" i="1"/>
  <c r="C80" i="1"/>
  <c r="C79" i="1"/>
  <c r="C78" i="1"/>
  <c r="C77" i="1"/>
  <c r="C76" i="1"/>
  <c r="C75" i="1"/>
  <c r="K74" i="1"/>
  <c r="J74" i="1"/>
  <c r="I74" i="1"/>
  <c r="H74" i="1"/>
  <c r="G74" i="1"/>
  <c r="F74" i="1"/>
  <c r="E74" i="1"/>
  <c r="D74" i="1"/>
  <c r="C74" i="1" s="1"/>
  <c r="K73" i="1"/>
  <c r="J73" i="1"/>
  <c r="I73" i="1"/>
  <c r="H73" i="1"/>
  <c r="G73" i="1"/>
  <c r="F73" i="1"/>
  <c r="C73" i="1" s="1"/>
  <c r="E73" i="1"/>
  <c r="D73" i="1"/>
  <c r="M68" i="1"/>
  <c r="C68" i="1"/>
  <c r="C67" i="1"/>
  <c r="C66" i="1"/>
  <c r="K65" i="1"/>
  <c r="J65" i="1"/>
  <c r="I65" i="1"/>
  <c r="I61" i="1" s="1"/>
  <c r="H65" i="1"/>
  <c r="H61" i="1" s="1"/>
  <c r="G65" i="1"/>
  <c r="F65" i="1"/>
  <c r="E65" i="1"/>
  <c r="E61" i="1" s="1"/>
  <c r="D65" i="1"/>
  <c r="K64" i="1"/>
  <c r="J64" i="1"/>
  <c r="I64" i="1"/>
  <c r="H64" i="1"/>
  <c r="G64" i="1"/>
  <c r="F64" i="1"/>
  <c r="C64" i="1" s="1"/>
  <c r="E64" i="1"/>
  <c r="D64" i="1"/>
  <c r="M64" i="1" s="1"/>
  <c r="K63" i="1"/>
  <c r="J63" i="1"/>
  <c r="I63" i="1"/>
  <c r="H63" i="1"/>
  <c r="G63" i="1"/>
  <c r="F63" i="1"/>
  <c r="E63" i="1"/>
  <c r="D63" i="1"/>
  <c r="C63" i="1"/>
  <c r="K62" i="1"/>
  <c r="J62" i="1"/>
  <c r="J157" i="1" s="1"/>
  <c r="I62" i="1"/>
  <c r="I157" i="1" s="1"/>
  <c r="H62" i="1"/>
  <c r="H157" i="1" s="1"/>
  <c r="G62" i="1"/>
  <c r="G157" i="1" s="1"/>
  <c r="F62" i="1"/>
  <c r="F157" i="1" s="1"/>
  <c r="E62" i="1"/>
  <c r="E157" i="1" s="1"/>
  <c r="D62" i="1"/>
  <c r="C62" i="1" s="1"/>
  <c r="K61" i="1"/>
  <c r="J61" i="1"/>
  <c r="G61" i="1"/>
  <c r="F61" i="1"/>
  <c r="M60" i="1"/>
  <c r="C60" i="1"/>
  <c r="K59" i="1"/>
  <c r="J59" i="1"/>
  <c r="I59" i="1"/>
  <c r="H59" i="1"/>
  <c r="G59" i="1"/>
  <c r="F59" i="1"/>
  <c r="E59" i="1"/>
  <c r="D59" i="1"/>
  <c r="M59" i="1" s="1"/>
  <c r="C59" i="1"/>
  <c r="M58" i="1"/>
  <c r="C58" i="1"/>
  <c r="K57" i="1"/>
  <c r="J57" i="1"/>
  <c r="I57" i="1"/>
  <c r="H57" i="1"/>
  <c r="G57" i="1"/>
  <c r="F57" i="1"/>
  <c r="C57" i="1" s="1"/>
  <c r="E57" i="1"/>
  <c r="D57" i="1"/>
  <c r="K56" i="1"/>
  <c r="K53" i="1" s="1"/>
  <c r="J56" i="1"/>
  <c r="I56" i="1"/>
  <c r="H56" i="1"/>
  <c r="C55" i="1"/>
  <c r="M55" i="1" s="1"/>
  <c r="C54" i="1"/>
  <c r="J53" i="1"/>
  <c r="I53" i="1"/>
  <c r="G53" i="1"/>
  <c r="F53" i="1"/>
  <c r="E53" i="1"/>
  <c r="D53" i="1"/>
  <c r="C52" i="1"/>
  <c r="M52" i="1" s="1"/>
  <c r="M51" i="1"/>
  <c r="C51" i="1"/>
  <c r="K50" i="1"/>
  <c r="K39" i="1" s="1"/>
  <c r="J50" i="1"/>
  <c r="I50" i="1"/>
  <c r="H50" i="1"/>
  <c r="G50" i="1"/>
  <c r="G39" i="1" s="1"/>
  <c r="F50" i="1"/>
  <c r="E50" i="1"/>
  <c r="D50" i="1"/>
  <c r="F49" i="1"/>
  <c r="E49" i="1"/>
  <c r="D49" i="1"/>
  <c r="C48" i="1"/>
  <c r="M48" i="1" s="1"/>
  <c r="K47" i="1"/>
  <c r="J47" i="1"/>
  <c r="I47" i="1"/>
  <c r="I39" i="1" s="1"/>
  <c r="H47" i="1"/>
  <c r="G47" i="1"/>
  <c r="F47" i="1"/>
  <c r="E47" i="1"/>
  <c r="E39" i="1" s="1"/>
  <c r="D47" i="1"/>
  <c r="C46" i="1"/>
  <c r="M46" i="1" s="1"/>
  <c r="F45" i="1"/>
  <c r="E45" i="1"/>
  <c r="D45" i="1"/>
  <c r="C45" i="1"/>
  <c r="M45" i="1" s="1"/>
  <c r="M44" i="1"/>
  <c r="C44" i="1"/>
  <c r="K43" i="1"/>
  <c r="J43" i="1"/>
  <c r="I43" i="1"/>
  <c r="H43" i="1"/>
  <c r="G43" i="1"/>
  <c r="F43" i="1"/>
  <c r="E43" i="1"/>
  <c r="D43" i="1"/>
  <c r="C43" i="1"/>
  <c r="J42" i="1"/>
  <c r="J159" i="1" s="1"/>
  <c r="I42" i="1"/>
  <c r="I159" i="1" s="1"/>
  <c r="G42" i="1"/>
  <c r="F42" i="1"/>
  <c r="F159" i="1" s="1"/>
  <c r="E42" i="1"/>
  <c r="E159" i="1" s="1"/>
  <c r="E156" i="1" s="1"/>
  <c r="K41" i="1"/>
  <c r="K158" i="1" s="1"/>
  <c r="J41" i="1"/>
  <c r="I41" i="1"/>
  <c r="I158" i="1" s="1"/>
  <c r="H41" i="1"/>
  <c r="H158" i="1" s="1"/>
  <c r="G41" i="1"/>
  <c r="G158" i="1" s="1"/>
  <c r="F41" i="1"/>
  <c r="F158" i="1" s="1"/>
  <c r="E41" i="1"/>
  <c r="E158" i="1" s="1"/>
  <c r="D41" i="1"/>
  <c r="D158" i="1" s="1"/>
  <c r="K40" i="1"/>
  <c r="J40" i="1"/>
  <c r="I40" i="1"/>
  <c r="H40" i="1"/>
  <c r="G40" i="1"/>
  <c r="F40" i="1"/>
  <c r="E40" i="1"/>
  <c r="D40" i="1"/>
  <c r="J39" i="1"/>
  <c r="M38" i="1"/>
  <c r="M37" i="1"/>
  <c r="M36" i="1"/>
  <c r="M35" i="1"/>
  <c r="M34" i="1"/>
  <c r="J33" i="1"/>
  <c r="H32" i="1"/>
  <c r="G32" i="1"/>
  <c r="D32" i="1"/>
  <c r="I31" i="1"/>
  <c r="C30" i="1"/>
  <c r="M30" i="1" s="1"/>
  <c r="M29" i="1"/>
  <c r="C29" i="1"/>
  <c r="K28" i="1"/>
  <c r="J28" i="1"/>
  <c r="I28" i="1"/>
  <c r="H28" i="1"/>
  <c r="G28" i="1"/>
  <c r="F28" i="1"/>
  <c r="E28" i="1"/>
  <c r="D28" i="1"/>
  <c r="M28" i="1" s="1"/>
  <c r="C28" i="1"/>
  <c r="D27" i="1"/>
  <c r="C27" i="1"/>
  <c r="M27" i="1" s="1"/>
  <c r="M26" i="1"/>
  <c r="C26" i="1"/>
  <c r="F25" i="1"/>
  <c r="F19" i="1" s="1"/>
  <c r="E25" i="1"/>
  <c r="D25" i="1"/>
  <c r="M24" i="1"/>
  <c r="C24" i="1"/>
  <c r="M23" i="1"/>
  <c r="C23" i="1"/>
  <c r="K22" i="1"/>
  <c r="J22" i="1"/>
  <c r="I22" i="1"/>
  <c r="H22" i="1"/>
  <c r="H19" i="1" s="1"/>
  <c r="G22" i="1"/>
  <c r="F22" i="1"/>
  <c r="E22" i="1"/>
  <c r="D22" i="1"/>
  <c r="D19" i="1" s="1"/>
  <c r="C22" i="1"/>
  <c r="K21" i="1"/>
  <c r="K33" i="1" s="1"/>
  <c r="J21" i="1"/>
  <c r="I21" i="1"/>
  <c r="I33" i="1" s="1"/>
  <c r="H21" i="1"/>
  <c r="H33" i="1" s="1"/>
  <c r="G21" i="1"/>
  <c r="G33" i="1" s="1"/>
  <c r="F21" i="1"/>
  <c r="F33" i="1" s="1"/>
  <c r="E21" i="1"/>
  <c r="E33" i="1" s="1"/>
  <c r="D21" i="1"/>
  <c r="D33" i="1" s="1"/>
  <c r="K20" i="1"/>
  <c r="J20" i="1"/>
  <c r="I20" i="1"/>
  <c r="I215" i="1" s="1"/>
  <c r="H20" i="1"/>
  <c r="G20" i="1"/>
  <c r="F20" i="1"/>
  <c r="F215" i="1" s="1"/>
  <c r="E20" i="1"/>
  <c r="E215" i="1" s="1"/>
  <c r="D20" i="1"/>
  <c r="M20" i="1" s="1"/>
  <c r="C20" i="1"/>
  <c r="C32" i="1" s="1"/>
  <c r="J19" i="1"/>
  <c r="I19" i="1"/>
  <c r="E19" i="1"/>
  <c r="F31" i="1" l="1"/>
  <c r="J231" i="1"/>
  <c r="C50" i="1"/>
  <c r="C56" i="1"/>
  <c r="M56" i="1" s="1"/>
  <c r="H53" i="1"/>
  <c r="M53" i="1" s="1"/>
  <c r="H42" i="1"/>
  <c r="H159" i="1" s="1"/>
  <c r="C142" i="1"/>
  <c r="M142" i="1" s="1"/>
  <c r="H216" i="1"/>
  <c r="H152" i="1"/>
  <c r="K215" i="1"/>
  <c r="K189" i="1"/>
  <c r="J31" i="1"/>
  <c r="M49" i="1"/>
  <c r="C49" i="1"/>
  <c r="D42" i="1"/>
  <c r="M50" i="1"/>
  <c r="M57" i="1"/>
  <c r="H83" i="1"/>
  <c r="M92" i="1"/>
  <c r="M100" i="1"/>
  <c r="M109" i="1"/>
  <c r="M112" i="1"/>
  <c r="C115" i="1"/>
  <c r="M115" i="1"/>
  <c r="D157" i="1"/>
  <c r="C157" i="1" s="1"/>
  <c r="F212" i="1"/>
  <c r="F235" i="1"/>
  <c r="J212" i="1"/>
  <c r="J235" i="1"/>
  <c r="D31" i="1"/>
  <c r="M22" i="1"/>
  <c r="C83" i="1"/>
  <c r="M89" i="1"/>
  <c r="D216" i="1"/>
  <c r="C153" i="1"/>
  <c r="D152" i="1"/>
  <c r="M153" i="1"/>
  <c r="G215" i="1"/>
  <c r="G189" i="1"/>
  <c r="F156" i="1"/>
  <c r="H215" i="1"/>
  <c r="H213" i="1" s="1"/>
  <c r="H189" i="1"/>
  <c r="E31" i="1"/>
  <c r="K32" i="1"/>
  <c r="K234" i="1" s="1"/>
  <c r="F39" i="1"/>
  <c r="F231" i="1" s="1"/>
  <c r="C40" i="1"/>
  <c r="C41" i="1"/>
  <c r="G156" i="1"/>
  <c r="D39" i="1"/>
  <c r="M43" i="1"/>
  <c r="M83" i="1"/>
  <c r="M85" i="1"/>
  <c r="M98" i="1"/>
  <c r="M106" i="1"/>
  <c r="C129" i="1"/>
  <c r="F132" i="1"/>
  <c r="C132" i="1" s="1"/>
  <c r="M134" i="1"/>
  <c r="M138" i="1"/>
  <c r="M146" i="1"/>
  <c r="M150" i="1"/>
  <c r="F201" i="1"/>
  <c r="F211" i="1"/>
  <c r="J234" i="1"/>
  <c r="J201" i="1"/>
  <c r="J211" i="1"/>
  <c r="H31" i="1"/>
  <c r="M33" i="1"/>
  <c r="G19" i="1"/>
  <c r="K19" i="1"/>
  <c r="C21" i="1"/>
  <c r="C33" i="1" s="1"/>
  <c r="M158" i="1"/>
  <c r="C158" i="1"/>
  <c r="H156" i="1"/>
  <c r="M41" i="1"/>
  <c r="C47" i="1"/>
  <c r="M47" i="1" s="1"/>
  <c r="C65" i="1"/>
  <c r="D61" i="1"/>
  <c r="M65" i="1"/>
  <c r="J156" i="1"/>
  <c r="C219" i="1"/>
  <c r="M219" i="1" s="1"/>
  <c r="E216" i="1"/>
  <c r="K201" i="1"/>
  <c r="K211" i="1"/>
  <c r="E213" i="1"/>
  <c r="C25" i="1"/>
  <c r="M25" i="1" s="1"/>
  <c r="E32" i="1"/>
  <c r="M32" i="1" s="1"/>
  <c r="I32" i="1"/>
  <c r="G159" i="1"/>
  <c r="K42" i="1"/>
  <c r="K159" i="1" s="1"/>
  <c r="K156" i="1" s="1"/>
  <c r="C53" i="1"/>
  <c r="D215" i="1"/>
  <c r="C86" i="1"/>
  <c r="M86" i="1" s="1"/>
  <c r="C109" i="1"/>
  <c r="F216" i="1"/>
  <c r="F213" i="1" s="1"/>
  <c r="J216" i="1"/>
  <c r="M154" i="1"/>
  <c r="C163" i="1"/>
  <c r="M163" i="1" s="1"/>
  <c r="C180" i="1"/>
  <c r="M180" i="1" s="1"/>
  <c r="E179" i="1"/>
  <c r="I179" i="1"/>
  <c r="D203" i="1"/>
  <c r="D185" i="1"/>
  <c r="M185" i="1" s="1"/>
  <c r="H203" i="1"/>
  <c r="H185" i="1"/>
  <c r="M187" i="1"/>
  <c r="H212" i="1"/>
  <c r="H208" i="1" s="1"/>
  <c r="H235" i="1"/>
  <c r="M188" i="1"/>
  <c r="G235" i="1"/>
  <c r="I216" i="1"/>
  <c r="I213" i="1" s="1"/>
  <c r="G234" i="1"/>
  <c r="G201" i="1"/>
  <c r="G211" i="1"/>
  <c r="D212" i="1"/>
  <c r="J215" i="1"/>
  <c r="J213" i="1" s="1"/>
  <c r="J189" i="1"/>
  <c r="M189" i="1" s="1"/>
  <c r="M21" i="1"/>
  <c r="F32" i="1"/>
  <c r="F234" i="1" s="1"/>
  <c r="J32" i="1"/>
  <c r="E152" i="1"/>
  <c r="E231" i="1" s="1"/>
  <c r="I152" i="1"/>
  <c r="I231" i="1" s="1"/>
  <c r="G216" i="1"/>
  <c r="K216" i="1"/>
  <c r="F179" i="1"/>
  <c r="C179" i="1" s="1"/>
  <c r="J179" i="1"/>
  <c r="M182" i="1"/>
  <c r="E212" i="1"/>
  <c r="E208" i="1" s="1"/>
  <c r="E235" i="1"/>
  <c r="I212" i="1"/>
  <c r="I235" i="1"/>
  <c r="M197" i="1"/>
  <c r="H210" i="1"/>
  <c r="H206" i="1" s="1"/>
  <c r="K235" i="1"/>
  <c r="E203" i="1"/>
  <c r="I203" i="1"/>
  <c r="G210" i="1"/>
  <c r="G206" i="1" s="1"/>
  <c r="K210" i="1"/>
  <c r="K206" i="1" s="1"/>
  <c r="G212" i="1"/>
  <c r="G208" i="1" s="1"/>
  <c r="K212" i="1"/>
  <c r="D233" i="1"/>
  <c r="M202" i="1"/>
  <c r="M204" i="1"/>
  <c r="E233" i="1"/>
  <c r="I233" i="1"/>
  <c r="F233" i="1"/>
  <c r="J233" i="1"/>
  <c r="M179" i="1" l="1"/>
  <c r="G237" i="1"/>
  <c r="G228" i="1"/>
  <c r="E234" i="1"/>
  <c r="E201" i="1"/>
  <c r="E211" i="1"/>
  <c r="K209" i="1"/>
  <c r="K207" i="1"/>
  <c r="K226" i="1" s="1"/>
  <c r="C19" i="1"/>
  <c r="M19" i="1" s="1"/>
  <c r="D211" i="1"/>
  <c r="M203" i="1"/>
  <c r="D234" i="1"/>
  <c r="D201" i="1"/>
  <c r="C61" i="1"/>
  <c r="M61" i="1" s="1"/>
  <c r="F209" i="1"/>
  <c r="F205" i="1" s="1"/>
  <c r="F224" i="1" s="1"/>
  <c r="F207" i="1"/>
  <c r="F226" i="1" s="1"/>
  <c r="H39" i="1"/>
  <c r="H231" i="1" s="1"/>
  <c r="E232" i="1"/>
  <c r="J208" i="1"/>
  <c r="J232" i="1"/>
  <c r="M132" i="1"/>
  <c r="F232" i="1"/>
  <c r="H228" i="1"/>
  <c r="H237" i="1"/>
  <c r="E228" i="1"/>
  <c r="E237" i="1"/>
  <c r="J209" i="1"/>
  <c r="J205" i="1" s="1"/>
  <c r="J224" i="1" s="1"/>
  <c r="J207" i="1"/>
  <c r="J226" i="1" s="1"/>
  <c r="M152" i="1"/>
  <c r="C152" i="1"/>
  <c r="D159" i="1"/>
  <c r="C42" i="1"/>
  <c r="M42" i="1" s="1"/>
  <c r="G209" i="1"/>
  <c r="G207" i="1"/>
  <c r="G226" i="1" s="1"/>
  <c r="G231" i="1"/>
  <c r="G31" i="1"/>
  <c r="G232" i="1" s="1"/>
  <c r="M216" i="1"/>
  <c r="C216" i="1"/>
  <c r="K208" i="1"/>
  <c r="I234" i="1"/>
  <c r="I201" i="1"/>
  <c r="I232" i="1" s="1"/>
  <c r="I211" i="1"/>
  <c r="D210" i="1"/>
  <c r="I208" i="1"/>
  <c r="D208" i="1"/>
  <c r="C212" i="1"/>
  <c r="M212" i="1" s="1"/>
  <c r="H211" i="1"/>
  <c r="H234" i="1"/>
  <c r="H201" i="1"/>
  <c r="H232" i="1" s="1"/>
  <c r="M215" i="1"/>
  <c r="D213" i="1"/>
  <c r="C215" i="1"/>
  <c r="K231" i="1"/>
  <c r="K31" i="1"/>
  <c r="K232" i="1" s="1"/>
  <c r="G213" i="1"/>
  <c r="D231" i="1"/>
  <c r="F208" i="1"/>
  <c r="K213" i="1"/>
  <c r="K237" i="1" l="1"/>
  <c r="K228" i="1"/>
  <c r="J228" i="1"/>
  <c r="J237" i="1"/>
  <c r="F228" i="1"/>
  <c r="F237" i="1"/>
  <c r="D228" i="1"/>
  <c r="C208" i="1"/>
  <c r="M208" i="1" s="1"/>
  <c r="I226" i="1"/>
  <c r="I209" i="1"/>
  <c r="I205" i="1" s="1"/>
  <c r="I224" i="1" s="1"/>
  <c r="I207" i="1"/>
  <c r="C159" i="1"/>
  <c r="M159" i="1"/>
  <c r="D156" i="1"/>
  <c r="D235" i="1"/>
  <c r="D237" i="1" s="1"/>
  <c r="K205" i="1"/>
  <c r="K224" i="1" s="1"/>
  <c r="D236" i="1"/>
  <c r="K236" i="1"/>
  <c r="M211" i="1"/>
  <c r="D209" i="1"/>
  <c r="D207" i="1"/>
  <c r="C211" i="1"/>
  <c r="E209" i="1"/>
  <c r="E205" i="1" s="1"/>
  <c r="E224" i="1" s="1"/>
  <c r="E207" i="1"/>
  <c r="E226" i="1" s="1"/>
  <c r="D206" i="1"/>
  <c r="C210" i="1"/>
  <c r="M210" i="1" s="1"/>
  <c r="M213" i="1"/>
  <c r="C213" i="1"/>
  <c r="H209" i="1"/>
  <c r="H205" i="1" s="1"/>
  <c r="H224" i="1" s="1"/>
  <c r="H207" i="1"/>
  <c r="H226" i="1" s="1"/>
  <c r="I228" i="1"/>
  <c r="I237" i="1"/>
  <c r="I236" i="1"/>
  <c r="J236" i="1"/>
  <c r="G205" i="1"/>
  <c r="G224" i="1" s="1"/>
  <c r="C39" i="1"/>
  <c r="M39" i="1" s="1"/>
  <c r="G236" i="1"/>
  <c r="M201" i="1"/>
  <c r="C31" i="1"/>
  <c r="M31" i="1" s="1"/>
  <c r="F236" i="1"/>
  <c r="D205" i="1" l="1"/>
  <c r="C209" i="1"/>
  <c r="M209" i="1" s="1"/>
  <c r="M206" i="1"/>
  <c r="C206" i="1"/>
  <c r="H236" i="1"/>
  <c r="C228" i="1"/>
  <c r="D226" i="1"/>
  <c r="C226" i="1" s="1"/>
  <c r="C207" i="1"/>
  <c r="M207" i="1" s="1"/>
  <c r="M156" i="1"/>
  <c r="C156" i="1"/>
  <c r="D232" i="1"/>
  <c r="E236" i="1"/>
  <c r="C205" i="1" l="1"/>
  <c r="C231" i="1" s="1"/>
  <c r="D224" i="1"/>
  <c r="C224" i="1" s="1"/>
  <c r="M205" i="1" l="1"/>
</calcChain>
</file>

<file path=xl/sharedStrings.xml><?xml version="1.0" encoding="utf-8"?>
<sst xmlns="http://schemas.openxmlformats.org/spreadsheetml/2006/main" count="355" uniqueCount="116">
  <si>
    <t>Источники финансирования</t>
  </si>
  <si>
    <t>Цель программы: создание условий для развития жилищного строительства и обеспечения жильем отдельных категорий граждан</t>
  </si>
  <si>
    <t>Задача.  Развитие градостроительного регулирования</t>
  </si>
  <si>
    <t>ДАиГ</t>
  </si>
  <si>
    <t>всего, в том числе:</t>
  </si>
  <si>
    <t>за счет средств местного бюджета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</si>
  <si>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</si>
  <si>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</si>
  <si>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</si>
  <si>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</si>
  <si>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</si>
  <si>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</si>
  <si>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</si>
  <si>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</si>
  <si>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ДАиГ
ДГХ</t>
  </si>
  <si>
    <t>Задача 2.  Реализация Администрацией города отдельного государственного полномочия по предоставлению детям-сиротам и детям, оставшимся без попечения родителей, лицам из числа детей-сирот и детей, оставшихся без попечения родителей, жилых помещений  специализированного жилищного фонда по договорам найма специализированных жилых помещений, в том числе на основании судебных решений</t>
  </si>
  <si>
    <t>Задача.  Переселение граждан в благоустроенные жилые помещения из аварийного жилищного фонда</t>
  </si>
  <si>
    <t xml:space="preserve"> за счет межбюджетных трансфертов из федерального бюджета</t>
  </si>
  <si>
    <t xml:space="preserve"> за счет межбюджетных трансфертов из окружного бюджета </t>
  </si>
  <si>
    <t>Общий объем финансирования программы - всего, в том числе</t>
  </si>
  <si>
    <t>Наименование</t>
  </si>
  <si>
    <t>Объем финансирования (всего, руб.)</t>
  </si>
  <si>
    <t>Основное мероприятие 1.1.
Осуществление полномочий в области градостроительной деятельности
( 1, 2, 3)</t>
  </si>
  <si>
    <t>Таблица 3</t>
  </si>
  <si>
    <t xml:space="preserve">Основное мероприятие 3.3.
Улучшение жилищных условий ветеранов Великой Отечественной войны
</t>
  </si>
  <si>
    <t>за счет межбюджетных трансфертов из федерального бюджета</t>
  </si>
  <si>
    <t>Основное мероприятие 2.1.
Региональный проект  "Обеспечение устойчивого сокращения непригодного для проживания жилищного фонда"  
(5)</t>
  </si>
  <si>
    <t>Основное мероприятие 2.1.
Обеспечение жилыми помещениями граждан 
(6, 7, 12, 13)</t>
  </si>
  <si>
    <t>Мероприятие 2.1.3.
Выплата выкупной цены за изымаемое жилое помещение собственникам жилых помещений</t>
  </si>
  <si>
    <t xml:space="preserve">ДИиЗО
</t>
  </si>
  <si>
    <t>Объем финансирования администратора (ДИиЗО)</t>
  </si>
  <si>
    <t>Объем финансирования соадминистратора (ДАиГ)</t>
  </si>
  <si>
    <t>ДИиЗО</t>
  </si>
  <si>
    <t xml:space="preserve">к постановлению 
 </t>
  </si>
  <si>
    <t>Администрации города</t>
  </si>
  <si>
    <t>Мероприятие 2.1.1.
Обследование жилых домов на предмет признания их аварийными, а также жилых помещений непригодными 
для проживания</t>
  </si>
  <si>
    <t>Мероприятие 2.1.2.
Оценка рыночной стоимости недвижимого имущества, подлежащего изьятию для муниципальных нужд 
с учетом доли в праве общей долевой собственности на общее имущество 
в многоквартирном доме, в том числе доли в праве общей долевой собственности на изымаемый земельный участок под аварийным домом, а также рыночной стоимости недвижимого имущества в многоквартирном доме, предоставляемого взамен изымаемого недвижимого имущества с учетом доли 
в праве общей долевой собственности 
на общее имущество в многоквартирном доме</t>
  </si>
  <si>
    <t>Программные мероприятия, объем финансирования муниципальной программы «Развитие жилищной сферы на период до 2030 года»</t>
  </si>
  <si>
    <t>Подпрограмма  «Обеспечение мерами государственной поддержки по улучшению жилищных условий отдельных категорий граждан»</t>
  </si>
  <si>
    <t>Подпрограмма  «Содействие развитию жилищного строительства»</t>
  </si>
  <si>
    <t xml:space="preserve">Всего по подпрограмме «Содействие развитию жилищного строительства» </t>
  </si>
  <si>
    <t>Основное мероприятие 4.1.
Региональный проект «Обеспечение устойчивого сокращения непригодного для проживания жилищного фонда»
(5, 12, 13)</t>
  </si>
  <si>
    <t>Мероприятие  2.1.5.
Приобретение жилых помещений 
для обеспечения граждан жильем, 
а также для формирования маневренного жилищного фонда</t>
  </si>
  <si>
    <t>Мероприятие 2.1.4.
Снос домов, подлежащих выводу 
из эксплуатации с последующим демонтажем строительных конструкций, 
в связи с переселением из них граждан</t>
  </si>
  <si>
    <t xml:space="preserve">за счет межбюджетных трансфертов из окружного бюджета </t>
  </si>
  <si>
    <t>Мероприятие  4.1.2.
Оценка рыночной стоимости недвижимого имущества, подлежащего изьятию для муниципальных нужд 
с учетом долив праве общей долевой собственности на общее имущество 
в многоквартирном доме, в том числе доли в праве общей долевой собственности на изымаемый земельный участок под аварийным домом, предоставляемого взамен изымаемого недвижимого имущества с учетом доли 
в праве общей долевой собственности 
на общее имущество в многоквартирном доме «Адресная подпрограмма 
по переселению граждан из аварийного жилищного фонда на 2019-2025 годы»</t>
  </si>
  <si>
    <t>Мероприятие 4.1.3.
Снос домов, подлежащих выводу 
из эксплуатации с последующим демонтажем строительных конструкций,
в связи с переселением из них граждан 
по «Адресная подпрограмма 
по переселению граждан из аварийного жилищного фонда на 2019-2025 годы»</t>
  </si>
  <si>
    <t>Мероприятие 4.1.1.
Выплата выкупной цены за изымаемое жилое помещение собственникам жилых помещений  «Адресной подпрограммы 
по переселению граждан из аварийного жилищного фонда на 2019-2025 годы»</t>
  </si>
  <si>
    <t>Всего по подпрограмме «Обеспечение мерами государственной поддержки 
по улучшению жилищных условий отдельных категорий граждан»</t>
  </si>
  <si>
    <t>Подпрограмма «Содействие развитию градостроительной деятельности»</t>
  </si>
  <si>
    <t>Объем финансирования соадминистратора (ДГХ)</t>
  </si>
  <si>
    <t>ДГХ</t>
  </si>
  <si>
    <t>Мероприятие 4.1.2.
Приобретение жилья по переселению 
из аварийного жилья</t>
  </si>
  <si>
    <t>Приложение 4</t>
  </si>
  <si>
    <t>Всего по подпрограмме «Содействие развитию градостроительной деятельности»</t>
  </si>
  <si>
    <t>Всего по подпрограмме «Адресная подпрограмма по переселению граждан
из аварийного жилищного фонда 
на 2019-2025 годы»</t>
  </si>
  <si>
    <t>за счет межбюджетных трансфертов 
из федерального бюджета</t>
  </si>
  <si>
    <t xml:space="preserve"> за счет межбюджетных трансфертов 
из федерального бюджета</t>
  </si>
  <si>
    <t>Ответственный (администратор 
или соадминистратор)</t>
  </si>
  <si>
    <t>Новая редакция от 14.2022</t>
  </si>
  <si>
    <t>федер</t>
  </si>
  <si>
    <t>окр</t>
  </si>
  <si>
    <t>местные</t>
  </si>
  <si>
    <t>Мероприятие 1.1.1.
Комплексные кадастровые работы на территории муниципального образования городской округ Сургут</t>
  </si>
  <si>
    <t>Мероприятие 1.1.2.
Выполнение работ по комплексному проекту корректировки документов территориального планирования градостроительного зонирования в целях повышения эффективности управления развитием территории муниципального образования городской округ Сургут</t>
  </si>
  <si>
    <t>Мероприятие 1.1.3.
Формирование земельных участков</t>
  </si>
  <si>
    <t>Основное мероприятие 2.2.
Переселение граждан из жилых помещений, не отвечающим требованиям в связи с превышением предельно допустимой концентрации фенола и формальдегида</t>
  </si>
  <si>
    <t>Мероприятие 2.3.1
Приобретение жилых помещений
для обмена жилых помещений инвалидов</t>
  </si>
  <si>
    <t>ДИиЗО, ДГХ</t>
  </si>
  <si>
    <t>Мероприятие 2.1.7.
Приобретение жилых помещений 
для  переселения граждан из аварийного жилищного фонда за счет средств местного бюджета</t>
  </si>
  <si>
    <t>Мероприятие 2.2.1.
Приобретение благоустроенных жилых помещений
для переселения граждан, из жилых помещений, не отвечающих требованиям в связи с превышением предельно допустимой концентрации фенола и формальдегида</t>
  </si>
  <si>
    <t>Основное мероприятие 2.4.
Строительство систем инженерной инфраструктуры в целях обеспечения инженерной подготовки земельных участков для жилищного строительства
( 1, 2 приложения 6)</t>
  </si>
  <si>
    <t>Мероприятие 2.4.1.
Строительство объекта "Водовод от ВК-50 в районе кольца ГРЭС до ВК-15 по ул.Пионерная с устройством повысительной насосной станции</t>
  </si>
  <si>
    <t>Мероприятие 2.4.2.
Строительство объекта "Канализационный коллектор 
по Тюменскому тракту от ул. 3 "З" до ул. 5 "З" в г. Сургуте</t>
  </si>
  <si>
    <t>Мероприятие 2.4.3.
Строительство объекта "Водоснабжение поселка Кедровый-1, 
г. Сургут</t>
  </si>
  <si>
    <t>Мероприятие 2.4.4.
Строительство объекта "Водоснабжение поселка Кедровый-2, 
г. Сургут</t>
  </si>
  <si>
    <t>Мероприятие 2.4.5.
Строительство объекта "Водоснабжение по ул. Речная 
в г. Сургуте</t>
  </si>
  <si>
    <t xml:space="preserve">Мероприятие 2.4.6.
Строительство объекта "Водоотведение поселка Юность 
в г. Сургуте </t>
  </si>
  <si>
    <t xml:space="preserve">Мероприятие 2.4.7.
Строительство объекта "Водоснабжение поселка Юность в г. Сургуте </t>
  </si>
  <si>
    <t>Мероприятие 2.4.8.
Строительство объекта "Сети ливневой канализации с локально - очистными сооружениями в Восточном районе в г. Сургуте</t>
  </si>
  <si>
    <t>Мероприятие 2.4.9.
Строительство объекта "Сети ливневой канализации с локально - очистными сооружениями для Западного и Центрального районов в г. Сургуте</t>
  </si>
  <si>
    <t xml:space="preserve">Мероприятие 2.4.10.
Строительство объекта "Сети ливневой канализации с локально-очистными сооружениями для существующих и перспективных объектов территорий: Пойма-2, Пойма-3, кв. П-1, кв. П-2, кв. П-7, кв. П-8, г. Сургут"
</t>
  </si>
  <si>
    <t>Мероприятие 2.4.11.
Строительство объекта "Магистральный водовод для нужд Поймы-2, "Научно-технологического центра в городе Сургуте" и перспективной застройки</t>
  </si>
  <si>
    <t>Мероприятие 2.4.12.
Строительство объекта "Сети теплоснабжения "Научно-технологического центра в городе Сургуте"</t>
  </si>
  <si>
    <t>Мероприятие 2.4.13.
Строительство объекта "Внутриквартальные сети электроснабжения "Научно-технологического центра в городе Сургуте"</t>
  </si>
  <si>
    <t>Мероприятие 2.4.14.
Строительство объекта "Сети газоснабжения "Научно-технологического центра в городе Сургуте"</t>
  </si>
  <si>
    <t xml:space="preserve">Мероприятие 2.4.15.
Сети водоснабжения «Научно-технологического центра в городе Сургуте» </t>
  </si>
  <si>
    <t xml:space="preserve">Мероприятие 2.4.16.
Строительство объекта "Сети водоотведения "Научно-технологического центра в городе Сургуте" </t>
  </si>
  <si>
    <t>Мероприятие 2.4.17.
Строительство объекта "Кабельная линия 10 кВ от ТП-25 
до ТП-26 в 31 мкр. в г. Сургуте"</t>
  </si>
  <si>
    <t>Мероприятие 2.4.18.
Строительство объекта "Канализационная насосная станция с устройством трубопроводов до территории канализационно-очистных сооружений. Территория Пойма-2, г. Сургут</t>
  </si>
  <si>
    <t>Мероприятие 2.5.1.
Строительство объекта "Инженерные сети и подъездные пути 
к СОШ в мкр. 30 А</t>
  </si>
  <si>
    <t>Мероприятие 2.5.3.
Строительство объекта "Подъездные пути и инженерные сети 
к СОШ в квартале Пойма-5 г. Сургута</t>
  </si>
  <si>
    <t>Мероприятие 2.5.4.
Строительство объекта "Подъездные пути и инженерные сети к средней общеобразовательной школе в микрорайоне 20А г. Сургута (Общеобразовательная организация с универсальной безбарьерной средой)</t>
  </si>
  <si>
    <t>Мероприятие 2.5.5.
Строительство объекта "Инженерные сети к средней общеобразовательной школе в 16А микрорайоне г. Сургута (Общеобразовательная организация с универсальной безбарьерной средой)</t>
  </si>
  <si>
    <t>Мероприятие 2.5.6.
Строительство объекта "Подъездные пути и инженерные сети к средней общеобразовательной школе в микрорайоне 45 г. Сургута (Общеобразовательная организация с универсальной безбарьерной средой)</t>
  </si>
  <si>
    <t>Мероприятие 2.5.7.
Строительство объекта "Подъездные пути и инженерные сети к нежилому зданию для размещения общеобразовательной организации с универсальной безбарьерной средой в 31Б мкр.</t>
  </si>
  <si>
    <t>Мероприятие 2.5.8.
Строительство объекта "Инженерные сети к средней общеобразовательной школе в микрорайоне 24 г. Сургута (Общеобразовательная организация с универсальной безбарьерной средой)</t>
  </si>
  <si>
    <t>Мероприятие 2.5.9.
Строительство объекта "Инженерные сети к СОШ в мкр. 34 г. Сургута</t>
  </si>
  <si>
    <t>Основное мероприятие 2.6.
Проектирование и строительство инженерных систем и подъездных путей к быстровозводимым спортивным сооружениям (1, 2)</t>
  </si>
  <si>
    <t>Мероприятие 2.6.1.
Строительство объекта "Вынос инженерных сетей из-под застройки земельных участков, предназначенных для размещения спортивных сооружений на пересечении улиц Маяковского и 30 лет Победы г. Сургута</t>
  </si>
  <si>
    <t>Основное мероприятие 2.5.
Проектирование и строительство систем инженерных сетей 
и подъездных путей к объектам образования
(1, 2)</t>
  </si>
  <si>
    <t>Основное мероприятие 3.2.
Улучшение жилищных условий ветеранов боевых действий, инвалидов и семей, имеющих детей-инвалидов, вставших на учет в качестве нуждающихся в жилых помещениях 
до 1 января 2005 года (9)</t>
  </si>
  <si>
    <t>Основное мероприятие 3.1.
«Обеспечение жильем молодых семей  государственной программы Российской Федерации «Обеспечение доступным и комфортным жильем и коммунальными услугами граждан Российской Федерации»
(8)</t>
  </si>
  <si>
    <t>Основное мероприятие 3.4.
Предоставление субсидий на строительство или приобретение жилья за счет средств местного бюджета
(10)</t>
  </si>
  <si>
    <t>Мероприятие 2.1.6.
Приобретение жилых помещений 
для высоковалифицированных специалистов</t>
  </si>
  <si>
    <t>Основное мероприятие 2.3.
Обеспечение доступной среды для инвалидов.</t>
  </si>
  <si>
    <t>Мероприятие 2.3.2.
Оценка рыночной стоимости недвижимого имущества для обмена жилых помещений инвалидов</t>
  </si>
  <si>
    <t>Мероприятие 2.3.3. 
Приспособление общего имущества в многоквартирном доме, в котором расположено жилое помещение инвалида (мероприятия по приспособлению входной группы, подъезда, лестничного марша дома пандусами)</t>
  </si>
  <si>
    <t>Мероприятие 2.2.2. 
Предоставление социальной выплаты гражданам, проживающим  в жилых помещениях, не отвечающих требованиям в связи с превышением предельно допустимой концентрации фенола и формальдегида</t>
  </si>
  <si>
    <t xml:space="preserve">Мероприятие 2.3.4.
«Приспособление общего имущества (придомовой территории)
в многоквартирном доме с учетом потребностей инвалидов,
а именно:
-обеспечение требований, установленных пунктами 23, 24
к доступности жилого помещения и общего имущества
в многоквартирном доме для инвалида оптимального перечня мероприятий Правил обеспечения условий доступности
для инвалидов жилых помещений и общего имущества 
в многоквартирном доме, утвержденных постановлением Правительства Российской Федерации от 09.07.2016 № 649 «О мерах по приспособлению жилых помещений и общего имущества в многоквартирном доме с учетом потребностей инвалидов;
-оборудование парковки для инвалида (разметка парковочных мест и установка информационных знаков 6.4 «Парковка» и знаков дополнительной информации 8.17 «Инвалиды») на парковках, входящих в состав общего имущества многоквартирных домов 
и в границах красных линий муниципальных дорог.
</t>
  </si>
  <si>
    <t>от _____________ № _______</t>
  </si>
  <si>
    <t>Мероприятие 2.5.2.
Строительство объекта "Вынос сетей водоснабжения
с территории СОШ в мкр. 5А г. Сургута</t>
  </si>
  <si>
    <t>Задача 1.  Оказание мер государственной поддержки на приобретение жилых помещений отдельным категориям граждан</t>
  </si>
  <si>
    <t>Подпрограмма  «Адресная подпрограмма по переселению граждан из аварийного жилищного фонда на 2019 - 2025 годы»</t>
  </si>
  <si>
    <t>В том числе по годам</t>
  </si>
  <si>
    <t>Задача. Стимулирование жилищного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</si>
</sst>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8"/>
      <name val="Calibri"/>
      <family val="2"/>
      <scheme val="minor"/>
    </font>
    <font>
      <sz val="18"/>
      <name val="Times New Roman"/>
      <family val="1"/>
      <charset val="204"/>
    </font>
    <font>
      <sz val="14"/>
      <name val="Calibri"/>
      <family val="2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2"/>
      <color theme="2" tint="-0.249977111117893"/>
      <name val="Times New Roman"/>
      <family val="1"/>
      <charset val="204"/>
    </font>
    <font>
      <sz val="14"/>
      <color theme="1" tint="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6" fillId="0" borderId="0" xfId="0" applyFont="1" applyFill="1"/>
    <xf numFmtId="0" fontId="2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 wrapText="1"/>
    </xf>
    <xf numFmtId="0" fontId="5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8" fillId="0" borderId="0" xfId="0" applyFont="1" applyFill="1"/>
    <xf numFmtId="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center" wrapText="1"/>
    </xf>
    <xf numFmtId="4" fontId="3" fillId="0" borderId="0" xfId="0" applyNumberFormat="1" applyFont="1" applyFill="1"/>
    <xf numFmtId="0" fontId="3" fillId="0" borderId="0" xfId="0" applyFont="1" applyFill="1"/>
    <xf numFmtId="4" fontId="2" fillId="0" borderId="0" xfId="0" applyNumberFormat="1" applyFont="1" applyFill="1"/>
    <xf numFmtId="0" fontId="5" fillId="0" borderId="0" xfId="0" applyFont="1" applyFill="1" applyAlignment="1">
      <alignment horizontal="left" vertical="top" wrapText="1"/>
    </xf>
    <xf numFmtId="0" fontId="9" fillId="0" borderId="0" xfId="0" applyFont="1" applyFill="1"/>
    <xf numFmtId="4" fontId="10" fillId="0" borderId="0" xfId="0" applyNumberFormat="1" applyFont="1" applyFill="1"/>
    <xf numFmtId="0" fontId="10" fillId="0" borderId="0" xfId="0" applyFont="1" applyFill="1"/>
    <xf numFmtId="0" fontId="11" fillId="3" borderId="0" xfId="0" applyFont="1" applyFill="1"/>
    <xf numFmtId="4" fontId="11" fillId="3" borderId="0" xfId="0" applyNumberFormat="1" applyFont="1" applyFill="1"/>
    <xf numFmtId="0" fontId="5" fillId="0" borderId="0" xfId="0" applyFont="1" applyFill="1" applyAlignment="1">
      <alignment horizontal="right" vertical="top"/>
    </xf>
    <xf numFmtId="0" fontId="1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Zeros="0" tabSelected="1" view="pageBreakPreview" zoomScale="77" zoomScaleNormal="60" zoomScaleSheetLayoutView="77" workbookViewId="0">
      <selection activeCell="A184" sqref="A184:L184"/>
    </sheetView>
  </sheetViews>
  <sheetFormatPr defaultRowHeight="15" x14ac:dyDescent="0.25"/>
  <cols>
    <col min="1" max="1" width="65.85546875" style="1" customWidth="1"/>
    <col min="2" max="2" width="28.5703125" style="1" customWidth="1"/>
    <col min="3" max="3" width="20.85546875" style="1" customWidth="1"/>
    <col min="4" max="4" width="20.140625" style="1" customWidth="1"/>
    <col min="5" max="5" width="21.85546875" style="1" customWidth="1"/>
    <col min="6" max="6" width="21.42578125" style="1" customWidth="1"/>
    <col min="7" max="7" width="21" style="1" customWidth="1"/>
    <col min="8" max="8" width="20.85546875" style="1" customWidth="1"/>
    <col min="9" max="9" width="21.42578125" style="1" customWidth="1"/>
    <col min="10" max="10" width="22.28515625" style="1" customWidth="1"/>
    <col min="11" max="11" width="21" style="1" customWidth="1"/>
    <col min="12" max="13" width="21.85546875" style="1" customWidth="1"/>
    <col min="14" max="16384" width="9.140625" style="1"/>
  </cols>
  <sheetData>
    <row r="1" spans="1:15" ht="18.75" x14ac:dyDescent="0.3">
      <c r="K1" s="47" t="s">
        <v>59</v>
      </c>
      <c r="L1" s="47"/>
    </row>
    <row r="2" spans="1:15" ht="22.5" customHeight="1" x14ac:dyDescent="0.3">
      <c r="K2" s="2" t="s">
        <v>53</v>
      </c>
      <c r="L2" s="3"/>
      <c r="M2" s="4"/>
      <c r="N2" s="4"/>
      <c r="O2" s="4"/>
    </row>
    <row r="3" spans="1:15" ht="22.5" customHeight="1" x14ac:dyDescent="0.35">
      <c r="J3" s="5"/>
      <c r="K3" s="48" t="s">
        <v>33</v>
      </c>
      <c r="L3" s="48"/>
      <c r="M3" s="6"/>
      <c r="N3" s="6"/>
      <c r="O3" s="6"/>
    </row>
    <row r="4" spans="1:15" ht="20.25" customHeight="1" x14ac:dyDescent="0.25">
      <c r="J4" s="5"/>
      <c r="K4" s="49" t="s">
        <v>34</v>
      </c>
      <c r="L4" s="49"/>
      <c r="M4" s="6"/>
      <c r="N4" s="6"/>
      <c r="O4" s="6"/>
    </row>
    <row r="5" spans="1:15" ht="40.5" customHeight="1" x14ac:dyDescent="0.25">
      <c r="J5" s="5"/>
      <c r="K5" s="33" t="s">
        <v>110</v>
      </c>
      <c r="L5" s="33"/>
      <c r="M5" s="7"/>
      <c r="N5" s="7"/>
      <c r="O5" s="7"/>
    </row>
    <row r="6" spans="1:15" ht="25.5" customHeight="1" x14ac:dyDescent="0.25">
      <c r="J6" s="5"/>
      <c r="K6" s="22"/>
      <c r="L6" s="22"/>
      <c r="M6" s="7"/>
      <c r="N6" s="7"/>
      <c r="O6" s="7"/>
    </row>
    <row r="7" spans="1:15" ht="25.5" customHeight="1" x14ac:dyDescent="0.25">
      <c r="J7" s="5"/>
      <c r="K7" s="22"/>
      <c r="L7" s="22"/>
      <c r="M7" s="7"/>
      <c r="N7" s="7"/>
      <c r="O7" s="7"/>
    </row>
    <row r="8" spans="1:15" s="8" customFormat="1" ht="23.25" x14ac:dyDescent="0.35">
      <c r="A8" s="32" t="s">
        <v>37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10" spans="1:15" s="9" customFormat="1" ht="15.75" x14ac:dyDescent="0.25"/>
    <row r="11" spans="1:15" s="9" customFormat="1" ht="33" customHeight="1" x14ac:dyDescent="0.25">
      <c r="L11" s="28" t="s">
        <v>23</v>
      </c>
    </row>
    <row r="12" spans="1:15" s="9" customFormat="1" ht="21" customHeight="1" x14ac:dyDescent="0.25">
      <c r="A12" s="29" t="s">
        <v>20</v>
      </c>
      <c r="B12" s="29" t="s">
        <v>0</v>
      </c>
      <c r="C12" s="41" t="s">
        <v>21</v>
      </c>
      <c r="D12" s="37" t="s">
        <v>114</v>
      </c>
      <c r="E12" s="37"/>
      <c r="F12" s="37"/>
      <c r="G12" s="37"/>
      <c r="H12" s="37"/>
      <c r="I12" s="37"/>
      <c r="J12" s="37"/>
      <c r="K12" s="38"/>
      <c r="L12" s="29" t="s">
        <v>58</v>
      </c>
    </row>
    <row r="13" spans="1:15" s="9" customFormat="1" ht="21" customHeight="1" x14ac:dyDescent="0.25">
      <c r="A13" s="30"/>
      <c r="B13" s="30"/>
      <c r="C13" s="41"/>
      <c r="D13" s="39"/>
      <c r="E13" s="39"/>
      <c r="F13" s="39"/>
      <c r="G13" s="39"/>
      <c r="H13" s="39"/>
      <c r="I13" s="39"/>
      <c r="J13" s="39"/>
      <c r="K13" s="40"/>
      <c r="L13" s="30"/>
    </row>
    <row r="14" spans="1:15" s="9" customFormat="1" ht="33" customHeight="1" x14ac:dyDescent="0.25">
      <c r="A14" s="31"/>
      <c r="B14" s="31"/>
      <c r="C14" s="41"/>
      <c r="D14" s="10" t="s">
        <v>6</v>
      </c>
      <c r="E14" s="10" t="s">
        <v>7</v>
      </c>
      <c r="F14" s="10" t="s">
        <v>8</v>
      </c>
      <c r="G14" s="10" t="s">
        <v>9</v>
      </c>
      <c r="H14" s="10" t="s">
        <v>10</v>
      </c>
      <c r="I14" s="10" t="s">
        <v>11</v>
      </c>
      <c r="J14" s="10" t="s">
        <v>12</v>
      </c>
      <c r="K14" s="10" t="s">
        <v>13</v>
      </c>
      <c r="L14" s="31"/>
    </row>
    <row r="15" spans="1:15" s="9" customFormat="1" ht="15.75" x14ac:dyDescent="0.25">
      <c r="A15" s="10">
        <v>1</v>
      </c>
      <c r="B15" s="10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I15" s="10">
        <v>9</v>
      </c>
      <c r="J15" s="10">
        <v>10</v>
      </c>
      <c r="K15" s="10">
        <v>11</v>
      </c>
      <c r="L15" s="10">
        <v>12</v>
      </c>
    </row>
    <row r="16" spans="1:15" s="9" customFormat="1" ht="15.75" customHeight="1" x14ac:dyDescent="0.25">
      <c r="A16" s="42" t="s">
        <v>1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4"/>
    </row>
    <row r="17" spans="1:13" s="9" customFormat="1" ht="15.75" customHeight="1" x14ac:dyDescent="0.25">
      <c r="A17" s="42" t="s">
        <v>49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4"/>
    </row>
    <row r="18" spans="1:13" s="9" customFormat="1" ht="15.75" customHeight="1" x14ac:dyDescent="0.25">
      <c r="A18" s="42" t="s">
        <v>2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4"/>
      <c r="M18" s="26"/>
    </row>
    <row r="19" spans="1:13" s="9" customFormat="1" ht="19.5" customHeight="1" x14ac:dyDescent="0.25">
      <c r="A19" s="34" t="s">
        <v>22</v>
      </c>
      <c r="B19" s="11" t="s">
        <v>4</v>
      </c>
      <c r="C19" s="12">
        <f>D19+E19+F19+G19+H19+I19+J19+K19</f>
        <v>147591371.41</v>
      </c>
      <c r="D19" s="12">
        <f>D22+D25+D28</f>
        <v>48275596.859999999</v>
      </c>
      <c r="E19" s="12">
        <f t="shared" ref="E19:K19" si="0">E22+E25+E28</f>
        <v>46257306.68</v>
      </c>
      <c r="F19" s="12">
        <f t="shared" si="0"/>
        <v>53058467.869999997</v>
      </c>
      <c r="G19" s="12">
        <f t="shared" si="0"/>
        <v>0</v>
      </c>
      <c r="H19" s="12">
        <f t="shared" si="0"/>
        <v>0</v>
      </c>
      <c r="I19" s="12">
        <f t="shared" si="0"/>
        <v>0</v>
      </c>
      <c r="J19" s="12">
        <f t="shared" si="0"/>
        <v>0</v>
      </c>
      <c r="K19" s="12">
        <f t="shared" si="0"/>
        <v>0</v>
      </c>
      <c r="L19" s="29" t="s">
        <v>3</v>
      </c>
      <c r="M19" s="27" t="e">
        <f>#REF!+D19+E19+F19+G19+H19+I19+J19+K19-C19</f>
        <v>#REF!</v>
      </c>
    </row>
    <row r="20" spans="1:13" s="9" customFormat="1" ht="54.75" customHeight="1" x14ac:dyDescent="0.25">
      <c r="A20" s="35"/>
      <c r="B20" s="11" t="s">
        <v>44</v>
      </c>
      <c r="C20" s="12">
        <f>C26</f>
        <v>48038700</v>
      </c>
      <c r="D20" s="12">
        <f t="shared" ref="D20:K20" si="1">D26</f>
        <v>16012900</v>
      </c>
      <c r="E20" s="12">
        <f t="shared" si="1"/>
        <v>16012900</v>
      </c>
      <c r="F20" s="12">
        <f t="shared" si="1"/>
        <v>16012900</v>
      </c>
      <c r="G20" s="12">
        <f t="shared" si="1"/>
        <v>0</v>
      </c>
      <c r="H20" s="12">
        <f t="shared" si="1"/>
        <v>0</v>
      </c>
      <c r="I20" s="12">
        <f t="shared" si="1"/>
        <v>0</v>
      </c>
      <c r="J20" s="12">
        <f t="shared" si="1"/>
        <v>0</v>
      </c>
      <c r="K20" s="12">
        <f t="shared" si="1"/>
        <v>0</v>
      </c>
      <c r="L20" s="30"/>
      <c r="M20" s="27" t="e">
        <f>#REF!+D20+E20+F20+G20+H20+I20+J20+K20-C20</f>
        <v>#REF!</v>
      </c>
    </row>
    <row r="21" spans="1:13" s="9" customFormat="1" ht="33" customHeight="1" x14ac:dyDescent="0.25">
      <c r="A21" s="36"/>
      <c r="B21" s="11" t="s">
        <v>5</v>
      </c>
      <c r="C21" s="12">
        <f>C24+C27+C30</f>
        <v>99552671.409999996</v>
      </c>
      <c r="D21" s="12">
        <f t="shared" ref="D21:K21" si="2">D24+D27+D30</f>
        <v>32262696.859999999</v>
      </c>
      <c r="E21" s="12">
        <f t="shared" si="2"/>
        <v>30244406.68</v>
      </c>
      <c r="F21" s="12">
        <f t="shared" si="2"/>
        <v>37045567.869999997</v>
      </c>
      <c r="G21" s="12">
        <f t="shared" si="2"/>
        <v>0</v>
      </c>
      <c r="H21" s="12">
        <f t="shared" si="2"/>
        <v>0</v>
      </c>
      <c r="I21" s="12">
        <f t="shared" si="2"/>
        <v>0</v>
      </c>
      <c r="J21" s="12">
        <f t="shared" si="2"/>
        <v>0</v>
      </c>
      <c r="K21" s="12">
        <f t="shared" si="2"/>
        <v>0</v>
      </c>
      <c r="L21" s="31"/>
      <c r="M21" s="27" t="e">
        <f>#REF!+D21+E21+F21+G21+H21+I21+J21+K21-C21</f>
        <v>#REF!</v>
      </c>
    </row>
    <row r="22" spans="1:13" s="9" customFormat="1" ht="21.75" customHeight="1" x14ac:dyDescent="0.25">
      <c r="A22" s="34" t="s">
        <v>63</v>
      </c>
      <c r="B22" s="11" t="s">
        <v>4</v>
      </c>
      <c r="C22" s="12">
        <f>C23+C24</f>
        <v>75584287.700000003</v>
      </c>
      <c r="D22" s="12">
        <f>D24</f>
        <v>15905877.109999999</v>
      </c>
      <c r="E22" s="12">
        <f t="shared" ref="E22:K22" si="3">E24</f>
        <v>26438624.699999999</v>
      </c>
      <c r="F22" s="12">
        <f t="shared" si="3"/>
        <v>33239785.890000001</v>
      </c>
      <c r="G22" s="12">
        <f t="shared" si="3"/>
        <v>0</v>
      </c>
      <c r="H22" s="12">
        <f t="shared" si="3"/>
        <v>0</v>
      </c>
      <c r="I22" s="12">
        <f t="shared" si="3"/>
        <v>0</v>
      </c>
      <c r="J22" s="12">
        <f t="shared" si="3"/>
        <v>0</v>
      </c>
      <c r="K22" s="12">
        <f t="shared" si="3"/>
        <v>0</v>
      </c>
      <c r="L22" s="29" t="s">
        <v>3</v>
      </c>
      <c r="M22" s="27" t="e">
        <f>#REF!+D22+E22+F22+G22+H22+I22+J22+K22-C22</f>
        <v>#REF!</v>
      </c>
    </row>
    <row r="23" spans="1:13" s="9" customFormat="1" ht="52.5" hidden="1" customHeight="1" x14ac:dyDescent="0.25">
      <c r="A23" s="35"/>
      <c r="B23" s="11" t="s">
        <v>44</v>
      </c>
      <c r="C23" s="12">
        <f t="shared" ref="C23:C30" si="4">SUM(D23:K23)</f>
        <v>0</v>
      </c>
      <c r="D23" s="12"/>
      <c r="E23" s="12"/>
      <c r="F23" s="12"/>
      <c r="G23" s="12"/>
      <c r="H23" s="12"/>
      <c r="I23" s="12"/>
      <c r="J23" s="12"/>
      <c r="K23" s="12"/>
      <c r="L23" s="30"/>
      <c r="M23" s="27" t="e">
        <f>#REF!+D23+E23+F23+G23+H23+I23+J23+K23-C23</f>
        <v>#REF!</v>
      </c>
    </row>
    <row r="24" spans="1:13" s="9" customFormat="1" ht="37.5" customHeight="1" x14ac:dyDescent="0.25">
      <c r="A24" s="36"/>
      <c r="B24" s="11" t="s">
        <v>5</v>
      </c>
      <c r="C24" s="12">
        <f t="shared" si="4"/>
        <v>75584287.700000003</v>
      </c>
      <c r="D24" s="12">
        <v>15905877.109999999</v>
      </c>
      <c r="E24" s="12">
        <v>26438624.699999999</v>
      </c>
      <c r="F24" s="12">
        <v>33239785.890000001</v>
      </c>
      <c r="G24" s="12"/>
      <c r="H24" s="12"/>
      <c r="I24" s="12"/>
      <c r="J24" s="12"/>
      <c r="K24" s="12"/>
      <c r="L24" s="31"/>
      <c r="M24" s="27" t="e">
        <f>#REF!+D24+E24+F24+G24+H24+I24+J24+K24-C24</f>
        <v>#REF!</v>
      </c>
    </row>
    <row r="25" spans="1:13" s="9" customFormat="1" ht="19.5" customHeight="1" x14ac:dyDescent="0.25">
      <c r="A25" s="34" t="s">
        <v>64</v>
      </c>
      <c r="B25" s="11" t="s">
        <v>4</v>
      </c>
      <c r="C25" s="12">
        <f t="shared" si="4"/>
        <v>66513224.390000001</v>
      </c>
      <c r="D25" s="12">
        <f>D26+D27</f>
        <v>30527424.390000001</v>
      </c>
      <c r="E25" s="12">
        <f t="shared" ref="E25:F25" si="5">E26+E27</f>
        <v>17992900</v>
      </c>
      <c r="F25" s="12">
        <f t="shared" si="5"/>
        <v>17992900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29" t="s">
        <v>3</v>
      </c>
      <c r="M25" s="27" t="e">
        <f>#REF!+D25+E25+F25+G25+H25+I25+J25+K25-C25</f>
        <v>#REF!</v>
      </c>
    </row>
    <row r="26" spans="1:13" s="9" customFormat="1" ht="53.25" customHeight="1" x14ac:dyDescent="0.25">
      <c r="A26" s="35"/>
      <c r="B26" s="11" t="s">
        <v>44</v>
      </c>
      <c r="C26" s="12">
        <f t="shared" si="4"/>
        <v>48038700</v>
      </c>
      <c r="D26" s="12">
        <v>16012900</v>
      </c>
      <c r="E26" s="12">
        <v>16012900</v>
      </c>
      <c r="F26" s="12">
        <v>16012900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30"/>
      <c r="M26" s="27" t="e">
        <f>#REF!+D26+E26+F26+G26+H26+I26+J26+K26-C26</f>
        <v>#REF!</v>
      </c>
    </row>
    <row r="27" spans="1:13" s="9" customFormat="1" ht="36" customHeight="1" x14ac:dyDescent="0.25">
      <c r="A27" s="36"/>
      <c r="B27" s="11" t="s">
        <v>5</v>
      </c>
      <c r="C27" s="12">
        <f t="shared" si="4"/>
        <v>18474524.390000001</v>
      </c>
      <c r="D27" s="12">
        <f>1980000+12534524.39</f>
        <v>14514524.390000001</v>
      </c>
      <c r="E27" s="12">
        <v>1980000</v>
      </c>
      <c r="F27" s="12">
        <v>1980000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31"/>
      <c r="M27" s="27" t="e">
        <f>#REF!+D27+E27+F27+G27+H27+I27+J27+K27-C27</f>
        <v>#REF!</v>
      </c>
    </row>
    <row r="28" spans="1:13" s="9" customFormat="1" ht="21.75" customHeight="1" x14ac:dyDescent="0.25">
      <c r="A28" s="34" t="s">
        <v>65</v>
      </c>
      <c r="B28" s="11" t="s">
        <v>4</v>
      </c>
      <c r="C28" s="12">
        <f t="shared" si="4"/>
        <v>5493859.3200000003</v>
      </c>
      <c r="D28" s="12">
        <f t="shared" ref="D28:K28" si="6">D29+D30</f>
        <v>1842295.36</v>
      </c>
      <c r="E28" s="12">
        <f t="shared" si="6"/>
        <v>1825781.98</v>
      </c>
      <c r="F28" s="12">
        <f t="shared" si="6"/>
        <v>1825781.98</v>
      </c>
      <c r="G28" s="12">
        <f t="shared" si="6"/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29" t="s">
        <v>3</v>
      </c>
      <c r="M28" s="27" t="e">
        <f>#REF!+D28+E28+F28+G28+H28+I28+J28+K28-C28</f>
        <v>#REF!</v>
      </c>
    </row>
    <row r="29" spans="1:13" s="9" customFormat="1" ht="51.75" hidden="1" customHeight="1" x14ac:dyDescent="0.25">
      <c r="A29" s="35"/>
      <c r="B29" s="11" t="s">
        <v>44</v>
      </c>
      <c r="C29" s="12">
        <f t="shared" si="4"/>
        <v>0</v>
      </c>
      <c r="D29" s="12"/>
      <c r="E29" s="12"/>
      <c r="F29" s="12"/>
      <c r="G29" s="12"/>
      <c r="H29" s="12"/>
      <c r="I29" s="12"/>
      <c r="J29" s="12"/>
      <c r="K29" s="12"/>
      <c r="L29" s="30"/>
      <c r="M29" s="27" t="e">
        <f>#REF!+D29+E29+F29+G29+H29+I29+J29+K29-C29</f>
        <v>#REF!</v>
      </c>
    </row>
    <row r="30" spans="1:13" s="9" customFormat="1" ht="38.25" customHeight="1" x14ac:dyDescent="0.25">
      <c r="A30" s="36"/>
      <c r="B30" s="11" t="s">
        <v>5</v>
      </c>
      <c r="C30" s="12">
        <f t="shared" si="4"/>
        <v>5493859.3200000003</v>
      </c>
      <c r="D30" s="12">
        <v>1842295.36</v>
      </c>
      <c r="E30" s="12">
        <v>1825781.98</v>
      </c>
      <c r="F30" s="12">
        <v>1825781.98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31"/>
      <c r="M30" s="27" t="e">
        <f>#REF!+D30+E30+F30+G30+H30+I30+J30+K30-C30</f>
        <v>#REF!</v>
      </c>
    </row>
    <row r="31" spans="1:13" s="9" customFormat="1" ht="19.5" customHeight="1" x14ac:dyDescent="0.25">
      <c r="A31" s="34" t="s">
        <v>54</v>
      </c>
      <c r="B31" s="11" t="s">
        <v>4</v>
      </c>
      <c r="C31" s="12">
        <f t="shared" ref="C31:K31" si="7">C19</f>
        <v>147591371.41</v>
      </c>
      <c r="D31" s="12">
        <f t="shared" si="7"/>
        <v>48275596.859999999</v>
      </c>
      <c r="E31" s="12">
        <f t="shared" si="7"/>
        <v>46257306.68</v>
      </c>
      <c r="F31" s="12">
        <f t="shared" si="7"/>
        <v>53058467.869999997</v>
      </c>
      <c r="G31" s="12">
        <f t="shared" si="7"/>
        <v>0</v>
      </c>
      <c r="H31" s="12">
        <f t="shared" si="7"/>
        <v>0</v>
      </c>
      <c r="I31" s="12">
        <f t="shared" si="7"/>
        <v>0</v>
      </c>
      <c r="J31" s="12">
        <f t="shared" si="7"/>
        <v>0</v>
      </c>
      <c r="K31" s="12">
        <f t="shared" si="7"/>
        <v>0</v>
      </c>
      <c r="L31" s="29"/>
      <c r="M31" s="27" t="e">
        <f>#REF!+D31+E31+F31+G31+H31+I31+J31+K31-C31</f>
        <v>#REF!</v>
      </c>
    </row>
    <row r="32" spans="1:13" s="9" customFormat="1" ht="52.5" customHeight="1" x14ac:dyDescent="0.25">
      <c r="A32" s="35"/>
      <c r="B32" s="11" t="s">
        <v>44</v>
      </c>
      <c r="C32" s="12">
        <f t="shared" ref="C32:K32" si="8">C20</f>
        <v>48038700</v>
      </c>
      <c r="D32" s="12">
        <f t="shared" si="8"/>
        <v>16012900</v>
      </c>
      <c r="E32" s="12">
        <f t="shared" si="8"/>
        <v>16012900</v>
      </c>
      <c r="F32" s="12">
        <f t="shared" si="8"/>
        <v>16012900</v>
      </c>
      <c r="G32" s="12">
        <f t="shared" si="8"/>
        <v>0</v>
      </c>
      <c r="H32" s="12">
        <f t="shared" si="8"/>
        <v>0</v>
      </c>
      <c r="I32" s="12">
        <f t="shared" si="8"/>
        <v>0</v>
      </c>
      <c r="J32" s="12">
        <f t="shared" si="8"/>
        <v>0</v>
      </c>
      <c r="K32" s="12">
        <f t="shared" si="8"/>
        <v>0</v>
      </c>
      <c r="L32" s="30"/>
      <c r="M32" s="27" t="e">
        <f>#REF!+D32+E32+F32+G32+H32+I32+J32+K32-C32</f>
        <v>#REF!</v>
      </c>
    </row>
    <row r="33" spans="1:13" s="9" customFormat="1" ht="35.25" customHeight="1" x14ac:dyDescent="0.25">
      <c r="A33" s="36"/>
      <c r="B33" s="11" t="s">
        <v>5</v>
      </c>
      <c r="C33" s="12">
        <f t="shared" ref="C33:K33" si="9">C21</f>
        <v>99552671.409999996</v>
      </c>
      <c r="D33" s="12">
        <f t="shared" si="9"/>
        <v>32262696.859999999</v>
      </c>
      <c r="E33" s="12">
        <f t="shared" si="9"/>
        <v>30244406.68</v>
      </c>
      <c r="F33" s="12">
        <f t="shared" si="9"/>
        <v>37045567.869999997</v>
      </c>
      <c r="G33" s="12">
        <f t="shared" si="9"/>
        <v>0</v>
      </c>
      <c r="H33" s="12">
        <f t="shared" si="9"/>
        <v>0</v>
      </c>
      <c r="I33" s="12">
        <f t="shared" si="9"/>
        <v>0</v>
      </c>
      <c r="J33" s="12">
        <f t="shared" si="9"/>
        <v>0</v>
      </c>
      <c r="K33" s="12">
        <f t="shared" si="9"/>
        <v>0</v>
      </c>
      <c r="L33" s="31"/>
      <c r="M33" s="27" t="e">
        <f>#REF!+D33+E33+F33+G33+H33+I33+J33+K33-C33</f>
        <v>#REF!</v>
      </c>
    </row>
    <row r="34" spans="1:13" s="9" customFormat="1" ht="18" customHeight="1" x14ac:dyDescent="0.25">
      <c r="A34" s="42" t="s">
        <v>39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4"/>
      <c r="M34" s="27" t="e">
        <f>#REF!+D34+E34+F34+G34+H34+I34+J34+K34-C34</f>
        <v>#REF!</v>
      </c>
    </row>
    <row r="35" spans="1:13" s="9" customFormat="1" ht="19.5" customHeight="1" x14ac:dyDescent="0.25">
      <c r="A35" s="42" t="s">
        <v>115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4"/>
      <c r="M35" s="27" t="e">
        <f>#REF!+D35+E35+F35+G35+H35+I35+J35+K35-C35</f>
        <v>#REF!</v>
      </c>
    </row>
    <row r="36" spans="1:13" s="9" customFormat="1" ht="18" hidden="1" customHeight="1" x14ac:dyDescent="0.25">
      <c r="A36" s="34" t="s">
        <v>26</v>
      </c>
      <c r="B36" s="11" t="s">
        <v>4</v>
      </c>
      <c r="C36" s="12"/>
      <c r="D36" s="12"/>
      <c r="E36" s="12"/>
      <c r="F36" s="12"/>
      <c r="G36" s="12"/>
      <c r="H36" s="12"/>
      <c r="I36" s="12"/>
      <c r="J36" s="12"/>
      <c r="K36" s="12"/>
      <c r="L36" s="29" t="s">
        <v>14</v>
      </c>
      <c r="M36" s="27" t="e">
        <f>#REF!+D36+E36+F36+G36+H36+I36+J36+K36-C36</f>
        <v>#REF!</v>
      </c>
    </row>
    <row r="37" spans="1:13" s="9" customFormat="1" ht="55.5" hidden="1" customHeight="1" x14ac:dyDescent="0.25">
      <c r="A37" s="35"/>
      <c r="B37" s="11" t="s">
        <v>18</v>
      </c>
      <c r="C37" s="12"/>
      <c r="D37" s="12"/>
      <c r="E37" s="12"/>
      <c r="F37" s="12"/>
      <c r="G37" s="12"/>
      <c r="H37" s="12"/>
      <c r="I37" s="12"/>
      <c r="J37" s="12"/>
      <c r="K37" s="12"/>
      <c r="L37" s="30"/>
      <c r="M37" s="27" t="e">
        <f>#REF!+D37+E37+F37+G37+H37+I37+J37+K37-C37</f>
        <v>#REF!</v>
      </c>
    </row>
    <row r="38" spans="1:13" s="9" customFormat="1" ht="51.75" hidden="1" customHeight="1" x14ac:dyDescent="0.25">
      <c r="A38" s="36"/>
      <c r="B38" s="11" t="s">
        <v>5</v>
      </c>
      <c r="C38" s="12"/>
      <c r="D38" s="12"/>
      <c r="E38" s="12"/>
      <c r="F38" s="12"/>
      <c r="G38" s="12"/>
      <c r="H38" s="12"/>
      <c r="I38" s="12"/>
      <c r="J38" s="12"/>
      <c r="K38" s="12"/>
      <c r="L38" s="31"/>
      <c r="M38" s="27" t="e">
        <f>#REF!+D38+E38+F38+G38+H38+I38+J38+K38-C38</f>
        <v>#REF!</v>
      </c>
    </row>
    <row r="39" spans="1:13" s="9" customFormat="1" ht="26.25" customHeight="1" x14ac:dyDescent="0.25">
      <c r="A39" s="34" t="s">
        <v>27</v>
      </c>
      <c r="B39" s="11" t="s">
        <v>4</v>
      </c>
      <c r="C39" s="12">
        <f t="shared" ref="C39:C56" si="10">SUM(D39:K39)</f>
        <v>6888083191.0200005</v>
      </c>
      <c r="D39" s="12">
        <f>D43+D45+D47+D50+D53+D57</f>
        <v>104054905.94</v>
      </c>
      <c r="E39" s="12">
        <f t="shared" ref="E39:K39" si="11">E43+E45+E47+E50+E53+E57</f>
        <v>237413693.94</v>
      </c>
      <c r="F39" s="12">
        <f t="shared" si="11"/>
        <v>247740993.94</v>
      </c>
      <c r="G39" s="12">
        <f t="shared" si="11"/>
        <v>1259774719.4400001</v>
      </c>
      <c r="H39" s="12">
        <f t="shared" si="11"/>
        <v>1259774719.4400001</v>
      </c>
      <c r="I39" s="12">
        <f t="shared" si="11"/>
        <v>1259774719.4400001</v>
      </c>
      <c r="J39" s="12">
        <f t="shared" si="11"/>
        <v>1259774719.4400001</v>
      </c>
      <c r="K39" s="12">
        <f t="shared" si="11"/>
        <v>1259774719.4400001</v>
      </c>
      <c r="L39" s="29" t="s">
        <v>29</v>
      </c>
      <c r="M39" s="27" t="e">
        <f>#REF!+D39+E39+F39+G39+H39+I39+J39+K39-C39</f>
        <v>#REF!</v>
      </c>
    </row>
    <row r="40" spans="1:13" s="15" customFormat="1" ht="59.25" customHeight="1" x14ac:dyDescent="0.25">
      <c r="A40" s="35"/>
      <c r="B40" s="13" t="s">
        <v>56</v>
      </c>
      <c r="C40" s="14">
        <f t="shared" si="10"/>
        <v>53040700</v>
      </c>
      <c r="D40" s="14">
        <f>D54</f>
        <v>13348700</v>
      </c>
      <c r="E40" s="14">
        <f t="shared" ref="E40:K40" si="12">E54</f>
        <v>19846000</v>
      </c>
      <c r="F40" s="14">
        <f t="shared" si="12"/>
        <v>19846000</v>
      </c>
      <c r="G40" s="14">
        <f t="shared" si="12"/>
        <v>0</v>
      </c>
      <c r="H40" s="14">
        <f t="shared" si="12"/>
        <v>0</v>
      </c>
      <c r="I40" s="14">
        <f t="shared" si="12"/>
        <v>0</v>
      </c>
      <c r="J40" s="14">
        <f t="shared" si="12"/>
        <v>0</v>
      </c>
      <c r="K40" s="14">
        <f t="shared" si="12"/>
        <v>0</v>
      </c>
      <c r="L40" s="30"/>
      <c r="M40" s="27"/>
    </row>
    <row r="41" spans="1:13" s="9" customFormat="1" ht="45.75" customHeight="1" x14ac:dyDescent="0.25">
      <c r="A41" s="35"/>
      <c r="B41" s="11" t="s">
        <v>44</v>
      </c>
      <c r="C41" s="12">
        <f t="shared" si="10"/>
        <v>4637833700</v>
      </c>
      <c r="D41" s="12">
        <f>D48+D55</f>
        <v>38252600</v>
      </c>
      <c r="E41" s="12">
        <f t="shared" ref="E41:K41" si="13">E48+E55</f>
        <v>170318400</v>
      </c>
      <c r="F41" s="12">
        <f t="shared" si="13"/>
        <v>179512700</v>
      </c>
      <c r="G41" s="12">
        <f t="shared" si="13"/>
        <v>849950000</v>
      </c>
      <c r="H41" s="12">
        <f t="shared" si="13"/>
        <v>849950000</v>
      </c>
      <c r="I41" s="12">
        <f t="shared" si="13"/>
        <v>849950000</v>
      </c>
      <c r="J41" s="12">
        <f t="shared" si="13"/>
        <v>849950000</v>
      </c>
      <c r="K41" s="12">
        <f t="shared" si="13"/>
        <v>849950000</v>
      </c>
      <c r="L41" s="30"/>
      <c r="M41" s="27" t="e">
        <f>#REF!+D41+E41+F41+G41+H41+I41+J41+K41-C41</f>
        <v>#REF!</v>
      </c>
    </row>
    <row r="42" spans="1:13" s="9" customFormat="1" ht="36" customHeight="1" x14ac:dyDescent="0.25">
      <c r="A42" s="36"/>
      <c r="B42" s="11" t="s">
        <v>5</v>
      </c>
      <c r="C42" s="12">
        <f t="shared" si="10"/>
        <v>2197208791.02</v>
      </c>
      <c r="D42" s="12">
        <f>D44+D46+D49+D52+D56+D58</f>
        <v>52453605.939999998</v>
      </c>
      <c r="E42" s="12">
        <f t="shared" ref="E42:K42" si="14">E44+E46+E49+E52+E56+E58</f>
        <v>47249293.939999998</v>
      </c>
      <c r="F42" s="12">
        <f t="shared" si="14"/>
        <v>48382293.939999998</v>
      </c>
      <c r="G42" s="12">
        <f t="shared" si="14"/>
        <v>409824719.44</v>
      </c>
      <c r="H42" s="12">
        <f t="shared" si="14"/>
        <v>409824719.44</v>
      </c>
      <c r="I42" s="12">
        <f t="shared" si="14"/>
        <v>409824719.44</v>
      </c>
      <c r="J42" s="12">
        <f t="shared" si="14"/>
        <v>409824719.44</v>
      </c>
      <c r="K42" s="12">
        <f t="shared" si="14"/>
        <v>409824719.44</v>
      </c>
      <c r="L42" s="31"/>
      <c r="M42" s="27" t="e">
        <f>#REF!+D42+E42+F42+G42+H42+I42+J42+K42-C42</f>
        <v>#REF!</v>
      </c>
    </row>
    <row r="43" spans="1:13" s="9" customFormat="1" ht="21.75" customHeight="1" x14ac:dyDescent="0.25">
      <c r="A43" s="34" t="s">
        <v>35</v>
      </c>
      <c r="B43" s="11" t="s">
        <v>4</v>
      </c>
      <c r="C43" s="12">
        <f t="shared" si="10"/>
        <v>2915000</v>
      </c>
      <c r="D43" s="12">
        <f t="shared" ref="D43:K43" si="15">D44</f>
        <v>255000</v>
      </c>
      <c r="E43" s="12">
        <f t="shared" si="15"/>
        <v>0</v>
      </c>
      <c r="F43" s="12">
        <f t="shared" si="15"/>
        <v>0</v>
      </c>
      <c r="G43" s="12">
        <f t="shared" si="15"/>
        <v>532000</v>
      </c>
      <c r="H43" s="12">
        <f t="shared" si="15"/>
        <v>532000</v>
      </c>
      <c r="I43" s="12">
        <f t="shared" si="15"/>
        <v>532000</v>
      </c>
      <c r="J43" s="12">
        <f t="shared" si="15"/>
        <v>532000</v>
      </c>
      <c r="K43" s="12">
        <f t="shared" si="15"/>
        <v>532000</v>
      </c>
      <c r="L43" s="29" t="s">
        <v>32</v>
      </c>
      <c r="M43" s="27" t="e">
        <f>#REF!+D43+E43+F43+G43+H43+I43+J43+K43-C43</f>
        <v>#REF!</v>
      </c>
    </row>
    <row r="44" spans="1:13" s="9" customFormat="1" ht="45.75" customHeight="1" x14ac:dyDescent="0.25">
      <c r="A44" s="36"/>
      <c r="B44" s="11" t="s">
        <v>5</v>
      </c>
      <c r="C44" s="12">
        <f t="shared" si="10"/>
        <v>2915000</v>
      </c>
      <c r="D44" s="12">
        <v>255000</v>
      </c>
      <c r="E44" s="12"/>
      <c r="F44" s="12">
        <v>0</v>
      </c>
      <c r="G44" s="12">
        <v>532000</v>
      </c>
      <c r="H44" s="12">
        <v>532000</v>
      </c>
      <c r="I44" s="12">
        <v>532000</v>
      </c>
      <c r="J44" s="12">
        <v>532000</v>
      </c>
      <c r="K44" s="12">
        <v>532000</v>
      </c>
      <c r="L44" s="31"/>
      <c r="M44" s="27" t="e">
        <f>#REF!+D44+E44+F44+G44+H44+I44+J44+K44-C44</f>
        <v>#REF!</v>
      </c>
    </row>
    <row r="45" spans="1:13" s="9" customFormat="1" ht="54" customHeight="1" x14ac:dyDescent="0.25">
      <c r="A45" s="34" t="s">
        <v>36</v>
      </c>
      <c r="B45" s="11" t="s">
        <v>4</v>
      </c>
      <c r="C45" s="12">
        <f t="shared" si="10"/>
        <v>670800</v>
      </c>
      <c r="D45" s="12">
        <f t="shared" ref="D45:F45" si="16">D46</f>
        <v>83600</v>
      </c>
      <c r="E45" s="12">
        <f t="shared" si="16"/>
        <v>83600</v>
      </c>
      <c r="F45" s="12">
        <f t="shared" si="16"/>
        <v>83600</v>
      </c>
      <c r="G45" s="12">
        <v>84000</v>
      </c>
      <c r="H45" s="12">
        <v>84000</v>
      </c>
      <c r="I45" s="12">
        <v>84000</v>
      </c>
      <c r="J45" s="12">
        <v>84000</v>
      </c>
      <c r="K45" s="12">
        <v>84000</v>
      </c>
      <c r="L45" s="29" t="s">
        <v>32</v>
      </c>
      <c r="M45" s="27" t="e">
        <f>#REF!+D45+E45+F45+G45+H45+I45+J45+K45-C45</f>
        <v>#REF!</v>
      </c>
    </row>
    <row r="46" spans="1:13" s="9" customFormat="1" ht="144.75" customHeight="1" x14ac:dyDescent="0.25">
      <c r="A46" s="36"/>
      <c r="B46" s="11" t="s">
        <v>5</v>
      </c>
      <c r="C46" s="12">
        <f t="shared" si="10"/>
        <v>670800</v>
      </c>
      <c r="D46" s="12">
        <v>83600</v>
      </c>
      <c r="E46" s="12">
        <v>83600</v>
      </c>
      <c r="F46" s="12">
        <v>83600</v>
      </c>
      <c r="G46" s="12">
        <v>84000</v>
      </c>
      <c r="H46" s="12">
        <v>84000</v>
      </c>
      <c r="I46" s="12">
        <v>84000</v>
      </c>
      <c r="J46" s="12">
        <v>84000</v>
      </c>
      <c r="K46" s="12">
        <v>84000</v>
      </c>
      <c r="L46" s="31"/>
      <c r="M46" s="27" t="e">
        <f>#REF!+D46+E46+F46+G46+H46+I46+J46+K46-C46</f>
        <v>#REF!</v>
      </c>
    </row>
    <row r="47" spans="1:13" s="9" customFormat="1" ht="22.5" customHeight="1" x14ac:dyDescent="0.25">
      <c r="A47" s="34" t="s">
        <v>28</v>
      </c>
      <c r="B47" s="11" t="s">
        <v>4</v>
      </c>
      <c r="C47" s="12">
        <f t="shared" si="10"/>
        <v>1856658285.5999999</v>
      </c>
      <c r="D47" s="12">
        <f t="shared" ref="D47:K47" si="17">D49+D48</f>
        <v>36984560</v>
      </c>
      <c r="E47" s="12">
        <f t="shared" si="17"/>
        <v>176323912.80000001</v>
      </c>
      <c r="F47" s="12">
        <f t="shared" si="17"/>
        <v>184349812.80000001</v>
      </c>
      <c r="G47" s="12">
        <f t="shared" si="17"/>
        <v>291800000</v>
      </c>
      <c r="H47" s="12">
        <f t="shared" si="17"/>
        <v>291800000</v>
      </c>
      <c r="I47" s="12">
        <f t="shared" si="17"/>
        <v>291800000</v>
      </c>
      <c r="J47" s="12">
        <f t="shared" si="17"/>
        <v>291800000</v>
      </c>
      <c r="K47" s="12">
        <f t="shared" si="17"/>
        <v>291800000</v>
      </c>
      <c r="L47" s="29" t="s">
        <v>32</v>
      </c>
      <c r="M47" s="27" t="e">
        <f>#REF!+D47+E47+F47+G47+H47+I47+J47+K47-C47</f>
        <v>#REF!</v>
      </c>
    </row>
    <row r="48" spans="1:13" s="9" customFormat="1" ht="52.5" customHeight="1" x14ac:dyDescent="0.25">
      <c r="A48" s="35"/>
      <c r="B48" s="11" t="s">
        <v>44</v>
      </c>
      <c r="C48" s="12">
        <f t="shared" si="10"/>
        <v>321203500</v>
      </c>
      <c r="D48" s="12">
        <v>21936900</v>
      </c>
      <c r="E48" s="12">
        <v>146061800</v>
      </c>
      <c r="F48" s="12">
        <v>153204800</v>
      </c>
      <c r="G48" s="12"/>
      <c r="H48" s="12"/>
      <c r="I48" s="12"/>
      <c r="J48" s="12"/>
      <c r="K48" s="12"/>
      <c r="L48" s="30"/>
      <c r="M48" s="27" t="e">
        <f>#REF!+D48+E48+F48+G48+H48+I48+J48+K48-C48</f>
        <v>#REF!</v>
      </c>
    </row>
    <row r="49" spans="1:13" s="9" customFormat="1" ht="38.25" customHeight="1" x14ac:dyDescent="0.25">
      <c r="A49" s="36"/>
      <c r="B49" s="11" t="s">
        <v>5</v>
      </c>
      <c r="C49" s="12">
        <f t="shared" si="10"/>
        <v>1535454785.5999999</v>
      </c>
      <c r="D49" s="12">
        <f>2711400+12336260</f>
        <v>15047660</v>
      </c>
      <c r="E49" s="12">
        <f>12209512.8+18052600</f>
        <v>30262112.800000001</v>
      </c>
      <c r="F49" s="12">
        <f>18935500+12209512.8</f>
        <v>31145012.800000001</v>
      </c>
      <c r="G49" s="12">
        <v>291800000</v>
      </c>
      <c r="H49" s="12">
        <v>291800000</v>
      </c>
      <c r="I49" s="12">
        <v>291800000</v>
      </c>
      <c r="J49" s="12">
        <v>291800000</v>
      </c>
      <c r="K49" s="12">
        <v>291800000</v>
      </c>
      <c r="L49" s="31"/>
      <c r="M49" s="27" t="e">
        <f>#REF!+D49+E49+F49+G49+H49+I49+J49+K49-C49</f>
        <v>#REF!</v>
      </c>
    </row>
    <row r="50" spans="1:13" s="9" customFormat="1" ht="24" customHeight="1" x14ac:dyDescent="0.25">
      <c r="A50" s="34" t="s">
        <v>43</v>
      </c>
      <c r="B50" s="11" t="s">
        <v>4</v>
      </c>
      <c r="C50" s="12">
        <f t="shared" si="10"/>
        <v>118096405.41999999</v>
      </c>
      <c r="D50" s="12">
        <f t="shared" ref="D50:K50" si="18">D51+D52</f>
        <v>33400945.940000001</v>
      </c>
      <c r="E50" s="12">
        <f t="shared" si="18"/>
        <v>11452681.140000001</v>
      </c>
      <c r="F50" s="12">
        <f t="shared" si="18"/>
        <v>11449181.140000001</v>
      </c>
      <c r="G50" s="12">
        <f t="shared" si="18"/>
        <v>12358719.439999999</v>
      </c>
      <c r="H50" s="12">
        <f t="shared" si="18"/>
        <v>12358719.439999999</v>
      </c>
      <c r="I50" s="12">
        <f t="shared" si="18"/>
        <v>12358719.439999999</v>
      </c>
      <c r="J50" s="12">
        <f t="shared" si="18"/>
        <v>12358719.439999999</v>
      </c>
      <c r="K50" s="12">
        <f t="shared" si="18"/>
        <v>12358719.439999999</v>
      </c>
      <c r="L50" s="29" t="s">
        <v>32</v>
      </c>
      <c r="M50" s="27" t="e">
        <f>#REF!+D50+E50+F50+G50+H50+I50+J50+K50-C50</f>
        <v>#REF!</v>
      </c>
    </row>
    <row r="51" spans="1:13" s="9" customFormat="1" ht="52.5" hidden="1" customHeight="1" x14ac:dyDescent="0.25">
      <c r="A51" s="35"/>
      <c r="B51" s="11" t="s">
        <v>44</v>
      </c>
      <c r="C51" s="12">
        <f t="shared" si="10"/>
        <v>0</v>
      </c>
      <c r="D51" s="12"/>
      <c r="E51" s="12"/>
      <c r="F51" s="12"/>
      <c r="G51" s="12"/>
      <c r="H51" s="12"/>
      <c r="I51" s="12"/>
      <c r="J51" s="12"/>
      <c r="K51" s="12"/>
      <c r="L51" s="30"/>
      <c r="M51" s="27" t="e">
        <f>#REF!+D51+E51+F51+G51+H51+I51+J51+K51-C51</f>
        <v>#REF!</v>
      </c>
    </row>
    <row r="52" spans="1:13" s="9" customFormat="1" ht="60.75" customHeight="1" x14ac:dyDescent="0.25">
      <c r="A52" s="36"/>
      <c r="B52" s="11" t="s">
        <v>5</v>
      </c>
      <c r="C52" s="12">
        <f t="shared" si="10"/>
        <v>118096405.41999999</v>
      </c>
      <c r="D52" s="12">
        <v>33400945.940000001</v>
      </c>
      <c r="E52" s="12">
        <v>11452681.140000001</v>
      </c>
      <c r="F52" s="12">
        <v>11449181.140000001</v>
      </c>
      <c r="G52" s="12">
        <v>12358719.439999999</v>
      </c>
      <c r="H52" s="12">
        <v>12358719.439999999</v>
      </c>
      <c r="I52" s="12">
        <v>12358719.439999999</v>
      </c>
      <c r="J52" s="12">
        <v>12358719.439999999</v>
      </c>
      <c r="K52" s="12">
        <v>12358719.439999999</v>
      </c>
      <c r="L52" s="31"/>
      <c r="M52" s="27" t="e">
        <f>#REF!+D52+E52+F52+G52+H52+I52+J52+K52-C52</f>
        <v>#REF!</v>
      </c>
    </row>
    <row r="53" spans="1:13" s="9" customFormat="1" ht="21" customHeight="1" x14ac:dyDescent="0.25">
      <c r="A53" s="34" t="s">
        <v>42</v>
      </c>
      <c r="B53" s="11" t="s">
        <v>4</v>
      </c>
      <c r="C53" s="12">
        <f t="shared" si="10"/>
        <v>4909742700</v>
      </c>
      <c r="D53" s="12">
        <f>D54+D55+D56</f>
        <v>33330800</v>
      </c>
      <c r="E53" s="12">
        <f t="shared" ref="E53:G53" si="19">E54+E55+E56</f>
        <v>49553500</v>
      </c>
      <c r="F53" s="12">
        <f t="shared" si="19"/>
        <v>51858400</v>
      </c>
      <c r="G53" s="12">
        <f t="shared" si="19"/>
        <v>955000000</v>
      </c>
      <c r="H53" s="12">
        <f t="shared" ref="H53" si="20">H54+H55+H56</f>
        <v>955000000</v>
      </c>
      <c r="I53" s="12">
        <f t="shared" ref="I53:J53" si="21">I54+I55+I56</f>
        <v>955000000</v>
      </c>
      <c r="J53" s="12">
        <f t="shared" si="21"/>
        <v>955000000</v>
      </c>
      <c r="K53" s="12">
        <f t="shared" ref="K53" si="22">K54+K55+K56</f>
        <v>955000000</v>
      </c>
      <c r="L53" s="29" t="s">
        <v>29</v>
      </c>
      <c r="M53" s="27" t="e">
        <f>#REF!+D53+E53+F53+G53+H53+I53+J53+K53-C53</f>
        <v>#REF!</v>
      </c>
    </row>
    <row r="54" spans="1:13" s="9" customFormat="1" ht="60" customHeight="1" x14ac:dyDescent="0.25">
      <c r="A54" s="35"/>
      <c r="B54" s="11" t="s">
        <v>56</v>
      </c>
      <c r="C54" s="12">
        <f t="shared" si="10"/>
        <v>53040700</v>
      </c>
      <c r="D54" s="12">
        <v>13348700</v>
      </c>
      <c r="E54" s="12">
        <v>19846000</v>
      </c>
      <c r="F54" s="12">
        <v>19846000</v>
      </c>
      <c r="G54" s="12"/>
      <c r="H54" s="12"/>
      <c r="I54" s="12"/>
      <c r="J54" s="12"/>
      <c r="K54" s="12"/>
      <c r="L54" s="30"/>
      <c r="M54" s="27"/>
    </row>
    <row r="55" spans="1:13" s="9" customFormat="1" ht="47.25" x14ac:dyDescent="0.25">
      <c r="A55" s="35"/>
      <c r="B55" s="11" t="s">
        <v>44</v>
      </c>
      <c r="C55" s="12">
        <f t="shared" si="10"/>
        <v>4316630200</v>
      </c>
      <c r="D55" s="12">
        <v>16315700</v>
      </c>
      <c r="E55" s="12">
        <v>24256600</v>
      </c>
      <c r="F55" s="12">
        <v>26307900</v>
      </c>
      <c r="G55" s="12">
        <v>849950000</v>
      </c>
      <c r="H55" s="12">
        <v>849950000</v>
      </c>
      <c r="I55" s="12">
        <v>849950000</v>
      </c>
      <c r="J55" s="12">
        <v>849950000</v>
      </c>
      <c r="K55" s="12">
        <v>849950000</v>
      </c>
      <c r="L55" s="30"/>
      <c r="M55" s="27" t="e">
        <f>#REF!+D55+E55+F55+G55+H55+I55+J55+K55-C55</f>
        <v>#REF!</v>
      </c>
    </row>
    <row r="56" spans="1:13" s="9" customFormat="1" ht="36" customHeight="1" x14ac:dyDescent="0.25">
      <c r="A56" s="36"/>
      <c r="B56" s="11" t="s">
        <v>5</v>
      </c>
      <c r="C56" s="12">
        <f t="shared" si="10"/>
        <v>540071800</v>
      </c>
      <c r="D56" s="12">
        <v>3666400</v>
      </c>
      <c r="E56" s="12">
        <v>5450900</v>
      </c>
      <c r="F56" s="12">
        <v>5704500</v>
      </c>
      <c r="G56" s="12">
        <v>105050000</v>
      </c>
      <c r="H56" s="12">
        <f>H55*11/89</f>
        <v>105050000</v>
      </c>
      <c r="I56" s="12">
        <f t="shared" ref="I56:K56" si="23">I55*11/89</f>
        <v>105050000</v>
      </c>
      <c r="J56" s="12">
        <f t="shared" si="23"/>
        <v>105050000</v>
      </c>
      <c r="K56" s="12">
        <f t="shared" si="23"/>
        <v>105050000</v>
      </c>
      <c r="L56" s="31"/>
      <c r="M56" s="27" t="e">
        <f>#REF!+D56+E56+F56+G56+H56+I56+J56+K56-C56</f>
        <v>#REF!</v>
      </c>
    </row>
    <row r="57" spans="1:13" s="9" customFormat="1" ht="18" customHeight="1" x14ac:dyDescent="0.25">
      <c r="A57" s="34" t="s">
        <v>104</v>
      </c>
      <c r="B57" s="11" t="s">
        <v>4</v>
      </c>
      <c r="C57" s="12">
        <f t="shared" ref="C57:C58" si="24">SUM(D57:K57)</f>
        <v>0</v>
      </c>
      <c r="D57" s="12">
        <f t="shared" ref="D57:K59" si="25">D58</f>
        <v>0</v>
      </c>
      <c r="E57" s="12">
        <f t="shared" si="25"/>
        <v>0</v>
      </c>
      <c r="F57" s="12">
        <f t="shared" si="25"/>
        <v>0</v>
      </c>
      <c r="G57" s="12">
        <f t="shared" si="25"/>
        <v>0</v>
      </c>
      <c r="H57" s="12">
        <f t="shared" si="25"/>
        <v>0</v>
      </c>
      <c r="I57" s="12">
        <f t="shared" si="25"/>
        <v>0</v>
      </c>
      <c r="J57" s="12">
        <f t="shared" si="25"/>
        <v>0</v>
      </c>
      <c r="K57" s="12">
        <f t="shared" si="25"/>
        <v>0</v>
      </c>
      <c r="L57" s="29" t="s">
        <v>29</v>
      </c>
      <c r="M57" s="27" t="e">
        <f>#REF!+D57+E57+F57+G57+H57+I57+J57+K57-C57</f>
        <v>#REF!</v>
      </c>
    </row>
    <row r="58" spans="1:13" s="9" customFormat="1" ht="37.5" customHeight="1" x14ac:dyDescent="0.25">
      <c r="A58" s="36"/>
      <c r="B58" s="11" t="s">
        <v>5</v>
      </c>
      <c r="C58" s="12">
        <f t="shared" si="24"/>
        <v>0</v>
      </c>
      <c r="D58" s="12"/>
      <c r="E58" s="12"/>
      <c r="F58" s="12"/>
      <c r="G58" s="12"/>
      <c r="H58" s="12"/>
      <c r="I58" s="12"/>
      <c r="J58" s="12"/>
      <c r="K58" s="12"/>
      <c r="L58" s="31"/>
      <c r="M58" s="27" t="e">
        <f>#REF!+D58+E58+F58+G58+H58+I58+J58+K58-C58</f>
        <v>#REF!</v>
      </c>
    </row>
    <row r="59" spans="1:13" s="9" customFormat="1" ht="30" hidden="1" customHeight="1" x14ac:dyDescent="0.25">
      <c r="A59" s="34" t="s">
        <v>69</v>
      </c>
      <c r="B59" s="11" t="s">
        <v>4</v>
      </c>
      <c r="C59" s="12">
        <f>C60</f>
        <v>0</v>
      </c>
      <c r="D59" s="12">
        <f t="shared" si="25"/>
        <v>0</v>
      </c>
      <c r="E59" s="12">
        <f t="shared" si="25"/>
        <v>0</v>
      </c>
      <c r="F59" s="12">
        <f t="shared" si="25"/>
        <v>0</v>
      </c>
      <c r="G59" s="12">
        <f t="shared" si="25"/>
        <v>0</v>
      </c>
      <c r="H59" s="12">
        <f t="shared" si="25"/>
        <v>0</v>
      </c>
      <c r="I59" s="12">
        <f t="shared" si="25"/>
        <v>0</v>
      </c>
      <c r="J59" s="12">
        <f t="shared" si="25"/>
        <v>0</v>
      </c>
      <c r="K59" s="12">
        <f t="shared" si="25"/>
        <v>0</v>
      </c>
      <c r="L59" s="29" t="s">
        <v>29</v>
      </c>
      <c r="M59" s="27" t="e">
        <f>#REF!+D59+E59+F59+G59+H59+I59+J59+K59-C59</f>
        <v>#REF!</v>
      </c>
    </row>
    <row r="60" spans="1:13" s="9" customFormat="1" ht="56.25" hidden="1" customHeight="1" x14ac:dyDescent="0.25">
      <c r="A60" s="36"/>
      <c r="B60" s="11" t="s">
        <v>5</v>
      </c>
      <c r="C60" s="12">
        <f>SUM(D60:K60)</f>
        <v>0</v>
      </c>
      <c r="D60" s="12"/>
      <c r="E60" s="12"/>
      <c r="F60" s="12"/>
      <c r="G60" s="12"/>
      <c r="H60" s="12"/>
      <c r="I60" s="12"/>
      <c r="J60" s="12"/>
      <c r="K60" s="12"/>
      <c r="L60" s="31"/>
      <c r="M60" s="27" t="e">
        <f>#REF!+D60+E60+F60+G60+H60+I60+J60+K60-C60</f>
        <v>#REF!</v>
      </c>
    </row>
    <row r="61" spans="1:13" s="9" customFormat="1" ht="20.25" customHeight="1" x14ac:dyDescent="0.25">
      <c r="A61" s="34" t="s">
        <v>66</v>
      </c>
      <c r="B61" s="11" t="s">
        <v>4</v>
      </c>
      <c r="C61" s="12">
        <f>SUM(D61:K61)</f>
        <v>0</v>
      </c>
      <c r="D61" s="12">
        <f t="shared" ref="D61:K61" si="26">D65+D73+D75+D77+D79+D81</f>
        <v>0</v>
      </c>
      <c r="E61" s="12">
        <f t="shared" si="26"/>
        <v>0</v>
      </c>
      <c r="F61" s="12">
        <f t="shared" si="26"/>
        <v>0</v>
      </c>
      <c r="G61" s="12">
        <f t="shared" si="26"/>
        <v>0</v>
      </c>
      <c r="H61" s="12">
        <f t="shared" si="26"/>
        <v>0</v>
      </c>
      <c r="I61" s="12">
        <f t="shared" si="26"/>
        <v>0</v>
      </c>
      <c r="J61" s="12">
        <f t="shared" si="26"/>
        <v>0</v>
      </c>
      <c r="K61" s="12">
        <f t="shared" si="26"/>
        <v>0</v>
      </c>
      <c r="L61" s="29" t="s">
        <v>32</v>
      </c>
      <c r="M61" s="27" t="e">
        <f>#REF!+D61+E61+F61+G61+H61+I61+J61+K61-C61</f>
        <v>#REF!</v>
      </c>
    </row>
    <row r="62" spans="1:13" s="9" customFormat="1" ht="47.25" x14ac:dyDescent="0.25">
      <c r="A62" s="35"/>
      <c r="B62" s="11" t="s">
        <v>56</v>
      </c>
      <c r="C62" s="12">
        <f t="shared" ref="C62:C82" si="27">SUM(D62:K62)</f>
        <v>0</v>
      </c>
      <c r="D62" s="12">
        <f>D66</f>
        <v>0</v>
      </c>
      <c r="E62" s="12">
        <f t="shared" ref="E62:K62" si="28">E66</f>
        <v>0</v>
      </c>
      <c r="F62" s="12">
        <f t="shared" si="28"/>
        <v>0</v>
      </c>
      <c r="G62" s="12">
        <f t="shared" si="28"/>
        <v>0</v>
      </c>
      <c r="H62" s="12">
        <f t="shared" si="28"/>
        <v>0</v>
      </c>
      <c r="I62" s="12">
        <f t="shared" si="28"/>
        <v>0</v>
      </c>
      <c r="J62" s="12">
        <f t="shared" si="28"/>
        <v>0</v>
      </c>
      <c r="K62" s="12">
        <f t="shared" si="28"/>
        <v>0</v>
      </c>
      <c r="L62" s="30"/>
      <c r="M62" s="27"/>
    </row>
    <row r="63" spans="1:13" s="9" customFormat="1" ht="58.5" customHeight="1" x14ac:dyDescent="0.25">
      <c r="A63" s="35"/>
      <c r="B63" s="11" t="s">
        <v>44</v>
      </c>
      <c r="C63" s="12">
        <f t="shared" si="27"/>
        <v>0</v>
      </c>
      <c r="D63" s="12">
        <f>D67</f>
        <v>0</v>
      </c>
      <c r="E63" s="12">
        <f t="shared" ref="E63:K63" si="29">E67</f>
        <v>0</v>
      </c>
      <c r="F63" s="12">
        <f t="shared" si="29"/>
        <v>0</v>
      </c>
      <c r="G63" s="12">
        <f t="shared" si="29"/>
        <v>0</v>
      </c>
      <c r="H63" s="12">
        <f t="shared" si="29"/>
        <v>0</v>
      </c>
      <c r="I63" s="12">
        <f t="shared" si="29"/>
        <v>0</v>
      </c>
      <c r="J63" s="12">
        <f t="shared" si="29"/>
        <v>0</v>
      </c>
      <c r="K63" s="12">
        <f t="shared" si="29"/>
        <v>0</v>
      </c>
      <c r="L63" s="30"/>
      <c r="M63" s="27"/>
    </row>
    <row r="64" spans="1:13" s="9" customFormat="1" ht="39" customHeight="1" x14ac:dyDescent="0.25">
      <c r="A64" s="36"/>
      <c r="B64" s="11" t="s">
        <v>5</v>
      </c>
      <c r="C64" s="12">
        <f t="shared" si="27"/>
        <v>0</v>
      </c>
      <c r="D64" s="12">
        <f>D68</f>
        <v>0</v>
      </c>
      <c r="E64" s="12">
        <f t="shared" ref="E64:K64" si="30">E68</f>
        <v>0</v>
      </c>
      <c r="F64" s="12">
        <f t="shared" si="30"/>
        <v>0</v>
      </c>
      <c r="G64" s="12">
        <f t="shared" si="30"/>
        <v>0</v>
      </c>
      <c r="H64" s="12">
        <f t="shared" si="30"/>
        <v>0</v>
      </c>
      <c r="I64" s="12">
        <f t="shared" si="30"/>
        <v>0</v>
      </c>
      <c r="J64" s="12">
        <f t="shared" si="30"/>
        <v>0</v>
      </c>
      <c r="K64" s="12">
        <f t="shared" si="30"/>
        <v>0</v>
      </c>
      <c r="L64" s="31"/>
      <c r="M64" s="27" t="e">
        <f>#REF!+D64+E64+F64+G64+H64+I64+J64+K64-C64</f>
        <v>#REF!</v>
      </c>
    </row>
    <row r="65" spans="1:13" s="9" customFormat="1" ht="17.25" customHeight="1" x14ac:dyDescent="0.25">
      <c r="A65" s="34" t="s">
        <v>70</v>
      </c>
      <c r="B65" s="11" t="s">
        <v>4</v>
      </c>
      <c r="C65" s="12">
        <f t="shared" si="27"/>
        <v>0</v>
      </c>
      <c r="D65" s="12">
        <f t="shared" ref="D65:K65" si="31">D68</f>
        <v>0</v>
      </c>
      <c r="E65" s="12">
        <f t="shared" si="31"/>
        <v>0</v>
      </c>
      <c r="F65" s="12">
        <f t="shared" si="31"/>
        <v>0</v>
      </c>
      <c r="G65" s="12">
        <f t="shared" si="31"/>
        <v>0</v>
      </c>
      <c r="H65" s="12">
        <f t="shared" si="31"/>
        <v>0</v>
      </c>
      <c r="I65" s="12">
        <f t="shared" si="31"/>
        <v>0</v>
      </c>
      <c r="J65" s="12">
        <f t="shared" si="31"/>
        <v>0</v>
      </c>
      <c r="K65" s="12">
        <f t="shared" si="31"/>
        <v>0</v>
      </c>
      <c r="L65" s="29" t="s">
        <v>32</v>
      </c>
      <c r="M65" s="27" t="e">
        <f>#REF!+D65+E65+F65+G65+H65+I65+J65+K65-C65</f>
        <v>#REF!</v>
      </c>
    </row>
    <row r="66" spans="1:13" s="9" customFormat="1" ht="51.75" customHeight="1" x14ac:dyDescent="0.25">
      <c r="A66" s="35"/>
      <c r="B66" s="11" t="s">
        <v>56</v>
      </c>
      <c r="C66" s="12">
        <f t="shared" si="27"/>
        <v>0</v>
      </c>
      <c r="D66" s="12"/>
      <c r="E66" s="12"/>
      <c r="F66" s="12"/>
      <c r="G66" s="12"/>
      <c r="H66" s="12"/>
      <c r="I66" s="12"/>
      <c r="J66" s="12"/>
      <c r="K66" s="12"/>
      <c r="L66" s="30"/>
      <c r="M66" s="27"/>
    </row>
    <row r="67" spans="1:13" s="9" customFormat="1" ht="47.25" x14ac:dyDescent="0.25">
      <c r="A67" s="35"/>
      <c r="B67" s="11" t="s">
        <v>44</v>
      </c>
      <c r="C67" s="12">
        <f t="shared" si="27"/>
        <v>0</v>
      </c>
      <c r="D67" s="12"/>
      <c r="E67" s="12"/>
      <c r="F67" s="12"/>
      <c r="G67" s="12"/>
      <c r="H67" s="12"/>
      <c r="I67" s="12"/>
      <c r="J67" s="12"/>
      <c r="K67" s="12"/>
      <c r="L67" s="30"/>
      <c r="M67" s="27"/>
    </row>
    <row r="68" spans="1:13" s="9" customFormat="1" ht="31.5" x14ac:dyDescent="0.25">
      <c r="A68" s="36"/>
      <c r="B68" s="11" t="s">
        <v>5</v>
      </c>
      <c r="C68" s="12">
        <f t="shared" si="27"/>
        <v>0</v>
      </c>
      <c r="D68" s="12"/>
      <c r="E68" s="12"/>
      <c r="F68" s="12"/>
      <c r="G68" s="12"/>
      <c r="H68" s="12"/>
      <c r="I68" s="12"/>
      <c r="J68" s="12"/>
      <c r="K68" s="12"/>
      <c r="L68" s="31"/>
      <c r="M68" s="27" t="e">
        <f>#REF!+D68+E68+F68+G68+H68+I68+J68+K68-C68</f>
        <v>#REF!</v>
      </c>
    </row>
    <row r="69" spans="1:13" s="9" customFormat="1" ht="15.75" x14ac:dyDescent="0.25">
      <c r="A69" s="34" t="s">
        <v>108</v>
      </c>
      <c r="B69" s="11" t="s">
        <v>4</v>
      </c>
      <c r="C69" s="12"/>
      <c r="D69" s="12"/>
      <c r="E69" s="12"/>
      <c r="F69" s="12"/>
      <c r="G69" s="12"/>
      <c r="H69" s="12"/>
      <c r="I69" s="12"/>
      <c r="J69" s="12"/>
      <c r="K69" s="12"/>
      <c r="L69" s="29" t="s">
        <v>32</v>
      </c>
      <c r="M69" s="27"/>
    </row>
    <row r="70" spans="1:13" s="9" customFormat="1" ht="47.25" x14ac:dyDescent="0.25">
      <c r="A70" s="35"/>
      <c r="B70" s="11" t="s">
        <v>56</v>
      </c>
      <c r="C70" s="12"/>
      <c r="D70" s="12"/>
      <c r="E70" s="12"/>
      <c r="F70" s="12"/>
      <c r="G70" s="12"/>
      <c r="H70" s="12"/>
      <c r="I70" s="12"/>
      <c r="J70" s="12"/>
      <c r="K70" s="12"/>
      <c r="L70" s="30"/>
      <c r="M70" s="27"/>
    </row>
    <row r="71" spans="1:13" s="9" customFormat="1" ht="47.25" x14ac:dyDescent="0.25">
      <c r="A71" s="35"/>
      <c r="B71" s="11" t="s">
        <v>44</v>
      </c>
      <c r="C71" s="12"/>
      <c r="D71" s="12"/>
      <c r="E71" s="12"/>
      <c r="F71" s="12"/>
      <c r="G71" s="12"/>
      <c r="H71" s="12"/>
      <c r="I71" s="12"/>
      <c r="J71" s="12"/>
      <c r="K71" s="12"/>
      <c r="L71" s="30"/>
      <c r="M71" s="27"/>
    </row>
    <row r="72" spans="1:13" s="9" customFormat="1" ht="36" customHeight="1" x14ac:dyDescent="0.25">
      <c r="A72" s="36"/>
      <c r="B72" s="11" t="s">
        <v>5</v>
      </c>
      <c r="C72" s="12"/>
      <c r="D72" s="12"/>
      <c r="E72" s="12"/>
      <c r="F72" s="12"/>
      <c r="G72" s="12"/>
      <c r="H72" s="12"/>
      <c r="I72" s="12"/>
      <c r="J72" s="12"/>
      <c r="K72" s="12"/>
      <c r="L72" s="31"/>
      <c r="M72" s="27"/>
    </row>
    <row r="73" spans="1:13" s="9" customFormat="1" ht="19.5" customHeight="1" x14ac:dyDescent="0.25">
      <c r="A73" s="45" t="s">
        <v>105</v>
      </c>
      <c r="B73" s="11" t="s">
        <v>4</v>
      </c>
      <c r="C73" s="12">
        <f t="shared" si="27"/>
        <v>0</v>
      </c>
      <c r="D73" s="12">
        <f>D75+D77+D79+D81</f>
        <v>0</v>
      </c>
      <c r="E73" s="12">
        <f t="shared" ref="E73:K73" si="32">E75+E77+E79+E81</f>
        <v>0</v>
      </c>
      <c r="F73" s="12">
        <f t="shared" si="32"/>
        <v>0</v>
      </c>
      <c r="G73" s="12">
        <f t="shared" si="32"/>
        <v>0</v>
      </c>
      <c r="H73" s="12">
        <f t="shared" si="32"/>
        <v>0</v>
      </c>
      <c r="I73" s="12">
        <f t="shared" si="32"/>
        <v>0</v>
      </c>
      <c r="J73" s="12">
        <f t="shared" si="32"/>
        <v>0</v>
      </c>
      <c r="K73" s="12">
        <f t="shared" si="32"/>
        <v>0</v>
      </c>
      <c r="L73" s="29" t="s">
        <v>68</v>
      </c>
      <c r="M73" s="27"/>
    </row>
    <row r="74" spans="1:13" s="9" customFormat="1" ht="33.75" customHeight="1" x14ac:dyDescent="0.25">
      <c r="A74" s="45"/>
      <c r="B74" s="11" t="s">
        <v>5</v>
      </c>
      <c r="C74" s="12">
        <f t="shared" si="27"/>
        <v>0</v>
      </c>
      <c r="D74" s="12">
        <f>D76+D78+D80+D82</f>
        <v>0</v>
      </c>
      <c r="E74" s="12">
        <f t="shared" ref="E74:K74" si="33">E76+E78+E80+E82</f>
        <v>0</v>
      </c>
      <c r="F74" s="12">
        <f t="shared" si="33"/>
        <v>0</v>
      </c>
      <c r="G74" s="12">
        <f t="shared" si="33"/>
        <v>0</v>
      </c>
      <c r="H74" s="12">
        <f t="shared" si="33"/>
        <v>0</v>
      </c>
      <c r="I74" s="12">
        <f t="shared" si="33"/>
        <v>0</v>
      </c>
      <c r="J74" s="12">
        <f t="shared" si="33"/>
        <v>0</v>
      </c>
      <c r="K74" s="12">
        <f t="shared" si="33"/>
        <v>0</v>
      </c>
      <c r="L74" s="31"/>
      <c r="M74" s="27"/>
    </row>
    <row r="75" spans="1:13" s="9" customFormat="1" ht="20.25" customHeight="1" x14ac:dyDescent="0.25">
      <c r="A75" s="45" t="s">
        <v>67</v>
      </c>
      <c r="B75" s="11" t="s">
        <v>4</v>
      </c>
      <c r="C75" s="12">
        <f t="shared" si="27"/>
        <v>0</v>
      </c>
      <c r="D75" s="12"/>
      <c r="E75" s="12"/>
      <c r="F75" s="12"/>
      <c r="G75" s="12"/>
      <c r="H75" s="12"/>
      <c r="I75" s="12"/>
      <c r="J75" s="12"/>
      <c r="K75" s="12"/>
      <c r="L75" s="41" t="s">
        <v>32</v>
      </c>
      <c r="M75" s="27"/>
    </row>
    <row r="76" spans="1:13" s="9" customFormat="1" ht="31.5" x14ac:dyDescent="0.25">
      <c r="A76" s="45"/>
      <c r="B76" s="11" t="s">
        <v>5</v>
      </c>
      <c r="C76" s="12">
        <f t="shared" si="27"/>
        <v>0</v>
      </c>
      <c r="D76" s="12"/>
      <c r="E76" s="12"/>
      <c r="F76" s="12"/>
      <c r="G76" s="12"/>
      <c r="H76" s="12"/>
      <c r="I76" s="12"/>
      <c r="J76" s="12"/>
      <c r="K76" s="12"/>
      <c r="L76" s="41"/>
      <c r="M76" s="27"/>
    </row>
    <row r="77" spans="1:13" s="9" customFormat="1" ht="27" customHeight="1" x14ac:dyDescent="0.25">
      <c r="A77" s="45" t="s">
        <v>106</v>
      </c>
      <c r="B77" s="11" t="s">
        <v>4</v>
      </c>
      <c r="C77" s="12">
        <f t="shared" si="27"/>
        <v>0</v>
      </c>
      <c r="D77" s="12"/>
      <c r="E77" s="12"/>
      <c r="F77" s="12"/>
      <c r="G77" s="12"/>
      <c r="H77" s="12"/>
      <c r="I77" s="12"/>
      <c r="J77" s="12"/>
      <c r="K77" s="12"/>
      <c r="L77" s="41"/>
      <c r="M77" s="27"/>
    </row>
    <row r="78" spans="1:13" s="9" customFormat="1" ht="35.25" customHeight="1" x14ac:dyDescent="0.25">
      <c r="A78" s="45"/>
      <c r="B78" s="11" t="s">
        <v>5</v>
      </c>
      <c r="C78" s="12">
        <f t="shared" si="27"/>
        <v>0</v>
      </c>
      <c r="D78" s="12"/>
      <c r="E78" s="12"/>
      <c r="F78" s="12"/>
      <c r="G78" s="12"/>
      <c r="H78" s="12"/>
      <c r="I78" s="12"/>
      <c r="J78" s="12"/>
      <c r="K78" s="12"/>
      <c r="L78" s="41"/>
      <c r="M78" s="27"/>
    </row>
    <row r="79" spans="1:13" s="9" customFormat="1" ht="22.5" customHeight="1" x14ac:dyDescent="0.25">
      <c r="A79" s="45" t="s">
        <v>107</v>
      </c>
      <c r="B79" s="11" t="s">
        <v>4</v>
      </c>
      <c r="C79" s="12">
        <f t="shared" si="27"/>
        <v>0</v>
      </c>
      <c r="D79" s="12"/>
      <c r="E79" s="12"/>
      <c r="F79" s="12"/>
      <c r="G79" s="12"/>
      <c r="H79" s="12"/>
      <c r="I79" s="12"/>
      <c r="J79" s="12"/>
      <c r="K79" s="12"/>
      <c r="L79" s="41"/>
      <c r="M79" s="27"/>
    </row>
    <row r="80" spans="1:13" s="9" customFormat="1" ht="59.25" customHeight="1" x14ac:dyDescent="0.25">
      <c r="A80" s="45"/>
      <c r="B80" s="11" t="s">
        <v>5</v>
      </c>
      <c r="C80" s="12">
        <f t="shared" si="27"/>
        <v>0</v>
      </c>
      <c r="D80" s="12"/>
      <c r="E80" s="12"/>
      <c r="F80" s="12"/>
      <c r="G80" s="12"/>
      <c r="H80" s="12"/>
      <c r="I80" s="12"/>
      <c r="J80" s="12"/>
      <c r="K80" s="12"/>
      <c r="L80" s="41"/>
      <c r="M80" s="27"/>
    </row>
    <row r="81" spans="1:13" s="9" customFormat="1" ht="15.75" x14ac:dyDescent="0.25">
      <c r="A81" s="46" t="s">
        <v>109</v>
      </c>
      <c r="B81" s="11" t="s">
        <v>4</v>
      </c>
      <c r="C81" s="12">
        <f t="shared" si="27"/>
        <v>0</v>
      </c>
      <c r="D81" s="12"/>
      <c r="E81" s="12"/>
      <c r="F81" s="12"/>
      <c r="G81" s="12"/>
      <c r="H81" s="12"/>
      <c r="I81" s="12"/>
      <c r="J81" s="12"/>
      <c r="K81" s="12"/>
      <c r="L81" s="41" t="s">
        <v>51</v>
      </c>
      <c r="M81" s="27"/>
    </row>
    <row r="82" spans="1:13" s="9" customFormat="1" ht="269.25" customHeight="1" x14ac:dyDescent="0.25">
      <c r="A82" s="46"/>
      <c r="B82" s="11" t="s">
        <v>5</v>
      </c>
      <c r="C82" s="12">
        <f t="shared" si="27"/>
        <v>0</v>
      </c>
      <c r="D82" s="12"/>
      <c r="E82" s="12"/>
      <c r="F82" s="12"/>
      <c r="G82" s="12"/>
      <c r="H82" s="12"/>
      <c r="I82" s="12"/>
      <c r="J82" s="12"/>
      <c r="K82" s="12"/>
      <c r="L82" s="41"/>
      <c r="M82" s="27"/>
    </row>
    <row r="83" spans="1:13" s="9" customFormat="1" ht="25.5" customHeight="1" x14ac:dyDescent="0.25">
      <c r="A83" s="34" t="s">
        <v>71</v>
      </c>
      <c r="B83" s="11" t="s">
        <v>4</v>
      </c>
      <c r="C83" s="12">
        <f t="shared" ref="C83:C146" si="34">SUM(D83:K83)</f>
        <v>3041068843.6700001</v>
      </c>
      <c r="D83" s="12">
        <f>D86+D89+D92+D94+D96+D98+D100+D102+D104+D106+D109+D112+D115+D118+D121+D124+D127+D129</f>
        <v>2725567521.1199999</v>
      </c>
      <c r="E83" s="12">
        <f t="shared" ref="E83:K83" si="35">E86+E89+E92+E94+E96+E98+E100+E102+E104+E106+E109+E112+E115+E118+E121+E124+E127+E129</f>
        <v>69273750</v>
      </c>
      <c r="F83" s="12">
        <f t="shared" si="35"/>
        <v>246227572.55000001</v>
      </c>
      <c r="G83" s="12">
        <f t="shared" si="35"/>
        <v>0</v>
      </c>
      <c r="H83" s="12">
        <f t="shared" si="35"/>
        <v>0</v>
      </c>
      <c r="I83" s="12">
        <f t="shared" si="35"/>
        <v>0</v>
      </c>
      <c r="J83" s="12">
        <f t="shared" si="35"/>
        <v>0</v>
      </c>
      <c r="K83" s="12">
        <f t="shared" si="35"/>
        <v>0</v>
      </c>
      <c r="L83" s="41" t="s">
        <v>3</v>
      </c>
      <c r="M83" s="27" t="e">
        <f>#REF!+D83+E83+F83+G83+H83+I83+J83+K83-C83</f>
        <v>#REF!</v>
      </c>
    </row>
    <row r="84" spans="1:13" s="9" customFormat="1" ht="54.75" customHeight="1" x14ac:dyDescent="0.25">
      <c r="A84" s="35"/>
      <c r="B84" s="11" t="s">
        <v>44</v>
      </c>
      <c r="C84" s="12">
        <f t="shared" si="34"/>
        <v>2506116600</v>
      </c>
      <c r="D84" s="12">
        <f>D87+D90+D107+D110+D113+D116+D119+D122+D125+D130</f>
        <v>2506116600</v>
      </c>
      <c r="E84" s="12"/>
      <c r="F84" s="12"/>
      <c r="G84" s="12"/>
      <c r="H84" s="12"/>
      <c r="I84" s="12"/>
      <c r="J84" s="12"/>
      <c r="K84" s="12"/>
      <c r="L84" s="41"/>
      <c r="M84" s="27" t="e">
        <f>#REF!+D84+E84+F84+G84+H84+I84+J84+K84-C84</f>
        <v>#REF!</v>
      </c>
    </row>
    <row r="85" spans="1:13" s="9" customFormat="1" ht="36.75" customHeight="1" x14ac:dyDescent="0.25">
      <c r="A85" s="36"/>
      <c r="B85" s="11" t="s">
        <v>5</v>
      </c>
      <c r="C85" s="12">
        <f t="shared" si="34"/>
        <v>534952243.67000002</v>
      </c>
      <c r="D85" s="12">
        <f>D88+D91+D93+D95+D97+D99+D101+D103+D105+D108+D111+D114+D117+D120+D123+D126+D128+D131</f>
        <v>219450921.12</v>
      </c>
      <c r="E85" s="12">
        <f t="shared" ref="E85:K85" si="36">E88+E91+E93+E95+E97+E99+E103+E105+E108+E111+E101</f>
        <v>69273750</v>
      </c>
      <c r="F85" s="12">
        <f t="shared" si="36"/>
        <v>246227572.55000001</v>
      </c>
      <c r="G85" s="12">
        <f t="shared" si="36"/>
        <v>0</v>
      </c>
      <c r="H85" s="12">
        <f t="shared" si="36"/>
        <v>0</v>
      </c>
      <c r="I85" s="12">
        <f t="shared" si="36"/>
        <v>0</v>
      </c>
      <c r="J85" s="12">
        <f t="shared" si="36"/>
        <v>0</v>
      </c>
      <c r="K85" s="12">
        <f t="shared" si="36"/>
        <v>0</v>
      </c>
      <c r="L85" s="41"/>
      <c r="M85" s="27" t="e">
        <f>#REF!+D85+E85+F85+G85+H85+I85+J85+K85-C85</f>
        <v>#REF!</v>
      </c>
    </row>
    <row r="86" spans="1:13" s="9" customFormat="1" ht="24.75" customHeight="1" x14ac:dyDescent="0.25">
      <c r="A86" s="34" t="s">
        <v>72</v>
      </c>
      <c r="B86" s="11" t="s">
        <v>4</v>
      </c>
      <c r="C86" s="12">
        <f t="shared" si="34"/>
        <v>109412400</v>
      </c>
      <c r="D86" s="12">
        <f>D87+D88</f>
        <v>109412400</v>
      </c>
      <c r="E86" s="12">
        <f t="shared" ref="E86:K86" si="37">E88</f>
        <v>0</v>
      </c>
      <c r="F86" s="12">
        <f t="shared" si="37"/>
        <v>0</v>
      </c>
      <c r="G86" s="12">
        <f t="shared" si="37"/>
        <v>0</v>
      </c>
      <c r="H86" s="12">
        <f t="shared" si="37"/>
        <v>0</v>
      </c>
      <c r="I86" s="12">
        <f t="shared" si="37"/>
        <v>0</v>
      </c>
      <c r="J86" s="12">
        <f t="shared" si="37"/>
        <v>0</v>
      </c>
      <c r="K86" s="12">
        <f t="shared" si="37"/>
        <v>0</v>
      </c>
      <c r="L86" s="29" t="s">
        <v>3</v>
      </c>
      <c r="M86" s="27" t="e">
        <f>#REF!+D86+E86+F86+G86+H86+I86+J86+K86-C86</f>
        <v>#REF!</v>
      </c>
    </row>
    <row r="87" spans="1:13" s="9" customFormat="1" ht="47.25" x14ac:dyDescent="0.25">
      <c r="A87" s="35"/>
      <c r="B87" s="11" t="s">
        <v>44</v>
      </c>
      <c r="C87" s="12">
        <f t="shared" si="34"/>
        <v>97377000</v>
      </c>
      <c r="D87" s="12">
        <v>97377000</v>
      </c>
      <c r="E87" s="12"/>
      <c r="F87" s="12"/>
      <c r="G87" s="12"/>
      <c r="H87" s="12"/>
      <c r="I87" s="12"/>
      <c r="J87" s="12"/>
      <c r="K87" s="12"/>
      <c r="L87" s="30"/>
      <c r="M87" s="27"/>
    </row>
    <row r="88" spans="1:13" s="9" customFormat="1" ht="36.75" customHeight="1" x14ac:dyDescent="0.25">
      <c r="A88" s="36"/>
      <c r="B88" s="11" t="s">
        <v>5</v>
      </c>
      <c r="C88" s="12">
        <f t="shared" si="34"/>
        <v>12035400</v>
      </c>
      <c r="D88" s="12">
        <v>12035400</v>
      </c>
      <c r="E88" s="12"/>
      <c r="F88" s="12"/>
      <c r="G88" s="12"/>
      <c r="H88" s="12"/>
      <c r="I88" s="12"/>
      <c r="J88" s="12"/>
      <c r="K88" s="12"/>
      <c r="L88" s="31"/>
      <c r="M88" s="27" t="e">
        <f>#REF!+D88+E88+F88+G88+H88+I88+J88+K88-C88</f>
        <v>#REF!</v>
      </c>
    </row>
    <row r="89" spans="1:13" s="9" customFormat="1" ht="22.5" customHeight="1" x14ac:dyDescent="0.25">
      <c r="A89" s="34" t="s">
        <v>73</v>
      </c>
      <c r="B89" s="11" t="s">
        <v>4</v>
      </c>
      <c r="C89" s="12">
        <f t="shared" si="34"/>
        <v>22818140.98</v>
      </c>
      <c r="D89" s="12">
        <f>D90+D91</f>
        <v>22818140.98</v>
      </c>
      <c r="E89" s="12">
        <f t="shared" ref="E89:K89" si="38">E91</f>
        <v>0</v>
      </c>
      <c r="F89" s="12">
        <f t="shared" si="38"/>
        <v>0</v>
      </c>
      <c r="G89" s="12">
        <f t="shared" si="38"/>
        <v>0</v>
      </c>
      <c r="H89" s="12">
        <f t="shared" si="38"/>
        <v>0</v>
      </c>
      <c r="I89" s="12">
        <f t="shared" si="38"/>
        <v>0</v>
      </c>
      <c r="J89" s="12">
        <f t="shared" si="38"/>
        <v>0</v>
      </c>
      <c r="K89" s="12">
        <f t="shared" si="38"/>
        <v>0</v>
      </c>
      <c r="L89" s="29" t="s">
        <v>3</v>
      </c>
      <c r="M89" s="27" t="e">
        <f>#REF!+D89+E89+F89+G89+H89+I89+J89+K89-C89</f>
        <v>#REF!</v>
      </c>
    </row>
    <row r="90" spans="1:13" s="9" customFormat="1" ht="47.25" x14ac:dyDescent="0.25">
      <c r="A90" s="35"/>
      <c r="B90" s="11" t="s">
        <v>44</v>
      </c>
      <c r="C90" s="12">
        <f t="shared" si="34"/>
        <v>0</v>
      </c>
      <c r="D90" s="12"/>
      <c r="E90" s="12"/>
      <c r="F90" s="12"/>
      <c r="G90" s="12"/>
      <c r="H90" s="12"/>
      <c r="I90" s="12"/>
      <c r="J90" s="12"/>
      <c r="K90" s="12"/>
      <c r="L90" s="30"/>
      <c r="M90" s="27"/>
    </row>
    <row r="91" spans="1:13" s="9" customFormat="1" ht="36" customHeight="1" x14ac:dyDescent="0.25">
      <c r="A91" s="36"/>
      <c r="B91" s="11" t="s">
        <v>5</v>
      </c>
      <c r="C91" s="12">
        <f t="shared" si="34"/>
        <v>22818140.98</v>
      </c>
      <c r="D91" s="12">
        <v>22818140.98</v>
      </c>
      <c r="E91" s="12"/>
      <c r="F91" s="12"/>
      <c r="G91" s="12"/>
      <c r="H91" s="12"/>
      <c r="I91" s="12"/>
      <c r="J91" s="12"/>
      <c r="K91" s="12"/>
      <c r="L91" s="31"/>
      <c r="M91" s="27" t="e">
        <f>#REF!+D91+E91+F91+G91+H91+I91+J91+K91-C91</f>
        <v>#REF!</v>
      </c>
    </row>
    <row r="92" spans="1:13" s="9" customFormat="1" ht="21.75" customHeight="1" x14ac:dyDescent="0.25">
      <c r="A92" s="34" t="s">
        <v>74</v>
      </c>
      <c r="B92" s="11" t="s">
        <v>4</v>
      </c>
      <c r="C92" s="12">
        <f t="shared" si="34"/>
        <v>12437160</v>
      </c>
      <c r="D92" s="12">
        <f t="shared" ref="D92:K98" si="39">D93</f>
        <v>12437160</v>
      </c>
      <c r="E92" s="12">
        <f t="shared" si="39"/>
        <v>0</v>
      </c>
      <c r="F92" s="12">
        <f t="shared" si="39"/>
        <v>0</v>
      </c>
      <c r="G92" s="12">
        <f t="shared" si="39"/>
        <v>0</v>
      </c>
      <c r="H92" s="12">
        <f t="shared" si="39"/>
        <v>0</v>
      </c>
      <c r="I92" s="12">
        <f t="shared" si="39"/>
        <v>0</v>
      </c>
      <c r="J92" s="12">
        <f t="shared" si="39"/>
        <v>0</v>
      </c>
      <c r="K92" s="12">
        <f t="shared" si="39"/>
        <v>0</v>
      </c>
      <c r="L92" s="29" t="s">
        <v>3</v>
      </c>
      <c r="M92" s="27" t="e">
        <f>#REF!+D92+E92+F92+G92+H92+I92+J92+K92-C92</f>
        <v>#REF!</v>
      </c>
    </row>
    <row r="93" spans="1:13" s="9" customFormat="1" ht="37.5" customHeight="1" x14ac:dyDescent="0.25">
      <c r="A93" s="36"/>
      <c r="B93" s="11" t="s">
        <v>5</v>
      </c>
      <c r="C93" s="12">
        <f t="shared" si="34"/>
        <v>12437160</v>
      </c>
      <c r="D93" s="12">
        <v>12437160</v>
      </c>
      <c r="E93" s="12"/>
      <c r="F93" s="12"/>
      <c r="G93" s="12"/>
      <c r="H93" s="12"/>
      <c r="I93" s="12"/>
      <c r="J93" s="12"/>
      <c r="K93" s="12"/>
      <c r="L93" s="31"/>
      <c r="M93" s="27" t="e">
        <f>#REF!+D93+E93+F93+G93+H93+I93+J93+K93-C93</f>
        <v>#REF!</v>
      </c>
    </row>
    <row r="94" spans="1:13" s="9" customFormat="1" ht="20.25" customHeight="1" x14ac:dyDescent="0.25">
      <c r="A94" s="34" t="s">
        <v>75</v>
      </c>
      <c r="B94" s="11" t="s">
        <v>4</v>
      </c>
      <c r="C94" s="12">
        <f t="shared" si="34"/>
        <v>4385470</v>
      </c>
      <c r="D94" s="12">
        <f t="shared" si="39"/>
        <v>4385470</v>
      </c>
      <c r="E94" s="12">
        <f t="shared" si="39"/>
        <v>0</v>
      </c>
      <c r="F94" s="12">
        <f t="shared" si="39"/>
        <v>0</v>
      </c>
      <c r="G94" s="12">
        <f t="shared" si="39"/>
        <v>0</v>
      </c>
      <c r="H94" s="12">
        <f t="shared" si="39"/>
        <v>0</v>
      </c>
      <c r="I94" s="12">
        <f t="shared" si="39"/>
        <v>0</v>
      </c>
      <c r="J94" s="12">
        <f t="shared" si="39"/>
        <v>0</v>
      </c>
      <c r="K94" s="12">
        <f t="shared" si="39"/>
        <v>0</v>
      </c>
      <c r="L94" s="29" t="s">
        <v>3</v>
      </c>
      <c r="M94" s="27" t="e">
        <f>#REF!+D94+E94+F94+G94+H94+I94+J94+K94-C94</f>
        <v>#REF!</v>
      </c>
    </row>
    <row r="95" spans="1:13" s="9" customFormat="1" ht="35.25" customHeight="1" x14ac:dyDescent="0.25">
      <c r="A95" s="36"/>
      <c r="B95" s="11" t="s">
        <v>5</v>
      </c>
      <c r="C95" s="12">
        <f t="shared" si="34"/>
        <v>4385470</v>
      </c>
      <c r="D95" s="12">
        <v>4385470</v>
      </c>
      <c r="E95" s="12"/>
      <c r="F95" s="12"/>
      <c r="G95" s="12"/>
      <c r="H95" s="12"/>
      <c r="I95" s="12"/>
      <c r="J95" s="12"/>
      <c r="K95" s="12"/>
      <c r="L95" s="31"/>
      <c r="M95" s="27" t="e">
        <f>#REF!+D95+E95+F95+G95+H95+I95+J95+K95-C95</f>
        <v>#REF!</v>
      </c>
    </row>
    <row r="96" spans="1:13" s="9" customFormat="1" ht="22.5" customHeight="1" x14ac:dyDescent="0.25">
      <c r="A96" s="34" t="s">
        <v>76</v>
      </c>
      <c r="B96" s="11" t="s">
        <v>4</v>
      </c>
      <c r="C96" s="12">
        <f t="shared" si="34"/>
        <v>38995180</v>
      </c>
      <c r="D96" s="12">
        <f t="shared" si="39"/>
        <v>38995180</v>
      </c>
      <c r="E96" s="12">
        <f t="shared" si="39"/>
        <v>0</v>
      </c>
      <c r="F96" s="12">
        <f t="shared" si="39"/>
        <v>0</v>
      </c>
      <c r="G96" s="12">
        <f t="shared" si="39"/>
        <v>0</v>
      </c>
      <c r="H96" s="12">
        <f t="shared" si="39"/>
        <v>0</v>
      </c>
      <c r="I96" s="12">
        <f t="shared" si="39"/>
        <v>0</v>
      </c>
      <c r="J96" s="12">
        <f t="shared" si="39"/>
        <v>0</v>
      </c>
      <c r="K96" s="12">
        <f t="shared" si="39"/>
        <v>0</v>
      </c>
      <c r="L96" s="29" t="s">
        <v>3</v>
      </c>
      <c r="M96" s="27" t="e">
        <f>#REF!+D96+E96+F96+G96+H96+I96+J96+K96-C96</f>
        <v>#REF!</v>
      </c>
    </row>
    <row r="97" spans="1:13" s="9" customFormat="1" ht="39" customHeight="1" x14ac:dyDescent="0.25">
      <c r="A97" s="36"/>
      <c r="B97" s="11" t="s">
        <v>5</v>
      </c>
      <c r="C97" s="12">
        <f t="shared" si="34"/>
        <v>38995180</v>
      </c>
      <c r="D97" s="12">
        <v>38995180</v>
      </c>
      <c r="E97" s="12"/>
      <c r="F97" s="12"/>
      <c r="G97" s="12"/>
      <c r="H97" s="12"/>
      <c r="I97" s="12"/>
      <c r="J97" s="12"/>
      <c r="K97" s="12"/>
      <c r="L97" s="31"/>
      <c r="M97" s="27" t="e">
        <f>#REF!+D97+E97+F97+G97+H97+I97+J97+K97-C97</f>
        <v>#REF!</v>
      </c>
    </row>
    <row r="98" spans="1:13" s="9" customFormat="1" ht="24.75" customHeight="1" x14ac:dyDescent="0.25">
      <c r="A98" s="34" t="s">
        <v>77</v>
      </c>
      <c r="B98" s="11" t="s">
        <v>4</v>
      </c>
      <c r="C98" s="12">
        <f t="shared" si="34"/>
        <v>10070070</v>
      </c>
      <c r="D98" s="12">
        <f t="shared" si="39"/>
        <v>0</v>
      </c>
      <c r="E98" s="12">
        <f t="shared" si="39"/>
        <v>10070070</v>
      </c>
      <c r="F98" s="12">
        <f t="shared" si="39"/>
        <v>0</v>
      </c>
      <c r="G98" s="12">
        <f t="shared" si="39"/>
        <v>0</v>
      </c>
      <c r="H98" s="12">
        <f t="shared" si="39"/>
        <v>0</v>
      </c>
      <c r="I98" s="12">
        <f t="shared" si="39"/>
        <v>0</v>
      </c>
      <c r="J98" s="12">
        <f t="shared" si="39"/>
        <v>0</v>
      </c>
      <c r="K98" s="12">
        <f t="shared" si="39"/>
        <v>0</v>
      </c>
      <c r="L98" s="29" t="s">
        <v>3</v>
      </c>
      <c r="M98" s="27" t="e">
        <f>#REF!+D98+E98+F98+G98+H98+I98+J98+K98-C98</f>
        <v>#REF!</v>
      </c>
    </row>
    <row r="99" spans="1:13" s="9" customFormat="1" ht="37.5" customHeight="1" x14ac:dyDescent="0.25">
      <c r="A99" s="36"/>
      <c r="B99" s="11" t="s">
        <v>5</v>
      </c>
      <c r="C99" s="12">
        <f t="shared" si="34"/>
        <v>10070070</v>
      </c>
      <c r="D99" s="12">
        <v>0</v>
      </c>
      <c r="E99" s="12">
        <v>10070070</v>
      </c>
      <c r="F99" s="12"/>
      <c r="G99" s="12"/>
      <c r="H99" s="12"/>
      <c r="I99" s="12"/>
      <c r="J99" s="12"/>
      <c r="K99" s="12"/>
      <c r="L99" s="31"/>
      <c r="M99" s="27" t="e">
        <f>#REF!+D99+E99+F99+G99+H99+I99+J99+K99-C99</f>
        <v>#REF!</v>
      </c>
    </row>
    <row r="100" spans="1:13" s="9" customFormat="1" ht="21.75" customHeight="1" x14ac:dyDescent="0.25">
      <c r="A100" s="45" t="s">
        <v>78</v>
      </c>
      <c r="B100" s="11" t="s">
        <v>4</v>
      </c>
      <c r="C100" s="12">
        <f t="shared" si="34"/>
        <v>10132910</v>
      </c>
      <c r="D100" s="12">
        <f>D101</f>
        <v>0</v>
      </c>
      <c r="E100" s="12">
        <f t="shared" ref="E100:K100" si="40">E101</f>
        <v>10132910</v>
      </c>
      <c r="F100" s="12">
        <f t="shared" si="40"/>
        <v>0</v>
      </c>
      <c r="G100" s="12">
        <f t="shared" si="40"/>
        <v>0</v>
      </c>
      <c r="H100" s="12">
        <f t="shared" si="40"/>
        <v>0</v>
      </c>
      <c r="I100" s="12">
        <f t="shared" si="40"/>
        <v>0</v>
      </c>
      <c r="J100" s="12">
        <f t="shared" si="40"/>
        <v>0</v>
      </c>
      <c r="K100" s="12">
        <f t="shared" si="40"/>
        <v>0</v>
      </c>
      <c r="L100" s="41" t="s">
        <v>3</v>
      </c>
      <c r="M100" s="27" t="e">
        <f>#REF!+D100+E100+F100+G100+H100+I100+J100+K100-C100</f>
        <v>#REF!</v>
      </c>
    </row>
    <row r="101" spans="1:13" s="9" customFormat="1" ht="32.25" customHeight="1" x14ac:dyDescent="0.25">
      <c r="A101" s="45"/>
      <c r="B101" s="11" t="s">
        <v>5</v>
      </c>
      <c r="C101" s="12">
        <f t="shared" si="34"/>
        <v>10132910</v>
      </c>
      <c r="D101" s="12"/>
      <c r="E101" s="12">
        <v>10132910</v>
      </c>
      <c r="F101" s="11"/>
      <c r="G101" s="12"/>
      <c r="H101" s="12"/>
      <c r="I101" s="12"/>
      <c r="J101" s="12"/>
      <c r="K101" s="12"/>
      <c r="L101" s="41"/>
      <c r="M101" s="27" t="e">
        <f>#REF!+D101+E101+F101+G101+H101+I101+J101+K101-C101</f>
        <v>#REF!</v>
      </c>
    </row>
    <row r="102" spans="1:13" s="9" customFormat="1" ht="32.25" customHeight="1" x14ac:dyDescent="0.25">
      <c r="A102" s="34" t="s">
        <v>79</v>
      </c>
      <c r="B102" s="11" t="s">
        <v>4</v>
      </c>
      <c r="C102" s="12">
        <f t="shared" si="34"/>
        <v>138897917.99000001</v>
      </c>
      <c r="D102" s="12">
        <f t="shared" ref="D102:K102" si="41">D103</f>
        <v>0</v>
      </c>
      <c r="E102" s="12">
        <f t="shared" si="41"/>
        <v>22447770</v>
      </c>
      <c r="F102" s="12">
        <f t="shared" si="41"/>
        <v>116450147.98999999</v>
      </c>
      <c r="G102" s="12">
        <f t="shared" si="41"/>
        <v>0</v>
      </c>
      <c r="H102" s="12">
        <f t="shared" si="41"/>
        <v>0</v>
      </c>
      <c r="I102" s="12">
        <f t="shared" si="41"/>
        <v>0</v>
      </c>
      <c r="J102" s="12">
        <f t="shared" si="41"/>
        <v>0</v>
      </c>
      <c r="K102" s="12">
        <f t="shared" si="41"/>
        <v>0</v>
      </c>
      <c r="L102" s="29" t="s">
        <v>3</v>
      </c>
      <c r="M102" s="27" t="e">
        <f>#REF!+D102+E102+F102+G102+H102+I102+J102+K102-C102</f>
        <v>#REF!</v>
      </c>
    </row>
    <row r="103" spans="1:13" s="9" customFormat="1" ht="32.25" customHeight="1" x14ac:dyDescent="0.25">
      <c r="A103" s="36"/>
      <c r="B103" s="11" t="s">
        <v>5</v>
      </c>
      <c r="C103" s="12">
        <f t="shared" si="34"/>
        <v>138897917.99000001</v>
      </c>
      <c r="D103" s="12"/>
      <c r="E103" s="12">
        <v>22447770</v>
      </c>
      <c r="F103" s="16">
        <v>116450147.98999999</v>
      </c>
      <c r="G103" s="12"/>
      <c r="H103" s="12"/>
      <c r="I103" s="12"/>
      <c r="J103" s="12"/>
      <c r="K103" s="12"/>
      <c r="L103" s="31"/>
      <c r="M103" s="27" t="e">
        <f>#REF!+D103+E103+F103+G103+H103+I103+J103+K103-C103</f>
        <v>#REF!</v>
      </c>
    </row>
    <row r="104" spans="1:13" s="9" customFormat="1" ht="32.25" customHeight="1" x14ac:dyDescent="0.25">
      <c r="A104" s="34" t="s">
        <v>80</v>
      </c>
      <c r="B104" s="11" t="s">
        <v>4</v>
      </c>
      <c r="C104" s="12">
        <f t="shared" si="34"/>
        <v>156400424.56</v>
      </c>
      <c r="D104" s="12">
        <f>D105</f>
        <v>0</v>
      </c>
      <c r="E104" s="12">
        <f t="shared" ref="E104:K104" si="42">E105</f>
        <v>26623000</v>
      </c>
      <c r="F104" s="12">
        <f t="shared" si="42"/>
        <v>129777424.56</v>
      </c>
      <c r="G104" s="12">
        <f t="shared" si="42"/>
        <v>0</v>
      </c>
      <c r="H104" s="12">
        <f t="shared" si="42"/>
        <v>0</v>
      </c>
      <c r="I104" s="12">
        <f t="shared" si="42"/>
        <v>0</v>
      </c>
      <c r="J104" s="12">
        <f t="shared" si="42"/>
        <v>0</v>
      </c>
      <c r="K104" s="12">
        <f t="shared" si="42"/>
        <v>0</v>
      </c>
      <c r="L104" s="41" t="s">
        <v>3</v>
      </c>
      <c r="M104" s="27" t="e">
        <f>#REF!+D104+E104+F104+G104+H104+I104+J104+K104-C104</f>
        <v>#REF!</v>
      </c>
    </row>
    <row r="105" spans="1:13" s="9" customFormat="1" ht="38.25" customHeight="1" x14ac:dyDescent="0.25">
      <c r="A105" s="36"/>
      <c r="B105" s="11" t="s">
        <v>5</v>
      </c>
      <c r="C105" s="12">
        <f t="shared" si="34"/>
        <v>156400424.56</v>
      </c>
      <c r="D105" s="12">
        <v>0</v>
      </c>
      <c r="E105" s="12">
        <v>26623000</v>
      </c>
      <c r="F105" s="17">
        <v>129777424.56</v>
      </c>
      <c r="G105" s="12"/>
      <c r="H105" s="12"/>
      <c r="I105" s="12"/>
      <c r="J105" s="12"/>
      <c r="K105" s="12"/>
      <c r="L105" s="41"/>
      <c r="M105" s="27" t="e">
        <f>#REF!+D105+E105+F105+G105+H105+I105+J105+K105-C105</f>
        <v>#REF!</v>
      </c>
    </row>
    <row r="106" spans="1:13" s="9" customFormat="1" ht="24" customHeight="1" x14ac:dyDescent="0.25">
      <c r="A106" s="45" t="s">
        <v>81</v>
      </c>
      <c r="B106" s="11" t="s">
        <v>4</v>
      </c>
      <c r="C106" s="12">
        <f t="shared" si="34"/>
        <v>152638000.31999999</v>
      </c>
      <c r="D106" s="12">
        <f>D107+D108</f>
        <v>152638000.31999999</v>
      </c>
      <c r="E106" s="12">
        <f t="shared" ref="E106:K106" si="43">E107+E108</f>
        <v>0</v>
      </c>
      <c r="F106" s="12">
        <f t="shared" si="43"/>
        <v>0</v>
      </c>
      <c r="G106" s="12">
        <f t="shared" si="43"/>
        <v>0</v>
      </c>
      <c r="H106" s="12">
        <f t="shared" si="43"/>
        <v>0</v>
      </c>
      <c r="I106" s="12">
        <f t="shared" si="43"/>
        <v>0</v>
      </c>
      <c r="J106" s="12">
        <f t="shared" si="43"/>
        <v>0</v>
      </c>
      <c r="K106" s="12">
        <f t="shared" si="43"/>
        <v>0</v>
      </c>
      <c r="L106" s="41" t="s">
        <v>3</v>
      </c>
      <c r="M106" s="27" t="e">
        <f>#REF!+D106+E106+F106+G106+H106+I106+J106+K106-C106</f>
        <v>#REF!</v>
      </c>
    </row>
    <row r="107" spans="1:13" s="9" customFormat="1" ht="47.25" x14ac:dyDescent="0.25">
      <c r="A107" s="45"/>
      <c r="B107" s="11" t="s">
        <v>44</v>
      </c>
      <c r="C107" s="12">
        <f t="shared" si="34"/>
        <v>145006100</v>
      </c>
      <c r="D107" s="12">
        <v>145006100</v>
      </c>
      <c r="E107" s="12"/>
      <c r="F107" s="11"/>
      <c r="G107" s="12"/>
      <c r="H107" s="12"/>
      <c r="I107" s="12"/>
      <c r="J107" s="12"/>
      <c r="K107" s="12"/>
      <c r="L107" s="41"/>
      <c r="M107" s="27" t="e">
        <f>#REF!+D107+E107+F107+G107+H107+I107+J107+K107-C107</f>
        <v>#REF!</v>
      </c>
    </row>
    <row r="108" spans="1:13" s="9" customFormat="1" ht="37.5" customHeight="1" x14ac:dyDescent="0.25">
      <c r="A108" s="45"/>
      <c r="B108" s="11" t="s">
        <v>5</v>
      </c>
      <c r="C108" s="12">
        <f t="shared" si="34"/>
        <v>7631900.3200000003</v>
      </c>
      <c r="D108" s="12">
        <v>7631900.3200000003</v>
      </c>
      <c r="E108" s="12"/>
      <c r="F108" s="11"/>
      <c r="G108" s="12"/>
      <c r="H108" s="12"/>
      <c r="I108" s="12"/>
      <c r="J108" s="12"/>
      <c r="K108" s="12"/>
      <c r="L108" s="41"/>
      <c r="M108" s="27" t="e">
        <f>#REF!+D108+E108+F108+G108+H108+I108+J108+K108-C108</f>
        <v>#REF!</v>
      </c>
    </row>
    <row r="109" spans="1:13" s="9" customFormat="1" ht="37.5" customHeight="1" x14ac:dyDescent="0.25">
      <c r="A109" s="45" t="s">
        <v>82</v>
      </c>
      <c r="B109" s="11" t="s">
        <v>4</v>
      </c>
      <c r="C109" s="12">
        <f t="shared" si="34"/>
        <v>120951000</v>
      </c>
      <c r="D109" s="12">
        <f>D110+D111</f>
        <v>120951000</v>
      </c>
      <c r="E109" s="12">
        <f t="shared" ref="E109:K109" si="44">E110+E111</f>
        <v>0</v>
      </c>
      <c r="F109" s="12">
        <f t="shared" si="44"/>
        <v>0</v>
      </c>
      <c r="G109" s="12">
        <f t="shared" si="44"/>
        <v>0</v>
      </c>
      <c r="H109" s="12">
        <f t="shared" si="44"/>
        <v>0</v>
      </c>
      <c r="I109" s="12">
        <f t="shared" si="44"/>
        <v>0</v>
      </c>
      <c r="J109" s="12">
        <f t="shared" si="44"/>
        <v>0</v>
      </c>
      <c r="K109" s="12">
        <f t="shared" si="44"/>
        <v>0</v>
      </c>
      <c r="L109" s="41" t="s">
        <v>3</v>
      </c>
      <c r="M109" s="27" t="e">
        <f>#REF!+D109+E109+F109+G109+H109+I109+J109+K109-C109</f>
        <v>#REF!</v>
      </c>
    </row>
    <row r="110" spans="1:13" s="9" customFormat="1" ht="47.25" x14ac:dyDescent="0.25">
      <c r="A110" s="45"/>
      <c r="B110" s="11" t="s">
        <v>44</v>
      </c>
      <c r="C110" s="12">
        <f t="shared" si="34"/>
        <v>114903400</v>
      </c>
      <c r="D110" s="12">
        <v>114903400</v>
      </c>
      <c r="E110" s="12"/>
      <c r="F110" s="11"/>
      <c r="G110" s="12"/>
      <c r="H110" s="12"/>
      <c r="I110" s="12"/>
      <c r="J110" s="12"/>
      <c r="K110" s="12"/>
      <c r="L110" s="41"/>
      <c r="M110" s="27" t="e">
        <f>#REF!+D110+E110+F110+G110+H110+I110+J110+K110-C110</f>
        <v>#REF!</v>
      </c>
    </row>
    <row r="111" spans="1:13" s="9" customFormat="1" ht="33.75" customHeight="1" x14ac:dyDescent="0.25">
      <c r="A111" s="45"/>
      <c r="B111" s="11" t="s">
        <v>5</v>
      </c>
      <c r="C111" s="12">
        <f t="shared" si="34"/>
        <v>6047600</v>
      </c>
      <c r="D111" s="12">
        <v>6047600</v>
      </c>
      <c r="E111" s="12"/>
      <c r="F111" s="11"/>
      <c r="G111" s="12"/>
      <c r="H111" s="12"/>
      <c r="I111" s="12"/>
      <c r="J111" s="12"/>
      <c r="K111" s="12"/>
      <c r="L111" s="41"/>
      <c r="M111" s="27" t="e">
        <f>#REF!+D111+E111+F111+G111+H111+I111+J111+K111-C111</f>
        <v>#REF!</v>
      </c>
    </row>
    <row r="112" spans="1:13" s="9" customFormat="1" ht="33.75" customHeight="1" x14ac:dyDescent="0.25">
      <c r="A112" s="45" t="s">
        <v>83</v>
      </c>
      <c r="B112" s="11" t="s">
        <v>4</v>
      </c>
      <c r="C112" s="12">
        <f t="shared" si="34"/>
        <v>418715215.19999999</v>
      </c>
      <c r="D112" s="12">
        <f>D113+D114</f>
        <v>418715215.19999999</v>
      </c>
      <c r="E112" s="12"/>
      <c r="F112" s="11"/>
      <c r="G112" s="12"/>
      <c r="H112" s="12"/>
      <c r="I112" s="12"/>
      <c r="J112" s="12"/>
      <c r="K112" s="12"/>
      <c r="L112" s="41" t="s">
        <v>3</v>
      </c>
      <c r="M112" s="27" t="e">
        <f>#REF!+D112+E112+F112+G112+H112+I112+J112+K112-C112</f>
        <v>#REF!</v>
      </c>
    </row>
    <row r="113" spans="1:13" s="9" customFormat="1" ht="51.75" customHeight="1" x14ac:dyDescent="0.25">
      <c r="A113" s="45"/>
      <c r="B113" s="11" t="s">
        <v>44</v>
      </c>
      <c r="C113" s="12">
        <f t="shared" si="34"/>
        <v>397779400</v>
      </c>
      <c r="D113" s="12">
        <v>397779400</v>
      </c>
      <c r="E113" s="12"/>
      <c r="F113" s="11"/>
      <c r="G113" s="12"/>
      <c r="H113" s="12"/>
      <c r="I113" s="12"/>
      <c r="J113" s="12"/>
      <c r="K113" s="12"/>
      <c r="L113" s="41"/>
      <c r="M113" s="27" t="e">
        <f>#REF!+D113+E113+F113+G113+H113+I113+J113+K113-C113</f>
        <v>#REF!</v>
      </c>
    </row>
    <row r="114" spans="1:13" s="9" customFormat="1" ht="33.75" customHeight="1" x14ac:dyDescent="0.25">
      <c r="A114" s="45"/>
      <c r="B114" s="11" t="s">
        <v>5</v>
      </c>
      <c r="C114" s="12">
        <f t="shared" si="34"/>
        <v>20935815.199999999</v>
      </c>
      <c r="D114" s="12">
        <v>20935815.199999999</v>
      </c>
      <c r="E114" s="12"/>
      <c r="F114" s="11"/>
      <c r="G114" s="12"/>
      <c r="H114" s="12"/>
      <c r="I114" s="12"/>
      <c r="J114" s="12"/>
      <c r="K114" s="12"/>
      <c r="L114" s="41"/>
      <c r="M114" s="27" t="e">
        <f>#REF!+D114+E114+F114+G114+H114+I114+J114+K114-C114</f>
        <v>#REF!</v>
      </c>
    </row>
    <row r="115" spans="1:13" s="9" customFormat="1" ht="24" customHeight="1" x14ac:dyDescent="0.25">
      <c r="A115" s="34" t="s">
        <v>84</v>
      </c>
      <c r="B115" s="11" t="s">
        <v>4</v>
      </c>
      <c r="C115" s="12">
        <f t="shared" si="34"/>
        <v>508388000.00999999</v>
      </c>
      <c r="D115" s="12">
        <f>D116+D117</f>
        <v>508388000.00999999</v>
      </c>
      <c r="E115" s="12"/>
      <c r="F115" s="11"/>
      <c r="G115" s="12"/>
      <c r="H115" s="12"/>
      <c r="I115" s="12"/>
      <c r="J115" s="12"/>
      <c r="K115" s="12"/>
      <c r="L115" s="41" t="s">
        <v>3</v>
      </c>
      <c r="M115" s="27" t="e">
        <f>#REF!+D115+E115+F115+G115+H115+I115+J115+K115-C115</f>
        <v>#REF!</v>
      </c>
    </row>
    <row r="116" spans="1:13" s="9" customFormat="1" ht="48" customHeight="1" x14ac:dyDescent="0.25">
      <c r="A116" s="35"/>
      <c r="B116" s="11" t="s">
        <v>44</v>
      </c>
      <c r="C116" s="12">
        <f t="shared" si="34"/>
        <v>482968600</v>
      </c>
      <c r="D116" s="12">
        <v>482968600</v>
      </c>
      <c r="E116" s="12"/>
      <c r="F116" s="11"/>
      <c r="G116" s="12"/>
      <c r="H116" s="12"/>
      <c r="I116" s="12"/>
      <c r="J116" s="12"/>
      <c r="K116" s="12"/>
      <c r="L116" s="41"/>
      <c r="M116" s="27" t="e">
        <f>#REF!+D116+E116+F116+G116+H116+I116+J116+K116-C116</f>
        <v>#REF!</v>
      </c>
    </row>
    <row r="117" spans="1:13" s="9" customFormat="1" ht="33.75" customHeight="1" x14ac:dyDescent="0.25">
      <c r="A117" s="36"/>
      <c r="B117" s="11" t="s">
        <v>5</v>
      </c>
      <c r="C117" s="12">
        <f t="shared" si="34"/>
        <v>25419400.010000002</v>
      </c>
      <c r="D117" s="12">
        <v>25419400.010000002</v>
      </c>
      <c r="E117" s="12"/>
      <c r="F117" s="11"/>
      <c r="G117" s="12"/>
      <c r="H117" s="12"/>
      <c r="I117" s="12"/>
      <c r="J117" s="12"/>
      <c r="K117" s="12"/>
      <c r="L117" s="41"/>
      <c r="M117" s="27" t="e">
        <f>#REF!+D117+E117+F117+G117+H117+I117+J117+K117-C117</f>
        <v>#REF!</v>
      </c>
    </row>
    <row r="118" spans="1:13" s="9" customFormat="1" ht="21" customHeight="1" x14ac:dyDescent="0.25">
      <c r="A118" s="45" t="s">
        <v>85</v>
      </c>
      <c r="B118" s="11" t="s">
        <v>4</v>
      </c>
      <c r="C118" s="12">
        <f t="shared" si="34"/>
        <v>535869400</v>
      </c>
      <c r="D118" s="12">
        <f>D119+D120</f>
        <v>535869400</v>
      </c>
      <c r="E118" s="12"/>
      <c r="F118" s="11"/>
      <c r="G118" s="12"/>
      <c r="H118" s="12"/>
      <c r="I118" s="12"/>
      <c r="J118" s="12"/>
      <c r="K118" s="12"/>
      <c r="L118" s="41" t="s">
        <v>3</v>
      </c>
      <c r="M118" s="27" t="e">
        <f>#REF!+D118+E118+F118+G118+H118+I118+J118+K118-C118</f>
        <v>#REF!</v>
      </c>
    </row>
    <row r="119" spans="1:13" s="9" customFormat="1" ht="47.25" customHeight="1" x14ac:dyDescent="0.25">
      <c r="A119" s="45"/>
      <c r="B119" s="11" t="s">
        <v>44</v>
      </c>
      <c r="C119" s="12">
        <f t="shared" si="34"/>
        <v>509075900</v>
      </c>
      <c r="D119" s="12">
        <v>509075900</v>
      </c>
      <c r="E119" s="12"/>
      <c r="F119" s="11"/>
      <c r="G119" s="12"/>
      <c r="H119" s="12"/>
      <c r="I119" s="12"/>
      <c r="J119" s="12"/>
      <c r="K119" s="12"/>
      <c r="L119" s="41"/>
      <c r="M119" s="27" t="e">
        <f>#REF!+D119+E119+F119+G119+H119+I119+J119+K119-C119</f>
        <v>#REF!</v>
      </c>
    </row>
    <row r="120" spans="1:13" s="9" customFormat="1" ht="33.75" customHeight="1" x14ac:dyDescent="0.25">
      <c r="A120" s="45"/>
      <c r="B120" s="11" t="s">
        <v>5</v>
      </c>
      <c r="C120" s="12">
        <f t="shared" si="34"/>
        <v>26793500</v>
      </c>
      <c r="D120" s="12">
        <v>26793500</v>
      </c>
      <c r="E120" s="12"/>
      <c r="F120" s="11"/>
      <c r="G120" s="12"/>
      <c r="H120" s="12"/>
      <c r="I120" s="12"/>
      <c r="J120" s="12"/>
      <c r="K120" s="12"/>
      <c r="L120" s="41"/>
      <c r="M120" s="27" t="e">
        <f>#REF!+D120+E120+F120+G120+H120+I120+J120+K120-C120</f>
        <v>#REF!</v>
      </c>
    </row>
    <row r="121" spans="1:13" s="9" customFormat="1" ht="21.75" customHeight="1" x14ac:dyDescent="0.25">
      <c r="A121" s="45" t="s">
        <v>86</v>
      </c>
      <c r="B121" s="11" t="s">
        <v>4</v>
      </c>
      <c r="C121" s="12">
        <f t="shared" si="34"/>
        <v>178843500</v>
      </c>
      <c r="D121" s="12">
        <f t="shared" ref="D121" si="45">D122+D123</f>
        <v>178843500</v>
      </c>
      <c r="E121" s="12"/>
      <c r="F121" s="11"/>
      <c r="G121" s="12"/>
      <c r="H121" s="12"/>
      <c r="I121" s="12"/>
      <c r="J121" s="12"/>
      <c r="K121" s="12"/>
      <c r="L121" s="41" t="s">
        <v>3</v>
      </c>
      <c r="M121" s="27" t="e">
        <f>#REF!+D121+E121+F121+G121+H121+I121+J121+K121-C121</f>
        <v>#REF!</v>
      </c>
    </row>
    <row r="122" spans="1:13" s="9" customFormat="1" ht="46.5" customHeight="1" x14ac:dyDescent="0.25">
      <c r="A122" s="45"/>
      <c r="B122" s="11" t="s">
        <v>44</v>
      </c>
      <c r="C122" s="12">
        <f t="shared" si="34"/>
        <v>169901300</v>
      </c>
      <c r="D122" s="12">
        <v>169901300</v>
      </c>
      <c r="E122" s="12"/>
      <c r="F122" s="11"/>
      <c r="G122" s="12"/>
      <c r="H122" s="12"/>
      <c r="I122" s="12"/>
      <c r="J122" s="12"/>
      <c r="K122" s="12"/>
      <c r="L122" s="41"/>
      <c r="M122" s="27" t="e">
        <f>#REF!+D122+E122+F122+G122+H122+I122+J122+K122-C122</f>
        <v>#REF!</v>
      </c>
    </row>
    <row r="123" spans="1:13" s="9" customFormat="1" ht="33.75" customHeight="1" x14ac:dyDescent="0.25">
      <c r="A123" s="45"/>
      <c r="B123" s="11" t="s">
        <v>5</v>
      </c>
      <c r="C123" s="12">
        <f t="shared" si="34"/>
        <v>8942200</v>
      </c>
      <c r="D123" s="12">
        <v>8942200</v>
      </c>
      <c r="E123" s="12"/>
      <c r="F123" s="11"/>
      <c r="G123" s="12"/>
      <c r="H123" s="12"/>
      <c r="I123" s="12"/>
      <c r="J123" s="12"/>
      <c r="K123" s="12"/>
      <c r="L123" s="41"/>
      <c r="M123" s="27" t="e">
        <f>#REF!+D123+E123+F123+G123+H123+I123+J123+K123-C123</f>
        <v>#REF!</v>
      </c>
    </row>
    <row r="124" spans="1:13" s="9" customFormat="1" ht="21.75" customHeight="1" x14ac:dyDescent="0.25">
      <c r="A124" s="45" t="s">
        <v>87</v>
      </c>
      <c r="B124" s="11" t="s">
        <v>4</v>
      </c>
      <c r="C124" s="12">
        <f t="shared" si="34"/>
        <v>513655789.47000003</v>
      </c>
      <c r="D124" s="12">
        <f t="shared" ref="D124" si="46">D125+D126</f>
        <v>513655789.47000003</v>
      </c>
      <c r="E124" s="12"/>
      <c r="F124" s="11"/>
      <c r="G124" s="12"/>
      <c r="H124" s="12"/>
      <c r="I124" s="12"/>
      <c r="J124" s="12"/>
      <c r="K124" s="12"/>
      <c r="L124" s="41" t="s">
        <v>3</v>
      </c>
      <c r="M124" s="27" t="e">
        <f>#REF!+D124+E124+F124+G124+H124+I124+J124+K124-C124</f>
        <v>#REF!</v>
      </c>
    </row>
    <row r="125" spans="1:13" s="9" customFormat="1" ht="49.5" customHeight="1" x14ac:dyDescent="0.25">
      <c r="A125" s="45"/>
      <c r="B125" s="11" t="s">
        <v>44</v>
      </c>
      <c r="C125" s="12">
        <f t="shared" si="34"/>
        <v>487973000</v>
      </c>
      <c r="D125" s="12">
        <v>487973000</v>
      </c>
      <c r="E125" s="12"/>
      <c r="F125" s="11"/>
      <c r="G125" s="12"/>
      <c r="H125" s="12"/>
      <c r="I125" s="12"/>
      <c r="J125" s="12"/>
      <c r="K125" s="12"/>
      <c r="L125" s="41"/>
      <c r="M125" s="27" t="e">
        <f>#REF!+D125+E125+F125+G125+H125+I125+J125+K125-C125</f>
        <v>#REF!</v>
      </c>
    </row>
    <row r="126" spans="1:13" s="9" customFormat="1" ht="33.75" customHeight="1" x14ac:dyDescent="0.25">
      <c r="A126" s="45"/>
      <c r="B126" s="11" t="s">
        <v>5</v>
      </c>
      <c r="C126" s="12">
        <f t="shared" si="34"/>
        <v>25682789.469999999</v>
      </c>
      <c r="D126" s="12">
        <v>25682789.469999999</v>
      </c>
      <c r="E126" s="12"/>
      <c r="F126" s="11"/>
      <c r="G126" s="12"/>
      <c r="H126" s="12"/>
      <c r="I126" s="12"/>
      <c r="J126" s="12"/>
      <c r="K126" s="12"/>
      <c r="L126" s="41"/>
      <c r="M126" s="27" t="e">
        <f>#REF!+D126+E126+F126+G126+H126+I126+J126+K126-C126</f>
        <v>#REF!</v>
      </c>
    </row>
    <row r="127" spans="1:13" s="9" customFormat="1" ht="24" customHeight="1" x14ac:dyDescent="0.25">
      <c r="A127" s="34" t="s">
        <v>88</v>
      </c>
      <c r="B127" s="11" t="s">
        <v>4</v>
      </c>
      <c r="C127" s="12">
        <f t="shared" si="34"/>
        <v>2003630</v>
      </c>
      <c r="D127" s="12">
        <f>D128</f>
        <v>2003630</v>
      </c>
      <c r="E127" s="12"/>
      <c r="F127" s="11"/>
      <c r="G127" s="12"/>
      <c r="H127" s="12"/>
      <c r="I127" s="12"/>
      <c r="J127" s="12"/>
      <c r="K127" s="12"/>
      <c r="L127" s="41" t="s">
        <v>3</v>
      </c>
      <c r="M127" s="27"/>
    </row>
    <row r="128" spans="1:13" s="9" customFormat="1" ht="33.75" customHeight="1" x14ac:dyDescent="0.25">
      <c r="A128" s="36"/>
      <c r="B128" s="11" t="s">
        <v>5</v>
      </c>
      <c r="C128" s="12">
        <f t="shared" si="34"/>
        <v>2003630</v>
      </c>
      <c r="D128" s="12">
        <v>2003630</v>
      </c>
      <c r="E128" s="12"/>
      <c r="F128" s="11"/>
      <c r="G128" s="12"/>
      <c r="H128" s="12"/>
      <c r="I128" s="12"/>
      <c r="J128" s="12"/>
      <c r="K128" s="12"/>
      <c r="L128" s="41"/>
      <c r="M128" s="27"/>
    </row>
    <row r="129" spans="1:13" s="9" customFormat="1" ht="21" customHeight="1" x14ac:dyDescent="0.25">
      <c r="A129" s="34" t="s">
        <v>89</v>
      </c>
      <c r="B129" s="11" t="s">
        <v>4</v>
      </c>
      <c r="C129" s="12">
        <f t="shared" si="34"/>
        <v>106454635.14</v>
      </c>
      <c r="D129" s="12">
        <f>D130+D131</f>
        <v>106454635.14</v>
      </c>
      <c r="E129" s="12">
        <f t="shared" ref="E129:K129" si="47">E130+E131</f>
        <v>0</v>
      </c>
      <c r="F129" s="12">
        <f t="shared" si="47"/>
        <v>0</v>
      </c>
      <c r="G129" s="12">
        <f t="shared" si="47"/>
        <v>0</v>
      </c>
      <c r="H129" s="12">
        <f t="shared" si="47"/>
        <v>0</v>
      </c>
      <c r="I129" s="12">
        <f t="shared" si="47"/>
        <v>0</v>
      </c>
      <c r="J129" s="12">
        <f t="shared" si="47"/>
        <v>0</v>
      </c>
      <c r="K129" s="12">
        <f t="shared" si="47"/>
        <v>0</v>
      </c>
      <c r="L129" s="41" t="s">
        <v>3</v>
      </c>
      <c r="M129" s="27"/>
    </row>
    <row r="130" spans="1:13" s="9" customFormat="1" ht="51" customHeight="1" x14ac:dyDescent="0.25">
      <c r="A130" s="35"/>
      <c r="B130" s="11" t="s">
        <v>44</v>
      </c>
      <c r="C130" s="12">
        <f t="shared" si="34"/>
        <v>101131900</v>
      </c>
      <c r="D130" s="12">
        <v>101131900</v>
      </c>
      <c r="E130" s="12"/>
      <c r="F130" s="11"/>
      <c r="G130" s="12"/>
      <c r="H130" s="12"/>
      <c r="I130" s="12"/>
      <c r="J130" s="12"/>
      <c r="K130" s="12"/>
      <c r="L130" s="41"/>
      <c r="M130" s="27"/>
    </row>
    <row r="131" spans="1:13" s="9" customFormat="1" ht="33.75" customHeight="1" x14ac:dyDescent="0.25">
      <c r="A131" s="36"/>
      <c r="B131" s="11" t="s">
        <v>5</v>
      </c>
      <c r="C131" s="12">
        <f t="shared" si="34"/>
        <v>5322735.1399999997</v>
      </c>
      <c r="D131" s="12">
        <v>5322735.1399999997</v>
      </c>
      <c r="E131" s="12"/>
      <c r="F131" s="11"/>
      <c r="G131" s="12"/>
      <c r="H131" s="12"/>
      <c r="I131" s="12"/>
      <c r="J131" s="12"/>
      <c r="K131" s="12"/>
      <c r="L131" s="41"/>
      <c r="M131" s="27"/>
    </row>
    <row r="132" spans="1:13" s="9" customFormat="1" ht="22.5" customHeight="1" x14ac:dyDescent="0.25">
      <c r="A132" s="34" t="s">
        <v>100</v>
      </c>
      <c r="B132" s="11" t="s">
        <v>4</v>
      </c>
      <c r="C132" s="12">
        <f t="shared" si="34"/>
        <v>46801240.57</v>
      </c>
      <c r="D132" s="12">
        <f>D134+D136+D138+D140+D142+D144+D146+D148+D150</f>
        <v>6377169.6199999992</v>
      </c>
      <c r="E132" s="12">
        <f t="shared" ref="E132:K132" si="48">E134+E136+E138+E140+E142+E144+E146+E148+E150</f>
        <v>18369616.800000001</v>
      </c>
      <c r="F132" s="12">
        <f>F134+F136+F138+F140+F142+F144+F146+F148+F150</f>
        <v>22054454.149999999</v>
      </c>
      <c r="G132" s="12">
        <f t="shared" si="48"/>
        <v>0</v>
      </c>
      <c r="H132" s="12">
        <f t="shared" si="48"/>
        <v>0</v>
      </c>
      <c r="I132" s="12">
        <f t="shared" si="48"/>
        <v>0</v>
      </c>
      <c r="J132" s="12">
        <f t="shared" si="48"/>
        <v>0</v>
      </c>
      <c r="K132" s="12">
        <f t="shared" si="48"/>
        <v>0</v>
      </c>
      <c r="L132" s="41" t="s">
        <v>3</v>
      </c>
      <c r="M132" s="27" t="e">
        <f>#REF!+D132+E132+F132+G132+H132+I132+J132+K132-C132</f>
        <v>#REF!</v>
      </c>
    </row>
    <row r="133" spans="1:13" s="9" customFormat="1" ht="42.75" customHeight="1" x14ac:dyDescent="0.25">
      <c r="A133" s="36"/>
      <c r="B133" s="11" t="s">
        <v>5</v>
      </c>
      <c r="C133" s="12">
        <f>C135+C137+C139+C141+C143+C145+C147+C149+C151</f>
        <v>46801240.57</v>
      </c>
      <c r="D133" s="12">
        <f t="shared" ref="D133:K133" si="49">D135+D137+D139+D141+D143+D145+D147+D149+D151</f>
        <v>6377169.6199999992</v>
      </c>
      <c r="E133" s="12">
        <f t="shared" si="49"/>
        <v>18369616.800000001</v>
      </c>
      <c r="F133" s="12">
        <f t="shared" si="49"/>
        <v>22054454.149999999</v>
      </c>
      <c r="G133" s="12">
        <f t="shared" si="49"/>
        <v>0</v>
      </c>
      <c r="H133" s="12">
        <f t="shared" si="49"/>
        <v>0</v>
      </c>
      <c r="I133" s="12">
        <f t="shared" si="49"/>
        <v>0</v>
      </c>
      <c r="J133" s="12">
        <f t="shared" si="49"/>
        <v>0</v>
      </c>
      <c r="K133" s="12">
        <f t="shared" si="49"/>
        <v>0</v>
      </c>
      <c r="L133" s="41"/>
      <c r="M133" s="27" t="e">
        <f>#REF!+D133+E133+F133+G133+H133+I133+J133+K133-C133</f>
        <v>#REF!</v>
      </c>
    </row>
    <row r="134" spans="1:13" s="9" customFormat="1" ht="19.5" customHeight="1" x14ac:dyDescent="0.25">
      <c r="A134" s="34" t="s">
        <v>90</v>
      </c>
      <c r="B134" s="11" t="s">
        <v>4</v>
      </c>
      <c r="C134" s="12">
        <f t="shared" si="34"/>
        <v>5749204.1500000004</v>
      </c>
      <c r="D134" s="12">
        <f t="shared" ref="D134:K150" si="50">D135</f>
        <v>0</v>
      </c>
      <c r="E134" s="12">
        <f t="shared" si="50"/>
        <v>0</v>
      </c>
      <c r="F134" s="12">
        <f t="shared" si="50"/>
        <v>5749204.1500000004</v>
      </c>
      <c r="G134" s="12">
        <f t="shared" si="50"/>
        <v>0</v>
      </c>
      <c r="H134" s="12">
        <f t="shared" si="50"/>
        <v>0</v>
      </c>
      <c r="I134" s="12">
        <f t="shared" si="50"/>
        <v>0</v>
      </c>
      <c r="J134" s="12">
        <f t="shared" si="50"/>
        <v>0</v>
      </c>
      <c r="K134" s="12">
        <f t="shared" si="50"/>
        <v>0</v>
      </c>
      <c r="L134" s="41" t="s">
        <v>3</v>
      </c>
      <c r="M134" s="27" t="e">
        <f>#REF!+D134+E134+F134+G134+H134+I134+J134+K134-C134</f>
        <v>#REF!</v>
      </c>
    </row>
    <row r="135" spans="1:13" s="9" customFormat="1" ht="38.25" customHeight="1" x14ac:dyDescent="0.25">
      <c r="A135" s="36"/>
      <c r="B135" s="11" t="s">
        <v>5</v>
      </c>
      <c r="C135" s="12">
        <f t="shared" si="34"/>
        <v>5749204.1500000004</v>
      </c>
      <c r="D135" s="12"/>
      <c r="E135" s="12"/>
      <c r="F135" s="12">
        <v>5749204.1500000004</v>
      </c>
      <c r="G135" s="12"/>
      <c r="H135" s="12"/>
      <c r="I135" s="12"/>
      <c r="J135" s="12"/>
      <c r="K135" s="12"/>
      <c r="L135" s="41"/>
      <c r="M135" s="27" t="e">
        <f>#REF!+D135+E135+F135+G135+H135+I135+J135+K135-C135</f>
        <v>#REF!</v>
      </c>
    </row>
    <row r="136" spans="1:13" s="9" customFormat="1" ht="22.5" customHeight="1" x14ac:dyDescent="0.25">
      <c r="A136" s="34" t="s">
        <v>111</v>
      </c>
      <c r="B136" s="11" t="s">
        <v>4</v>
      </c>
      <c r="C136" s="12">
        <f t="shared" si="34"/>
        <v>4691613.0599999996</v>
      </c>
      <c r="D136" s="12">
        <f t="shared" si="50"/>
        <v>4691613.0599999996</v>
      </c>
      <c r="E136" s="12">
        <f t="shared" si="50"/>
        <v>0</v>
      </c>
      <c r="F136" s="12">
        <f t="shared" si="50"/>
        <v>0</v>
      </c>
      <c r="G136" s="12">
        <f t="shared" si="50"/>
        <v>0</v>
      </c>
      <c r="H136" s="12">
        <f t="shared" si="50"/>
        <v>0</v>
      </c>
      <c r="I136" s="12">
        <f t="shared" si="50"/>
        <v>0</v>
      </c>
      <c r="J136" s="12">
        <f t="shared" si="50"/>
        <v>0</v>
      </c>
      <c r="K136" s="12">
        <f t="shared" si="50"/>
        <v>0</v>
      </c>
      <c r="L136" s="41" t="s">
        <v>3</v>
      </c>
      <c r="M136" s="27" t="e">
        <f>#REF!+D136+E136+F136+G136+H136+I136+J136+K136-C136</f>
        <v>#REF!</v>
      </c>
    </row>
    <row r="137" spans="1:13" s="9" customFormat="1" ht="39.75" customHeight="1" x14ac:dyDescent="0.25">
      <c r="A137" s="36"/>
      <c r="B137" s="11" t="s">
        <v>5</v>
      </c>
      <c r="C137" s="12">
        <f t="shared" si="34"/>
        <v>4691613.0599999996</v>
      </c>
      <c r="D137" s="12">
        <v>4691613.0599999996</v>
      </c>
      <c r="E137" s="12"/>
      <c r="F137" s="12"/>
      <c r="G137" s="12"/>
      <c r="H137" s="12"/>
      <c r="I137" s="12"/>
      <c r="J137" s="12"/>
      <c r="K137" s="12"/>
      <c r="L137" s="41"/>
      <c r="M137" s="27" t="e">
        <f>#REF!+D137+E137+F137+G137+H137+I137+J137+K137-C137</f>
        <v>#REF!</v>
      </c>
    </row>
    <row r="138" spans="1:13" s="9" customFormat="1" ht="26.25" customHeight="1" x14ac:dyDescent="0.25">
      <c r="A138" s="34" t="s">
        <v>91</v>
      </c>
      <c r="B138" s="11" t="s">
        <v>4</v>
      </c>
      <c r="C138" s="12">
        <f t="shared" si="34"/>
        <v>11434420</v>
      </c>
      <c r="D138" s="12">
        <f t="shared" si="50"/>
        <v>0</v>
      </c>
      <c r="E138" s="12">
        <f t="shared" si="50"/>
        <v>0</v>
      </c>
      <c r="F138" s="12">
        <f t="shared" si="50"/>
        <v>11434420</v>
      </c>
      <c r="G138" s="12">
        <f t="shared" si="50"/>
        <v>0</v>
      </c>
      <c r="H138" s="12">
        <f t="shared" si="50"/>
        <v>0</v>
      </c>
      <c r="I138" s="12">
        <f t="shared" si="50"/>
        <v>0</v>
      </c>
      <c r="J138" s="12">
        <f t="shared" si="50"/>
        <v>0</v>
      </c>
      <c r="K138" s="12">
        <f t="shared" si="50"/>
        <v>0</v>
      </c>
      <c r="L138" s="41" t="s">
        <v>3</v>
      </c>
      <c r="M138" s="27" t="e">
        <f>#REF!+D138+E138+F138+G138+H138+I138+J138+K138-C138</f>
        <v>#REF!</v>
      </c>
    </row>
    <row r="139" spans="1:13" s="9" customFormat="1" ht="39.75" customHeight="1" x14ac:dyDescent="0.25">
      <c r="A139" s="36"/>
      <c r="B139" s="11" t="s">
        <v>5</v>
      </c>
      <c r="C139" s="12">
        <f t="shared" si="34"/>
        <v>11434420</v>
      </c>
      <c r="D139" s="12"/>
      <c r="E139" s="12"/>
      <c r="F139" s="12">
        <v>11434420</v>
      </c>
      <c r="G139" s="12"/>
      <c r="H139" s="12"/>
      <c r="I139" s="12"/>
      <c r="J139" s="12"/>
      <c r="K139" s="12"/>
      <c r="L139" s="41"/>
      <c r="M139" s="27" t="e">
        <f>#REF!+D139+E139+F139+G139+H139+I139+J139+K139-C139</f>
        <v>#REF!</v>
      </c>
    </row>
    <row r="140" spans="1:13" s="9" customFormat="1" ht="28.5" customHeight="1" x14ac:dyDescent="0.25">
      <c r="A140" s="34" t="s">
        <v>92</v>
      </c>
      <c r="B140" s="11" t="s">
        <v>4</v>
      </c>
      <c r="C140" s="12">
        <f t="shared" si="34"/>
        <v>1725983.36</v>
      </c>
      <c r="D140" s="12">
        <f t="shared" si="50"/>
        <v>1685556.56</v>
      </c>
      <c r="E140" s="12">
        <f t="shared" si="50"/>
        <v>40426.800000000003</v>
      </c>
      <c r="F140" s="12">
        <f t="shared" si="50"/>
        <v>0</v>
      </c>
      <c r="G140" s="12">
        <f t="shared" si="50"/>
        <v>0</v>
      </c>
      <c r="H140" s="12">
        <f t="shared" si="50"/>
        <v>0</v>
      </c>
      <c r="I140" s="12">
        <f t="shared" si="50"/>
        <v>0</v>
      </c>
      <c r="J140" s="12">
        <f t="shared" si="50"/>
        <v>0</v>
      </c>
      <c r="K140" s="12">
        <f t="shared" si="50"/>
        <v>0</v>
      </c>
      <c r="L140" s="41" t="s">
        <v>3</v>
      </c>
      <c r="M140" s="27" t="e">
        <f>#REF!+D140+E140+F140+G140+H140+I140+J140+K140-C140</f>
        <v>#REF!</v>
      </c>
    </row>
    <row r="141" spans="1:13" s="9" customFormat="1" ht="57" customHeight="1" x14ac:dyDescent="0.25">
      <c r="A141" s="36"/>
      <c r="B141" s="11" t="s">
        <v>5</v>
      </c>
      <c r="C141" s="12">
        <f t="shared" si="34"/>
        <v>1725983.36</v>
      </c>
      <c r="D141" s="12">
        <v>1685556.56</v>
      </c>
      <c r="E141" s="12">
        <v>40426.800000000003</v>
      </c>
      <c r="F141" s="12"/>
      <c r="G141" s="12"/>
      <c r="H141" s="12"/>
      <c r="I141" s="12"/>
      <c r="J141" s="12"/>
      <c r="K141" s="12"/>
      <c r="L141" s="41"/>
      <c r="M141" s="27" t="e">
        <f>#REF!+D141+E141+F141+G141+H141+I141+J141+K141-C141</f>
        <v>#REF!</v>
      </c>
    </row>
    <row r="142" spans="1:13" s="9" customFormat="1" ht="24" customHeight="1" x14ac:dyDescent="0.25">
      <c r="A142" s="34" t="s">
        <v>93</v>
      </c>
      <c r="B142" s="11" t="s">
        <v>4</v>
      </c>
      <c r="C142" s="12">
        <f t="shared" si="34"/>
        <v>3267680</v>
      </c>
      <c r="D142" s="12">
        <f t="shared" si="50"/>
        <v>0</v>
      </c>
      <c r="E142" s="12">
        <f t="shared" si="50"/>
        <v>3267680</v>
      </c>
      <c r="F142" s="12">
        <f t="shared" si="50"/>
        <v>0</v>
      </c>
      <c r="G142" s="12">
        <f t="shared" si="50"/>
        <v>0</v>
      </c>
      <c r="H142" s="12">
        <f t="shared" si="50"/>
        <v>0</v>
      </c>
      <c r="I142" s="12">
        <f t="shared" si="50"/>
        <v>0</v>
      </c>
      <c r="J142" s="12">
        <f t="shared" si="50"/>
        <v>0</v>
      </c>
      <c r="K142" s="12">
        <f t="shared" si="50"/>
        <v>0</v>
      </c>
      <c r="L142" s="41" t="s">
        <v>3</v>
      </c>
      <c r="M142" s="27" t="e">
        <f>#REF!+D142+E142+F142+G142+H142+I142+J142+K142-C142</f>
        <v>#REF!</v>
      </c>
    </row>
    <row r="143" spans="1:13" s="9" customFormat="1" ht="60" customHeight="1" x14ac:dyDescent="0.25">
      <c r="A143" s="36"/>
      <c r="B143" s="11" t="s">
        <v>5</v>
      </c>
      <c r="C143" s="12">
        <f t="shared" si="34"/>
        <v>3267680</v>
      </c>
      <c r="D143" s="12"/>
      <c r="E143" s="12">
        <v>3267680</v>
      </c>
      <c r="F143" s="12"/>
      <c r="G143" s="12"/>
      <c r="H143" s="12"/>
      <c r="I143" s="12"/>
      <c r="J143" s="12"/>
      <c r="K143" s="12"/>
      <c r="L143" s="41"/>
      <c r="M143" s="27" t="e">
        <f>#REF!+D143+E143+F143+G143+H143+I143+J143+K143-C143</f>
        <v>#REF!</v>
      </c>
    </row>
    <row r="144" spans="1:13" s="9" customFormat="1" ht="27" customHeight="1" x14ac:dyDescent="0.25">
      <c r="A144" s="34" t="s">
        <v>94</v>
      </c>
      <c r="B144" s="11" t="s">
        <v>4</v>
      </c>
      <c r="C144" s="12">
        <f t="shared" si="34"/>
        <v>0</v>
      </c>
      <c r="D144" s="12">
        <f t="shared" si="50"/>
        <v>0</v>
      </c>
      <c r="E144" s="12">
        <f t="shared" si="50"/>
        <v>0</v>
      </c>
      <c r="F144" s="12">
        <f t="shared" si="50"/>
        <v>0</v>
      </c>
      <c r="G144" s="12">
        <f t="shared" si="50"/>
        <v>0</v>
      </c>
      <c r="H144" s="12">
        <f t="shared" si="50"/>
        <v>0</v>
      </c>
      <c r="I144" s="12">
        <f t="shared" si="50"/>
        <v>0</v>
      </c>
      <c r="J144" s="12">
        <f t="shared" si="50"/>
        <v>0</v>
      </c>
      <c r="K144" s="12">
        <f t="shared" si="50"/>
        <v>0</v>
      </c>
      <c r="L144" s="41" t="s">
        <v>3</v>
      </c>
      <c r="M144" s="27" t="e">
        <f>#REF!+D144+E144+F144+G144+H144+I144+J144+K144-C144</f>
        <v>#REF!</v>
      </c>
    </row>
    <row r="145" spans="1:13" s="9" customFormat="1" ht="56.25" customHeight="1" x14ac:dyDescent="0.25">
      <c r="A145" s="36"/>
      <c r="B145" s="11" t="s">
        <v>5</v>
      </c>
      <c r="C145" s="12">
        <f t="shared" si="34"/>
        <v>0</v>
      </c>
      <c r="D145" s="12"/>
      <c r="E145" s="12"/>
      <c r="F145" s="12">
        <v>0</v>
      </c>
      <c r="G145" s="12"/>
      <c r="H145" s="12"/>
      <c r="I145" s="12"/>
      <c r="J145" s="12"/>
      <c r="K145" s="12"/>
      <c r="L145" s="41"/>
      <c r="M145" s="27" t="e">
        <f>#REF!+D145+E145+F145+G145+H145+I145+J145+K145-C145</f>
        <v>#REF!</v>
      </c>
    </row>
    <row r="146" spans="1:13" s="9" customFormat="1" ht="27.75" customHeight="1" x14ac:dyDescent="0.25">
      <c r="A146" s="34" t="s">
        <v>95</v>
      </c>
      <c r="B146" s="11" t="s">
        <v>4</v>
      </c>
      <c r="C146" s="12">
        <f t="shared" si="34"/>
        <v>4870830</v>
      </c>
      <c r="D146" s="12">
        <f t="shared" si="50"/>
        <v>0</v>
      </c>
      <c r="E146" s="12">
        <f t="shared" si="50"/>
        <v>0</v>
      </c>
      <c r="F146" s="12">
        <f t="shared" si="50"/>
        <v>4870830</v>
      </c>
      <c r="G146" s="12">
        <f t="shared" si="50"/>
        <v>0</v>
      </c>
      <c r="H146" s="12">
        <f t="shared" si="50"/>
        <v>0</v>
      </c>
      <c r="I146" s="12">
        <f t="shared" si="50"/>
        <v>0</v>
      </c>
      <c r="J146" s="12">
        <f t="shared" si="50"/>
        <v>0</v>
      </c>
      <c r="K146" s="12">
        <f t="shared" si="50"/>
        <v>0</v>
      </c>
      <c r="L146" s="41" t="s">
        <v>3</v>
      </c>
      <c r="M146" s="27" t="e">
        <f>#REF!+D146+E146+F146+G146+H146+I146+J146+K146-C146</f>
        <v>#REF!</v>
      </c>
    </row>
    <row r="147" spans="1:13" s="9" customFormat="1" ht="42.75" customHeight="1" x14ac:dyDescent="0.25">
      <c r="A147" s="36"/>
      <c r="B147" s="11" t="s">
        <v>5</v>
      </c>
      <c r="C147" s="12">
        <f t="shared" ref="C147:C159" si="51">SUM(D147:K147)</f>
        <v>4870830</v>
      </c>
      <c r="D147" s="12"/>
      <c r="E147" s="12"/>
      <c r="F147" s="12">
        <v>4870830</v>
      </c>
      <c r="G147" s="12"/>
      <c r="H147" s="12"/>
      <c r="I147" s="12"/>
      <c r="J147" s="12"/>
      <c r="K147" s="12"/>
      <c r="L147" s="41"/>
      <c r="M147" s="27" t="e">
        <f>#REF!+D147+E147+F147+G147+H147+I147+J147+K147-C147</f>
        <v>#REF!</v>
      </c>
    </row>
    <row r="148" spans="1:13" s="9" customFormat="1" ht="30.75" customHeight="1" x14ac:dyDescent="0.25">
      <c r="A148" s="34" t="s">
        <v>96</v>
      </c>
      <c r="B148" s="11" t="s">
        <v>4</v>
      </c>
      <c r="C148" s="12">
        <f t="shared" si="51"/>
        <v>8509590</v>
      </c>
      <c r="D148" s="12">
        <f t="shared" si="50"/>
        <v>0</v>
      </c>
      <c r="E148" s="12">
        <f t="shared" si="50"/>
        <v>8509590</v>
      </c>
      <c r="F148" s="12">
        <f t="shared" si="50"/>
        <v>0</v>
      </c>
      <c r="G148" s="12">
        <f t="shared" si="50"/>
        <v>0</v>
      </c>
      <c r="H148" s="12">
        <f t="shared" si="50"/>
        <v>0</v>
      </c>
      <c r="I148" s="12">
        <f t="shared" si="50"/>
        <v>0</v>
      </c>
      <c r="J148" s="12">
        <f t="shared" si="50"/>
        <v>0</v>
      </c>
      <c r="K148" s="12">
        <f t="shared" si="50"/>
        <v>0</v>
      </c>
      <c r="L148" s="41" t="s">
        <v>3</v>
      </c>
      <c r="M148" s="27" t="e">
        <f>#REF!+D148+E148+F148+G148+H148+I148+J148+K148-C148</f>
        <v>#REF!</v>
      </c>
    </row>
    <row r="149" spans="1:13" s="9" customFormat="1" ht="54" customHeight="1" x14ac:dyDescent="0.25">
      <c r="A149" s="36"/>
      <c r="B149" s="11" t="s">
        <v>5</v>
      </c>
      <c r="C149" s="12">
        <f t="shared" si="51"/>
        <v>8509590</v>
      </c>
      <c r="D149" s="12"/>
      <c r="E149" s="12">
        <v>8509590</v>
      </c>
      <c r="F149" s="12"/>
      <c r="G149" s="12"/>
      <c r="H149" s="12"/>
      <c r="I149" s="12"/>
      <c r="J149" s="12"/>
      <c r="K149" s="12"/>
      <c r="L149" s="41"/>
      <c r="M149" s="27" t="e">
        <f>#REF!+D149+E149+F149+G149+H149+I149+J149+K149-C149</f>
        <v>#REF!</v>
      </c>
    </row>
    <row r="150" spans="1:13" s="9" customFormat="1" ht="26.25" customHeight="1" x14ac:dyDescent="0.25">
      <c r="A150" s="34" t="s">
        <v>97</v>
      </c>
      <c r="B150" s="11" t="s">
        <v>4</v>
      </c>
      <c r="C150" s="12">
        <f t="shared" si="51"/>
        <v>6551920</v>
      </c>
      <c r="D150" s="12">
        <f t="shared" si="50"/>
        <v>0</v>
      </c>
      <c r="E150" s="12">
        <f t="shared" si="50"/>
        <v>6551920</v>
      </c>
      <c r="F150" s="12">
        <f t="shared" si="50"/>
        <v>0</v>
      </c>
      <c r="G150" s="12">
        <f t="shared" si="50"/>
        <v>0</v>
      </c>
      <c r="H150" s="12">
        <f t="shared" si="50"/>
        <v>0</v>
      </c>
      <c r="I150" s="12">
        <f t="shared" si="50"/>
        <v>0</v>
      </c>
      <c r="J150" s="12">
        <f t="shared" si="50"/>
        <v>0</v>
      </c>
      <c r="K150" s="12">
        <f t="shared" si="50"/>
        <v>0</v>
      </c>
      <c r="L150" s="41" t="s">
        <v>3</v>
      </c>
      <c r="M150" s="27" t="e">
        <f>#REF!+D150+E150+F150+G150+H150+I150+J150+K150-C150</f>
        <v>#REF!</v>
      </c>
    </row>
    <row r="151" spans="1:13" s="9" customFormat="1" ht="39" customHeight="1" x14ac:dyDescent="0.25">
      <c r="A151" s="36"/>
      <c r="B151" s="11" t="s">
        <v>5</v>
      </c>
      <c r="C151" s="12">
        <f t="shared" si="51"/>
        <v>6551920</v>
      </c>
      <c r="D151" s="12"/>
      <c r="E151" s="12">
        <v>6551920</v>
      </c>
      <c r="F151" s="12"/>
      <c r="G151" s="12"/>
      <c r="H151" s="12"/>
      <c r="I151" s="12"/>
      <c r="J151" s="12"/>
      <c r="K151" s="12"/>
      <c r="L151" s="41"/>
      <c r="M151" s="27" t="e">
        <f>#REF!+D151+E151+F151+G151+H151+I151+J151+K151-C151</f>
        <v>#REF!</v>
      </c>
    </row>
    <row r="152" spans="1:13" s="9" customFormat="1" ht="38.25" customHeight="1" x14ac:dyDescent="0.25">
      <c r="A152" s="34" t="s">
        <v>98</v>
      </c>
      <c r="B152" s="11" t="s">
        <v>4</v>
      </c>
      <c r="C152" s="12">
        <f t="shared" si="51"/>
        <v>12601920</v>
      </c>
      <c r="D152" s="12">
        <f t="shared" ref="D152:K152" si="52">D153</f>
        <v>12601920</v>
      </c>
      <c r="E152" s="12">
        <f t="shared" si="52"/>
        <v>0</v>
      </c>
      <c r="F152" s="12">
        <f t="shared" si="52"/>
        <v>0</v>
      </c>
      <c r="G152" s="12">
        <f t="shared" si="52"/>
        <v>0</v>
      </c>
      <c r="H152" s="12">
        <f t="shared" si="52"/>
        <v>0</v>
      </c>
      <c r="I152" s="12">
        <f t="shared" si="52"/>
        <v>0</v>
      </c>
      <c r="J152" s="12">
        <f t="shared" si="52"/>
        <v>0</v>
      </c>
      <c r="K152" s="12">
        <f t="shared" si="52"/>
        <v>0</v>
      </c>
      <c r="L152" s="41" t="s">
        <v>3</v>
      </c>
      <c r="M152" s="27" t="e">
        <f>#REF!+D152+E152+F152+G152+H152+I152+J152+K152-C152</f>
        <v>#REF!</v>
      </c>
    </row>
    <row r="153" spans="1:13" s="9" customFormat="1" ht="48" customHeight="1" x14ac:dyDescent="0.25">
      <c r="A153" s="36"/>
      <c r="B153" s="11" t="s">
        <v>5</v>
      </c>
      <c r="C153" s="12">
        <f t="shared" si="51"/>
        <v>12601920</v>
      </c>
      <c r="D153" s="12">
        <f>D155</f>
        <v>12601920</v>
      </c>
      <c r="E153" s="12">
        <f t="shared" ref="E153:K153" si="53">E155</f>
        <v>0</v>
      </c>
      <c r="F153" s="12">
        <f t="shared" si="53"/>
        <v>0</v>
      </c>
      <c r="G153" s="12">
        <f t="shared" si="53"/>
        <v>0</v>
      </c>
      <c r="H153" s="12">
        <f t="shared" si="53"/>
        <v>0</v>
      </c>
      <c r="I153" s="12">
        <f t="shared" si="53"/>
        <v>0</v>
      </c>
      <c r="J153" s="12">
        <f t="shared" si="53"/>
        <v>0</v>
      </c>
      <c r="K153" s="12">
        <f t="shared" si="53"/>
        <v>0</v>
      </c>
      <c r="L153" s="41"/>
      <c r="M153" s="27" t="e">
        <f>#REF!+D153+E153+F153+G153+H153+I153+J153+K153-C153</f>
        <v>#REF!</v>
      </c>
    </row>
    <row r="154" spans="1:13" s="9" customFormat="1" ht="22.5" customHeight="1" x14ac:dyDescent="0.25">
      <c r="A154" s="34" t="s">
        <v>99</v>
      </c>
      <c r="B154" s="11" t="s">
        <v>4</v>
      </c>
      <c r="C154" s="12">
        <f t="shared" si="51"/>
        <v>12601920</v>
      </c>
      <c r="D154" s="12">
        <f t="shared" ref="D154:K154" si="54">D155</f>
        <v>12601920</v>
      </c>
      <c r="E154" s="12">
        <f t="shared" si="54"/>
        <v>0</v>
      </c>
      <c r="F154" s="12">
        <f t="shared" si="54"/>
        <v>0</v>
      </c>
      <c r="G154" s="12">
        <f t="shared" si="54"/>
        <v>0</v>
      </c>
      <c r="H154" s="12">
        <f t="shared" si="54"/>
        <v>0</v>
      </c>
      <c r="I154" s="12">
        <f t="shared" si="54"/>
        <v>0</v>
      </c>
      <c r="J154" s="12">
        <f t="shared" si="54"/>
        <v>0</v>
      </c>
      <c r="K154" s="12">
        <f t="shared" si="54"/>
        <v>0</v>
      </c>
      <c r="L154" s="29" t="s">
        <v>3</v>
      </c>
      <c r="M154" s="27" t="e">
        <f>#REF!+D154+E154+F154+G154+H154+I154+J154+K154-C154</f>
        <v>#REF!</v>
      </c>
    </row>
    <row r="155" spans="1:13" s="9" customFormat="1" ht="57.75" customHeight="1" x14ac:dyDescent="0.25">
      <c r="A155" s="36"/>
      <c r="B155" s="11" t="s">
        <v>5</v>
      </c>
      <c r="C155" s="12">
        <f t="shared" si="51"/>
        <v>12601920</v>
      </c>
      <c r="D155" s="12">
        <v>12601920</v>
      </c>
      <c r="E155" s="12"/>
      <c r="F155" s="12"/>
      <c r="G155" s="12"/>
      <c r="H155" s="12"/>
      <c r="I155" s="12"/>
      <c r="J155" s="12"/>
      <c r="K155" s="12"/>
      <c r="L155" s="31"/>
      <c r="M155" s="27" t="e">
        <f>#REF!+D155+E155+F155+G155+H155+I155+J155+K155-C155</f>
        <v>#REF!</v>
      </c>
    </row>
    <row r="156" spans="1:13" s="9" customFormat="1" ht="18.75" customHeight="1" x14ac:dyDescent="0.25">
      <c r="A156" s="34" t="s">
        <v>40</v>
      </c>
      <c r="B156" s="11" t="s">
        <v>4</v>
      </c>
      <c r="C156" s="12">
        <f t="shared" si="51"/>
        <v>9988555195.2600021</v>
      </c>
      <c r="D156" s="12">
        <f>D158+D159+D157</f>
        <v>2848601516.6799998</v>
      </c>
      <c r="E156" s="12">
        <f t="shared" ref="E156:F156" si="55">E158+E159+E157</f>
        <v>325057060.74000001</v>
      </c>
      <c r="F156" s="12">
        <f t="shared" si="55"/>
        <v>516023020.63999999</v>
      </c>
      <c r="G156" s="12">
        <f t="shared" ref="G156:K156" si="56">G158+G159</f>
        <v>1259774719.4400001</v>
      </c>
      <c r="H156" s="12">
        <f t="shared" si="56"/>
        <v>1259774719.4400001</v>
      </c>
      <c r="I156" s="12">
        <f t="shared" si="56"/>
        <v>1259774719.4400001</v>
      </c>
      <c r="J156" s="12">
        <f t="shared" si="56"/>
        <v>1259774719.4400001</v>
      </c>
      <c r="K156" s="12">
        <f t="shared" si="56"/>
        <v>1259774719.4400001</v>
      </c>
      <c r="L156" s="29"/>
      <c r="M156" s="27" t="e">
        <f>#REF!+D156+E156+F156+G156+H156+I156+J156+K156-C156</f>
        <v>#REF!</v>
      </c>
    </row>
    <row r="157" spans="1:13" s="9" customFormat="1" ht="52.5" customHeight="1" x14ac:dyDescent="0.25">
      <c r="A157" s="35"/>
      <c r="B157" s="11" t="s">
        <v>56</v>
      </c>
      <c r="C157" s="12">
        <f t="shared" si="51"/>
        <v>53040700</v>
      </c>
      <c r="D157" s="12">
        <f t="shared" ref="D157:K157" si="57">D66+D62+D54</f>
        <v>13348700</v>
      </c>
      <c r="E157" s="12">
        <f t="shared" si="57"/>
        <v>19846000</v>
      </c>
      <c r="F157" s="12">
        <f t="shared" si="57"/>
        <v>19846000</v>
      </c>
      <c r="G157" s="12">
        <f t="shared" si="57"/>
        <v>0</v>
      </c>
      <c r="H157" s="12">
        <f t="shared" si="57"/>
        <v>0</v>
      </c>
      <c r="I157" s="12">
        <f t="shared" si="57"/>
        <v>0</v>
      </c>
      <c r="J157" s="12">
        <f t="shared" si="57"/>
        <v>0</v>
      </c>
      <c r="K157" s="12">
        <f t="shared" si="57"/>
        <v>0</v>
      </c>
      <c r="L157" s="30"/>
      <c r="M157" s="27"/>
    </row>
    <row r="158" spans="1:13" s="9" customFormat="1" ht="50.25" customHeight="1" x14ac:dyDescent="0.25">
      <c r="A158" s="35"/>
      <c r="B158" s="11" t="s">
        <v>44</v>
      </c>
      <c r="C158" s="12">
        <f t="shared" si="51"/>
        <v>7143950300</v>
      </c>
      <c r="D158" s="12">
        <f t="shared" ref="D158:K158" si="58">D41+D84</f>
        <v>2544369200</v>
      </c>
      <c r="E158" s="12">
        <f t="shared" si="58"/>
        <v>170318400</v>
      </c>
      <c r="F158" s="12">
        <f t="shared" si="58"/>
        <v>179512700</v>
      </c>
      <c r="G158" s="12">
        <f t="shared" si="58"/>
        <v>849950000</v>
      </c>
      <c r="H158" s="12">
        <f t="shared" si="58"/>
        <v>849950000</v>
      </c>
      <c r="I158" s="12">
        <f t="shared" si="58"/>
        <v>849950000</v>
      </c>
      <c r="J158" s="12">
        <f t="shared" si="58"/>
        <v>849950000</v>
      </c>
      <c r="K158" s="12">
        <f t="shared" si="58"/>
        <v>849950000</v>
      </c>
      <c r="L158" s="30"/>
      <c r="M158" s="27" t="e">
        <f>#REF!+D158+E158+F158+G158+H158+I158+J158+K158-C158</f>
        <v>#REF!</v>
      </c>
    </row>
    <row r="159" spans="1:13" s="9" customFormat="1" ht="34.5" customHeight="1" x14ac:dyDescent="0.25">
      <c r="A159" s="36"/>
      <c r="B159" s="11" t="s">
        <v>5</v>
      </c>
      <c r="C159" s="12">
        <f t="shared" si="51"/>
        <v>2791564195.2600002</v>
      </c>
      <c r="D159" s="12">
        <f t="shared" ref="D159:K159" si="59">D38+D42+D64+D85+D133+D153</f>
        <v>290883616.68000001</v>
      </c>
      <c r="E159" s="12">
        <f t="shared" si="59"/>
        <v>134892660.74000001</v>
      </c>
      <c r="F159" s="12">
        <f t="shared" si="59"/>
        <v>316664320.63999999</v>
      </c>
      <c r="G159" s="12">
        <f t="shared" si="59"/>
        <v>409824719.44</v>
      </c>
      <c r="H159" s="12">
        <f t="shared" si="59"/>
        <v>409824719.44</v>
      </c>
      <c r="I159" s="12">
        <f t="shared" si="59"/>
        <v>409824719.44</v>
      </c>
      <c r="J159" s="12">
        <f t="shared" si="59"/>
        <v>409824719.44</v>
      </c>
      <c r="K159" s="12">
        <f t="shared" si="59"/>
        <v>409824719.44</v>
      </c>
      <c r="L159" s="31"/>
      <c r="M159" s="27" t="e">
        <f>#REF!+D159+E159+F159+G159+H159+I159+J159+K159-C159</f>
        <v>#REF!</v>
      </c>
    </row>
    <row r="160" spans="1:13" s="9" customFormat="1" ht="28.5" customHeight="1" x14ac:dyDescent="0.25">
      <c r="A160" s="42" t="s">
        <v>38</v>
      </c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4"/>
      <c r="M160" s="27" t="e">
        <f>#REF!+D160+E160+F160+G160+H160+I160+J160+K160-C160</f>
        <v>#REF!</v>
      </c>
    </row>
    <row r="161" spans="1:13" s="9" customFormat="1" ht="23.25" customHeight="1" x14ac:dyDescent="0.25">
      <c r="A161" s="42" t="s">
        <v>112</v>
      </c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4"/>
      <c r="M161" s="27" t="e">
        <f>#REF!+D161+E161+F161+G161+H161+I161+J161+K161-C161</f>
        <v>#REF!</v>
      </c>
    </row>
    <row r="162" spans="1:13" s="9" customFormat="1" ht="38.25" customHeight="1" x14ac:dyDescent="0.25">
      <c r="A162" s="42" t="s">
        <v>15</v>
      </c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4"/>
      <c r="M162" s="27" t="e">
        <f>#REF!+D162+E162+F162+G162+H162+I162+J162+K162-C162</f>
        <v>#REF!</v>
      </c>
    </row>
    <row r="163" spans="1:13" s="9" customFormat="1" ht="18.75" customHeight="1" x14ac:dyDescent="0.25">
      <c r="A163" s="34" t="s">
        <v>102</v>
      </c>
      <c r="B163" s="11" t="s">
        <v>4</v>
      </c>
      <c r="C163" s="12">
        <f>C164+C165+C166</f>
        <v>28080900</v>
      </c>
      <c r="D163" s="12">
        <f>D164+D165+D166</f>
        <v>7995900</v>
      </c>
      <c r="E163" s="12">
        <f t="shared" ref="E163:K163" si="60">E164+E165+E166</f>
        <v>10076800</v>
      </c>
      <c r="F163" s="12">
        <f t="shared" si="60"/>
        <v>10008200</v>
      </c>
      <c r="G163" s="12">
        <f t="shared" si="60"/>
        <v>0</v>
      </c>
      <c r="H163" s="12">
        <f t="shared" si="60"/>
        <v>0</v>
      </c>
      <c r="I163" s="12">
        <f t="shared" si="60"/>
        <v>0</v>
      </c>
      <c r="J163" s="12">
        <f t="shared" si="60"/>
        <v>0</v>
      </c>
      <c r="K163" s="12">
        <f t="shared" si="60"/>
        <v>0</v>
      </c>
      <c r="L163" s="29" t="s">
        <v>32</v>
      </c>
      <c r="M163" s="27" t="e">
        <f>#REF!+D163+E163+F163+G163+H163+I163+J163+K163-C163</f>
        <v>#REF!</v>
      </c>
    </row>
    <row r="164" spans="1:13" s="9" customFormat="1" ht="47.25" x14ac:dyDescent="0.25">
      <c r="A164" s="35"/>
      <c r="B164" s="11" t="s">
        <v>56</v>
      </c>
      <c r="C164" s="12">
        <f>SUM(D164:K164)</f>
        <v>1547000</v>
      </c>
      <c r="D164" s="12">
        <v>466400</v>
      </c>
      <c r="E164" s="12">
        <v>572900</v>
      </c>
      <c r="F164" s="12">
        <v>507700</v>
      </c>
      <c r="G164" s="12"/>
      <c r="H164" s="12"/>
      <c r="I164" s="12"/>
      <c r="J164" s="12"/>
      <c r="K164" s="12"/>
      <c r="L164" s="30"/>
      <c r="M164" s="27" t="e">
        <f>#REF!+D164+E164+F164+G164+H164+I164+J164+K164-C164</f>
        <v>#REF!</v>
      </c>
    </row>
    <row r="165" spans="1:13" s="9" customFormat="1" ht="47.25" x14ac:dyDescent="0.25">
      <c r="A165" s="35"/>
      <c r="B165" s="11" t="s">
        <v>44</v>
      </c>
      <c r="C165" s="12">
        <f>SUM(D165:K165)</f>
        <v>25129700</v>
      </c>
      <c r="D165" s="12">
        <v>7129700</v>
      </c>
      <c r="E165" s="12">
        <v>9000000</v>
      </c>
      <c r="F165" s="12">
        <v>9000000</v>
      </c>
      <c r="G165" s="12"/>
      <c r="H165" s="12"/>
      <c r="I165" s="12"/>
      <c r="J165" s="12"/>
      <c r="K165" s="12"/>
      <c r="L165" s="30"/>
      <c r="M165" s="27" t="e">
        <f>#REF!+D165+E165+F165+G165+H165+I165+J165+K165-C165</f>
        <v>#REF!</v>
      </c>
    </row>
    <row r="166" spans="1:13" s="9" customFormat="1" ht="31.5" x14ac:dyDescent="0.25">
      <c r="A166" s="36"/>
      <c r="B166" s="11" t="s">
        <v>5</v>
      </c>
      <c r="C166" s="12">
        <f>SUM(D166:K166)</f>
        <v>1404200</v>
      </c>
      <c r="D166" s="12">
        <v>399800</v>
      </c>
      <c r="E166" s="12">
        <v>503900</v>
      </c>
      <c r="F166" s="12">
        <v>500500</v>
      </c>
      <c r="G166" s="12"/>
      <c r="H166" s="12"/>
      <c r="I166" s="12"/>
      <c r="J166" s="12"/>
      <c r="K166" s="12"/>
      <c r="L166" s="31"/>
      <c r="M166" s="27" t="e">
        <f>#REF!+D166+E166+F166+G166+H166+I166+J166+K166-C166</f>
        <v>#REF!</v>
      </c>
    </row>
    <row r="167" spans="1:13" s="9" customFormat="1" ht="26.25" customHeight="1" x14ac:dyDescent="0.25">
      <c r="A167" s="34" t="s">
        <v>101</v>
      </c>
      <c r="B167" s="11" t="s">
        <v>4</v>
      </c>
      <c r="C167" s="12">
        <f t="shared" ref="C167:K167" si="61">C168+C169+C170</f>
        <v>136644400</v>
      </c>
      <c r="D167" s="12">
        <f>D168+D169+D170</f>
        <v>42498900</v>
      </c>
      <c r="E167" s="12">
        <f>E168</f>
        <v>46576900</v>
      </c>
      <c r="F167" s="12">
        <f t="shared" si="61"/>
        <v>47568600</v>
      </c>
      <c r="G167" s="12">
        <f t="shared" si="61"/>
        <v>0</v>
      </c>
      <c r="H167" s="12">
        <f t="shared" si="61"/>
        <v>0</v>
      </c>
      <c r="I167" s="12">
        <f t="shared" si="61"/>
        <v>0</v>
      </c>
      <c r="J167" s="12">
        <f t="shared" si="61"/>
        <v>0</v>
      </c>
      <c r="K167" s="12">
        <f t="shared" si="61"/>
        <v>0</v>
      </c>
      <c r="L167" s="29" t="s">
        <v>32</v>
      </c>
      <c r="M167" s="27" t="e">
        <f>#REF!+D167+E167+F167+G167+H167+I167+J167+K167-C167</f>
        <v>#REF!</v>
      </c>
    </row>
    <row r="168" spans="1:13" s="9" customFormat="1" ht="57.75" customHeight="1" x14ac:dyDescent="0.25">
      <c r="A168" s="35"/>
      <c r="B168" s="11" t="s">
        <v>56</v>
      </c>
      <c r="C168" s="12">
        <f>SUM(D168:K168)</f>
        <v>136644400</v>
      </c>
      <c r="D168" s="12">
        <v>42498900</v>
      </c>
      <c r="E168" s="12">
        <v>46576900</v>
      </c>
      <c r="F168" s="12">
        <v>47568600</v>
      </c>
      <c r="G168" s="12"/>
      <c r="H168" s="12"/>
      <c r="I168" s="12"/>
      <c r="J168" s="12"/>
      <c r="K168" s="12"/>
      <c r="L168" s="30"/>
      <c r="M168" s="27" t="e">
        <f>#REF!+D168+E168+F168+G168+H168+I168+J168+K168-C168</f>
        <v>#REF!</v>
      </c>
    </row>
    <row r="169" spans="1:13" s="9" customFormat="1" ht="51.75" hidden="1" customHeight="1" x14ac:dyDescent="0.25">
      <c r="A169" s="35"/>
      <c r="B169" s="11" t="s">
        <v>18</v>
      </c>
      <c r="C169" s="12">
        <f>SUM(D169:K169)</f>
        <v>0</v>
      </c>
      <c r="D169" s="12"/>
      <c r="E169" s="12"/>
      <c r="F169" s="12"/>
      <c r="G169" s="12"/>
      <c r="H169" s="12"/>
      <c r="I169" s="12"/>
      <c r="J169" s="12"/>
      <c r="K169" s="12"/>
      <c r="L169" s="30"/>
      <c r="M169" s="27" t="e">
        <f>#REF!+D169+E169+F169+G169+H169+I169+J169+K169-C169</f>
        <v>#REF!</v>
      </c>
    </row>
    <row r="170" spans="1:13" s="9" customFormat="1" ht="38.25" hidden="1" customHeight="1" x14ac:dyDescent="0.25">
      <c r="A170" s="36"/>
      <c r="B170" s="11" t="s">
        <v>5</v>
      </c>
      <c r="C170" s="12">
        <f>SUM(D170:K170)</f>
        <v>0</v>
      </c>
      <c r="D170" s="12"/>
      <c r="E170" s="12"/>
      <c r="F170" s="12"/>
      <c r="G170" s="12"/>
      <c r="H170" s="12"/>
      <c r="I170" s="12"/>
      <c r="J170" s="12"/>
      <c r="K170" s="12"/>
      <c r="L170" s="31"/>
      <c r="M170" s="27" t="e">
        <f>#REF!+D170+E170+F170+G170+H170+I170+J170+K170-C170</f>
        <v>#REF!</v>
      </c>
    </row>
    <row r="171" spans="1:13" s="9" customFormat="1" ht="22.5" customHeight="1" x14ac:dyDescent="0.25">
      <c r="A171" s="34" t="s">
        <v>24</v>
      </c>
      <c r="B171" s="11" t="s">
        <v>4</v>
      </c>
      <c r="C171" s="12">
        <f>C172+C173+C174</f>
        <v>12372200</v>
      </c>
      <c r="D171" s="12"/>
      <c r="E171" s="12">
        <f>E172+E173</f>
        <v>6190300</v>
      </c>
      <c r="F171" s="12">
        <f t="shared" ref="F171:K171" si="62">F172+F173+F174</f>
        <v>6181900</v>
      </c>
      <c r="G171" s="12">
        <f t="shared" si="62"/>
        <v>0</v>
      </c>
      <c r="H171" s="12">
        <f t="shared" si="62"/>
        <v>0</v>
      </c>
      <c r="I171" s="12">
        <f t="shared" si="62"/>
        <v>0</v>
      </c>
      <c r="J171" s="12">
        <f t="shared" si="62"/>
        <v>0</v>
      </c>
      <c r="K171" s="12">
        <f t="shared" si="62"/>
        <v>0</v>
      </c>
      <c r="L171" s="29" t="s">
        <v>29</v>
      </c>
      <c r="M171" s="27" t="e">
        <f>#REF!+D171+E171+F171+G171+H171+I171+J171+K171-C171</f>
        <v>#REF!</v>
      </c>
    </row>
    <row r="172" spans="1:13" s="9" customFormat="1" ht="50.25" customHeight="1" x14ac:dyDescent="0.25">
      <c r="A172" s="35"/>
      <c r="B172" s="11" t="s">
        <v>56</v>
      </c>
      <c r="C172" s="12">
        <f>SUM(D172:K172)</f>
        <v>9954200</v>
      </c>
      <c r="D172" s="12"/>
      <c r="E172" s="12">
        <v>4981300</v>
      </c>
      <c r="F172" s="12">
        <v>4972900</v>
      </c>
      <c r="G172" s="12"/>
      <c r="H172" s="12"/>
      <c r="I172" s="12"/>
      <c r="J172" s="12"/>
      <c r="K172" s="12"/>
      <c r="L172" s="30"/>
      <c r="M172" s="27" t="e">
        <f>#REF!+D172+E172+F172+G172+H172+I172+J172+K172-C172</f>
        <v>#REF!</v>
      </c>
    </row>
    <row r="173" spans="1:13" s="9" customFormat="1" ht="52.5" customHeight="1" x14ac:dyDescent="0.25">
      <c r="A173" s="35"/>
      <c r="B173" s="11" t="s">
        <v>18</v>
      </c>
      <c r="C173" s="12">
        <f>SUM(D173:K173)</f>
        <v>2418000</v>
      </c>
      <c r="D173" s="12"/>
      <c r="E173" s="12">
        <v>1209000</v>
      </c>
      <c r="F173" s="12">
        <v>1209000</v>
      </c>
      <c r="G173" s="12"/>
      <c r="H173" s="12"/>
      <c r="I173" s="12"/>
      <c r="J173" s="12"/>
      <c r="K173" s="12"/>
      <c r="L173" s="30"/>
      <c r="M173" s="27" t="e">
        <f>#REF!+D173+E173+F173+G173+H173+I173+J173+K173-C173</f>
        <v>#REF!</v>
      </c>
    </row>
    <row r="174" spans="1:13" s="9" customFormat="1" ht="31.5" hidden="1" x14ac:dyDescent="0.25">
      <c r="A174" s="36"/>
      <c r="B174" s="11" t="s">
        <v>5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31"/>
      <c r="M174" s="27" t="e">
        <f>#REF!+D174+E174+F174+G174+H174+I174+J174+K174-C174</f>
        <v>#REF!</v>
      </c>
    </row>
    <row r="175" spans="1:13" s="9" customFormat="1" ht="17.25" customHeight="1" x14ac:dyDescent="0.25">
      <c r="A175" s="34" t="s">
        <v>103</v>
      </c>
      <c r="B175" s="11" t="s">
        <v>4</v>
      </c>
      <c r="C175" s="12">
        <f>C176+C177+C178</f>
        <v>1435086402.8400002</v>
      </c>
      <c r="D175" s="12">
        <f t="shared" ref="D175:F175" si="63">D176+D177+D178</f>
        <v>0</v>
      </c>
      <c r="E175" s="12">
        <f t="shared" si="63"/>
        <v>0</v>
      </c>
      <c r="F175" s="12">
        <f t="shared" si="63"/>
        <v>0</v>
      </c>
      <c r="G175" s="12">
        <f t="shared" ref="G175" si="64">G176+G177+G178</f>
        <v>239895280.56</v>
      </c>
      <c r="H175" s="12">
        <f t="shared" ref="H175" si="65">H176+H177+H178</f>
        <v>262535280.56</v>
      </c>
      <c r="I175" s="12">
        <f t="shared" ref="I175:K175" si="66">I176+I177+I178</f>
        <v>286075280.56</v>
      </c>
      <c r="J175" s="12">
        <f t="shared" si="66"/>
        <v>310555280.60000002</v>
      </c>
      <c r="K175" s="12">
        <f t="shared" si="66"/>
        <v>336025280.56</v>
      </c>
      <c r="L175" s="29" t="s">
        <v>32</v>
      </c>
      <c r="M175" s="27" t="e">
        <f>#REF!+D175+E175+F175+G175+H175+I175+J175+K175-C175</f>
        <v>#REF!</v>
      </c>
    </row>
    <row r="176" spans="1:13" s="9" customFormat="1" ht="48.75" hidden="1" customHeight="1" x14ac:dyDescent="0.25">
      <c r="A176" s="35"/>
      <c r="B176" s="11" t="s">
        <v>17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30"/>
      <c r="M176" s="27" t="e">
        <f>#REF!+D176+E176+F176+G176+H176+I176+J176+K176-C176</f>
        <v>#REF!</v>
      </c>
    </row>
    <row r="177" spans="1:13" s="9" customFormat="1" ht="51.75" hidden="1" customHeight="1" x14ac:dyDescent="0.25">
      <c r="A177" s="35"/>
      <c r="B177" s="11" t="s">
        <v>18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30"/>
      <c r="M177" s="27" t="e">
        <f>#REF!+D177+E177+F177+G177+H177+I177+J177+K177-C177</f>
        <v>#REF!</v>
      </c>
    </row>
    <row r="178" spans="1:13" s="9" customFormat="1" ht="39.75" customHeight="1" x14ac:dyDescent="0.25">
      <c r="A178" s="36"/>
      <c r="B178" s="11" t="s">
        <v>5</v>
      </c>
      <c r="C178" s="12">
        <f>SUM(D178:K178)</f>
        <v>1435086402.8400002</v>
      </c>
      <c r="D178" s="18"/>
      <c r="E178" s="18"/>
      <c r="F178" s="16"/>
      <c r="G178" s="16">
        <v>239895280.56</v>
      </c>
      <c r="H178" s="16">
        <v>262535280.56</v>
      </c>
      <c r="I178" s="16">
        <v>286075280.56</v>
      </c>
      <c r="J178" s="16">
        <v>310555280.60000002</v>
      </c>
      <c r="K178" s="16">
        <v>336025280.56</v>
      </c>
      <c r="L178" s="31"/>
      <c r="M178" s="27" t="e">
        <f>#REF!+D178+E178+F178+G178+H178+I178+J178+K178-C178</f>
        <v>#REF!</v>
      </c>
    </row>
    <row r="179" spans="1:13" s="9" customFormat="1" ht="19.5" customHeight="1" x14ac:dyDescent="0.25">
      <c r="A179" s="34" t="s">
        <v>48</v>
      </c>
      <c r="B179" s="11" t="s">
        <v>4</v>
      </c>
      <c r="C179" s="12">
        <f t="shared" ref="C179:C182" si="67">SUM(D179:K179)</f>
        <v>1612183902.8400002</v>
      </c>
      <c r="D179" s="12">
        <f t="shared" ref="D179:K179" si="68">D180+D181+D182</f>
        <v>50494800</v>
      </c>
      <c r="E179" s="12">
        <f t="shared" si="68"/>
        <v>62844000</v>
      </c>
      <c r="F179" s="12">
        <f t="shared" si="68"/>
        <v>63758700</v>
      </c>
      <c r="G179" s="12">
        <f t="shared" si="68"/>
        <v>239895280.56</v>
      </c>
      <c r="H179" s="12">
        <f t="shared" si="68"/>
        <v>262535280.56</v>
      </c>
      <c r="I179" s="12">
        <f t="shared" si="68"/>
        <v>286075280.56</v>
      </c>
      <c r="J179" s="12">
        <f t="shared" si="68"/>
        <v>310555280.60000002</v>
      </c>
      <c r="K179" s="12">
        <f t="shared" si="68"/>
        <v>336025280.56</v>
      </c>
      <c r="L179" s="29"/>
      <c r="M179" s="27" t="e">
        <f>#REF!+D179+E179+F179+G179+H179+I179+J179+K179-C179</f>
        <v>#REF!</v>
      </c>
    </row>
    <row r="180" spans="1:13" s="9" customFormat="1" ht="49.5" customHeight="1" x14ac:dyDescent="0.25">
      <c r="A180" s="35"/>
      <c r="B180" s="11" t="s">
        <v>57</v>
      </c>
      <c r="C180" s="12">
        <f t="shared" si="67"/>
        <v>148145600</v>
      </c>
      <c r="D180" s="12">
        <f>D172+D168+D164</f>
        <v>42965300</v>
      </c>
      <c r="E180" s="12">
        <f t="shared" ref="E180:K180" si="69">E172+E168+E164</f>
        <v>52131100</v>
      </c>
      <c r="F180" s="12">
        <f t="shared" si="69"/>
        <v>53049200</v>
      </c>
      <c r="G180" s="12">
        <f t="shared" si="69"/>
        <v>0</v>
      </c>
      <c r="H180" s="12">
        <f t="shared" si="69"/>
        <v>0</v>
      </c>
      <c r="I180" s="12">
        <f t="shared" si="69"/>
        <v>0</v>
      </c>
      <c r="J180" s="12">
        <f t="shared" si="69"/>
        <v>0</v>
      </c>
      <c r="K180" s="12">
        <f t="shared" si="69"/>
        <v>0</v>
      </c>
      <c r="L180" s="30"/>
      <c r="M180" s="27" t="e">
        <f>#REF!+D180+E180+F180+G180+H180+I180+J180+K180-C180</f>
        <v>#REF!</v>
      </c>
    </row>
    <row r="181" spans="1:13" s="9" customFormat="1" ht="51" customHeight="1" x14ac:dyDescent="0.25">
      <c r="A181" s="35"/>
      <c r="B181" s="11" t="s">
        <v>18</v>
      </c>
      <c r="C181" s="12">
        <f t="shared" si="67"/>
        <v>27547700</v>
      </c>
      <c r="D181" s="12">
        <f>D177+D173+D169+D165</f>
        <v>7129700</v>
      </c>
      <c r="E181" s="12">
        <f t="shared" ref="E181:K181" si="70">E177+E173+E169+E165</f>
        <v>10209000</v>
      </c>
      <c r="F181" s="12">
        <f t="shared" si="70"/>
        <v>10209000</v>
      </c>
      <c r="G181" s="12">
        <f t="shared" si="70"/>
        <v>0</v>
      </c>
      <c r="H181" s="12">
        <f t="shared" si="70"/>
        <v>0</v>
      </c>
      <c r="I181" s="12">
        <f t="shared" si="70"/>
        <v>0</v>
      </c>
      <c r="J181" s="12">
        <f t="shared" si="70"/>
        <v>0</v>
      </c>
      <c r="K181" s="12">
        <f t="shared" si="70"/>
        <v>0</v>
      </c>
      <c r="L181" s="30"/>
      <c r="M181" s="27" t="e">
        <f>#REF!+D181+E181+F181+G181+H181+I181+J181+K181-C181</f>
        <v>#REF!</v>
      </c>
    </row>
    <row r="182" spans="1:13" s="9" customFormat="1" ht="37.5" customHeight="1" x14ac:dyDescent="0.25">
      <c r="A182" s="36"/>
      <c r="B182" s="11" t="s">
        <v>5</v>
      </c>
      <c r="C182" s="12">
        <f t="shared" si="67"/>
        <v>1436490602.8400002</v>
      </c>
      <c r="D182" s="12">
        <f>D178+D174+D170+D166</f>
        <v>399800</v>
      </c>
      <c r="E182" s="12">
        <f t="shared" ref="E182:K182" si="71">E178+E174+E170+E166</f>
        <v>503900</v>
      </c>
      <c r="F182" s="12">
        <f t="shared" si="71"/>
        <v>500500</v>
      </c>
      <c r="G182" s="12">
        <f t="shared" si="71"/>
        <v>239895280.56</v>
      </c>
      <c r="H182" s="12">
        <f t="shared" si="71"/>
        <v>262535280.56</v>
      </c>
      <c r="I182" s="12">
        <f t="shared" si="71"/>
        <v>286075280.56</v>
      </c>
      <c r="J182" s="12">
        <f t="shared" si="71"/>
        <v>310555280.60000002</v>
      </c>
      <c r="K182" s="12">
        <f t="shared" si="71"/>
        <v>336025280.56</v>
      </c>
      <c r="L182" s="31"/>
      <c r="M182" s="27" t="e">
        <f>#REF!+D182+E182+F182+G182+H182+I182+J182+K182-C182</f>
        <v>#REF!</v>
      </c>
    </row>
    <row r="183" spans="1:13" s="9" customFormat="1" ht="24" customHeight="1" x14ac:dyDescent="0.25">
      <c r="A183" s="42" t="s">
        <v>113</v>
      </c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4"/>
      <c r="M183" s="27" t="e">
        <f>#REF!+D183+E183+F183+G183+H183+I183+J183+K183-C183</f>
        <v>#REF!</v>
      </c>
    </row>
    <row r="184" spans="1:13" s="9" customFormat="1" ht="26.25" customHeight="1" x14ac:dyDescent="0.25">
      <c r="A184" s="42" t="s">
        <v>16</v>
      </c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4"/>
      <c r="M184" s="27" t="e">
        <f>#REF!+D184+E184+F184+G184+H184+I184+J184+K184-C184</f>
        <v>#REF!</v>
      </c>
    </row>
    <row r="185" spans="1:13" s="9" customFormat="1" ht="24.75" customHeight="1" x14ac:dyDescent="0.25">
      <c r="A185" s="34" t="s">
        <v>41</v>
      </c>
      <c r="B185" s="11" t="s">
        <v>4</v>
      </c>
      <c r="C185" s="12"/>
      <c r="D185" s="12">
        <f t="shared" ref="D185" si="72">D187+D188</f>
        <v>0</v>
      </c>
      <c r="E185" s="12">
        <f t="shared" ref="E185:K185" si="73">E187+E188</f>
        <v>0</v>
      </c>
      <c r="F185" s="12">
        <f t="shared" si="73"/>
        <v>0</v>
      </c>
      <c r="G185" s="12">
        <f t="shared" si="73"/>
        <v>0</v>
      </c>
      <c r="H185" s="12">
        <f t="shared" si="73"/>
        <v>0</v>
      </c>
      <c r="I185" s="12">
        <f t="shared" si="73"/>
        <v>0</v>
      </c>
      <c r="J185" s="12">
        <f t="shared" si="73"/>
        <v>0</v>
      </c>
      <c r="K185" s="12">
        <f t="shared" si="73"/>
        <v>0</v>
      </c>
      <c r="L185" s="29"/>
      <c r="M185" s="27" t="e">
        <f>#REF!+D185+E185+F185+G185+H185+I185+J185+K185-C185</f>
        <v>#REF!</v>
      </c>
    </row>
    <row r="186" spans="1:13" s="9" customFormat="1" ht="51" customHeight="1" x14ac:dyDescent="0.25">
      <c r="A186" s="35"/>
      <c r="B186" s="11" t="s">
        <v>57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30"/>
      <c r="M186" s="27" t="e">
        <f>#REF!+D186+E186+F186+G186+H186+I186+J186+K186-C186</f>
        <v>#REF!</v>
      </c>
    </row>
    <row r="187" spans="1:13" s="9" customFormat="1" ht="49.5" customHeight="1" x14ac:dyDescent="0.25">
      <c r="A187" s="35"/>
      <c r="B187" s="11" t="s">
        <v>18</v>
      </c>
      <c r="C187" s="12"/>
      <c r="D187" s="12">
        <f>D199+D191</f>
        <v>0</v>
      </c>
      <c r="E187" s="12">
        <f t="shared" ref="E187:K187" si="74">E199</f>
        <v>0</v>
      </c>
      <c r="F187" s="12">
        <f t="shared" si="74"/>
        <v>0</v>
      </c>
      <c r="G187" s="12">
        <f t="shared" si="74"/>
        <v>0</v>
      </c>
      <c r="H187" s="12">
        <f t="shared" si="74"/>
        <v>0</v>
      </c>
      <c r="I187" s="12">
        <f t="shared" si="74"/>
        <v>0</v>
      </c>
      <c r="J187" s="12">
        <f t="shared" si="74"/>
        <v>0</v>
      </c>
      <c r="K187" s="12">
        <f t="shared" si="74"/>
        <v>0</v>
      </c>
      <c r="L187" s="30"/>
      <c r="M187" s="27" t="e">
        <f>#REF!+D187+E187+F187+G187+H187+I187+J187+K187-C187</f>
        <v>#REF!</v>
      </c>
    </row>
    <row r="188" spans="1:13" s="9" customFormat="1" ht="36.75" customHeight="1" x14ac:dyDescent="0.25">
      <c r="A188" s="36"/>
      <c r="B188" s="11" t="s">
        <v>5</v>
      </c>
      <c r="C188" s="12"/>
      <c r="D188" s="12"/>
      <c r="E188" s="12">
        <f t="shared" ref="E188:K188" si="75">E192+E194+E196+E200</f>
        <v>0</v>
      </c>
      <c r="F188" s="12">
        <f t="shared" si="75"/>
        <v>0</v>
      </c>
      <c r="G188" s="12">
        <f t="shared" si="75"/>
        <v>0</v>
      </c>
      <c r="H188" s="12">
        <f t="shared" si="75"/>
        <v>0</v>
      </c>
      <c r="I188" s="12">
        <f t="shared" si="75"/>
        <v>0</v>
      </c>
      <c r="J188" s="12">
        <f t="shared" si="75"/>
        <v>0</v>
      </c>
      <c r="K188" s="12">
        <f t="shared" si="75"/>
        <v>0</v>
      </c>
      <c r="L188" s="31"/>
      <c r="M188" s="27" t="e">
        <f>#REF!+D188+E188+F188+G188+H188+I188+J188+K188-C188</f>
        <v>#REF!</v>
      </c>
    </row>
    <row r="189" spans="1:13" s="9" customFormat="1" ht="21.75" customHeight="1" x14ac:dyDescent="0.25">
      <c r="A189" s="34" t="s">
        <v>47</v>
      </c>
      <c r="B189" s="11" t="s">
        <v>4</v>
      </c>
      <c r="C189" s="12"/>
      <c r="D189" s="12">
        <f>D191+D192</f>
        <v>0</v>
      </c>
      <c r="E189" s="12"/>
      <c r="F189" s="12"/>
      <c r="G189" s="12">
        <f>G191+G20</f>
        <v>0</v>
      </c>
      <c r="H189" s="12">
        <f>H191+H20</f>
        <v>0</v>
      </c>
      <c r="I189" s="12">
        <f>I191+I20</f>
        <v>0</v>
      </c>
      <c r="J189" s="12">
        <f>J191+J20</f>
        <v>0</v>
      </c>
      <c r="K189" s="12">
        <f>K191+K20</f>
        <v>0</v>
      </c>
      <c r="L189" s="29" t="s">
        <v>32</v>
      </c>
      <c r="M189" s="27" t="e">
        <f>#REF!+D189+E189+F189+G189+H189+I189+J189+K189-C189</f>
        <v>#REF!</v>
      </c>
    </row>
    <row r="190" spans="1:13" s="9" customFormat="1" ht="53.25" customHeight="1" x14ac:dyDescent="0.25">
      <c r="A190" s="35"/>
      <c r="B190" s="11" t="s">
        <v>56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30"/>
      <c r="M190" s="27" t="e">
        <f>#REF!+D190+E190+F190+G190+H190+I190+J190+K190-C190</f>
        <v>#REF!</v>
      </c>
    </row>
    <row r="191" spans="1:13" s="9" customFormat="1" ht="54" customHeight="1" x14ac:dyDescent="0.25">
      <c r="A191" s="35"/>
      <c r="B191" s="11" t="s">
        <v>18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30"/>
      <c r="M191" s="27" t="e">
        <f>#REF!+D191+E191+F191+G191+H191+I191+J191+K191-C191</f>
        <v>#REF!</v>
      </c>
    </row>
    <row r="192" spans="1:13" s="9" customFormat="1" ht="36.75" customHeight="1" x14ac:dyDescent="0.25">
      <c r="A192" s="35"/>
      <c r="B192" s="11" t="s">
        <v>5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31"/>
      <c r="M192" s="27" t="e">
        <f>#REF!+D192+E192+F192+G192+H192+I192+J192+K192-C192</f>
        <v>#REF!</v>
      </c>
    </row>
    <row r="193" spans="1:13" s="9" customFormat="1" ht="150" hidden="1" customHeight="1" x14ac:dyDescent="0.25">
      <c r="A193" s="34" t="s">
        <v>45</v>
      </c>
      <c r="B193" s="11" t="s">
        <v>4</v>
      </c>
      <c r="C193" s="12"/>
      <c r="D193" s="12">
        <f t="shared" ref="D193:K193" si="76">D194</f>
        <v>0</v>
      </c>
      <c r="E193" s="12">
        <f t="shared" si="76"/>
        <v>0</v>
      </c>
      <c r="F193" s="12">
        <f t="shared" si="76"/>
        <v>0</v>
      </c>
      <c r="G193" s="12">
        <f t="shared" si="76"/>
        <v>0</v>
      </c>
      <c r="H193" s="12">
        <f t="shared" si="76"/>
        <v>0</v>
      </c>
      <c r="I193" s="12">
        <f t="shared" si="76"/>
        <v>0</v>
      </c>
      <c r="J193" s="12">
        <f t="shared" si="76"/>
        <v>0</v>
      </c>
      <c r="K193" s="12">
        <f t="shared" si="76"/>
        <v>0</v>
      </c>
      <c r="L193" s="29" t="s">
        <v>32</v>
      </c>
      <c r="M193" s="27" t="e">
        <f>#REF!+D193+E193+F193+G193+H193+I193+J193+K193-C193</f>
        <v>#REF!</v>
      </c>
    </row>
    <row r="194" spans="1:13" s="9" customFormat="1" ht="85.5" hidden="1" customHeight="1" x14ac:dyDescent="0.25">
      <c r="A194" s="36"/>
      <c r="B194" s="11" t="s">
        <v>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31"/>
      <c r="M194" s="27" t="e">
        <f>#REF!+D194+E194+F194+G194+H194+I194+J194+K194-C194</f>
        <v>#REF!</v>
      </c>
    </row>
    <row r="195" spans="1:13" s="9" customFormat="1" ht="96" hidden="1" customHeight="1" x14ac:dyDescent="0.25">
      <c r="A195" s="34" t="s">
        <v>46</v>
      </c>
      <c r="B195" s="11" t="s">
        <v>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29" t="s">
        <v>32</v>
      </c>
      <c r="M195" s="27" t="e">
        <f>#REF!+D195+E195+F195+G195+H195+I195+J195+K195-C195</f>
        <v>#REF!</v>
      </c>
    </row>
    <row r="196" spans="1:13" s="9" customFormat="1" ht="41.25" hidden="1" customHeight="1" x14ac:dyDescent="0.25">
      <c r="A196" s="36"/>
      <c r="B196" s="11" t="s">
        <v>5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31"/>
      <c r="M196" s="27" t="e">
        <f>#REF!+D196+E196+F196+G196+H196+I196+J196+K196-C196</f>
        <v>#REF!</v>
      </c>
    </row>
    <row r="197" spans="1:13" s="9" customFormat="1" ht="19.5" customHeight="1" x14ac:dyDescent="0.25">
      <c r="A197" s="34" t="s">
        <v>52</v>
      </c>
      <c r="B197" s="11" t="s">
        <v>4</v>
      </c>
      <c r="C197" s="12"/>
      <c r="D197" s="12">
        <f t="shared" ref="D197:K197" si="77">D199+D200</f>
        <v>0</v>
      </c>
      <c r="E197" s="12">
        <f t="shared" si="77"/>
        <v>0</v>
      </c>
      <c r="F197" s="12">
        <f t="shared" si="77"/>
        <v>0</v>
      </c>
      <c r="G197" s="12">
        <f t="shared" si="77"/>
        <v>0</v>
      </c>
      <c r="H197" s="12">
        <f t="shared" si="77"/>
        <v>0</v>
      </c>
      <c r="I197" s="12">
        <f t="shared" si="77"/>
        <v>0</v>
      </c>
      <c r="J197" s="12">
        <f t="shared" si="77"/>
        <v>0</v>
      </c>
      <c r="K197" s="12">
        <f t="shared" si="77"/>
        <v>0</v>
      </c>
      <c r="L197" s="29" t="s">
        <v>32</v>
      </c>
      <c r="M197" s="27" t="e">
        <f>#REF!+D197+E197+F197+G197+H197+I197+J197+K197-C197</f>
        <v>#REF!</v>
      </c>
    </row>
    <row r="198" spans="1:13" s="9" customFormat="1" ht="47.25" x14ac:dyDescent="0.25">
      <c r="A198" s="35"/>
      <c r="B198" s="11" t="s">
        <v>56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30"/>
      <c r="M198" s="27" t="e">
        <f>#REF!+D198+E198+F198+G198+H198+I198+J198+K198-C198</f>
        <v>#REF!</v>
      </c>
    </row>
    <row r="199" spans="1:13" s="9" customFormat="1" ht="51" customHeight="1" x14ac:dyDescent="0.25">
      <c r="A199" s="35"/>
      <c r="B199" s="11" t="s">
        <v>18</v>
      </c>
      <c r="C199" s="12">
        <f>SUM(D199:K199)</f>
        <v>0</v>
      </c>
      <c r="D199" s="12"/>
      <c r="E199" s="12"/>
      <c r="F199" s="12"/>
      <c r="G199" s="12"/>
      <c r="H199" s="12"/>
      <c r="I199" s="12"/>
      <c r="J199" s="12"/>
      <c r="K199" s="12"/>
      <c r="L199" s="30"/>
      <c r="M199" s="27" t="e">
        <f>#REF!+D199+E199+F199+G199+H199+I199+J199+K199-C199</f>
        <v>#REF!</v>
      </c>
    </row>
    <row r="200" spans="1:13" s="9" customFormat="1" ht="33.75" customHeight="1" x14ac:dyDescent="0.25">
      <c r="A200" s="36"/>
      <c r="B200" s="11" t="s">
        <v>5</v>
      </c>
      <c r="C200" s="12">
        <f>SUM(D200:K200)</f>
        <v>0</v>
      </c>
      <c r="D200" s="12"/>
      <c r="E200" s="12"/>
      <c r="F200" s="12"/>
      <c r="G200" s="12"/>
      <c r="H200" s="12"/>
      <c r="I200" s="12"/>
      <c r="J200" s="12"/>
      <c r="K200" s="12"/>
      <c r="L200" s="31"/>
      <c r="M200" s="27" t="e">
        <f>#REF!+D200+E200+F200+G200+H200+I200+J200+K200-C200</f>
        <v>#REF!</v>
      </c>
    </row>
    <row r="201" spans="1:13" s="9" customFormat="1" ht="21" customHeight="1" x14ac:dyDescent="0.25">
      <c r="A201" s="34" t="s">
        <v>55</v>
      </c>
      <c r="B201" s="11" t="s">
        <v>4</v>
      </c>
      <c r="C201" s="12"/>
      <c r="D201" s="12">
        <f t="shared" ref="D201:K201" si="78">D203+D204</f>
        <v>0</v>
      </c>
      <c r="E201" s="12">
        <f t="shared" si="78"/>
        <v>0</v>
      </c>
      <c r="F201" s="12">
        <f t="shared" si="78"/>
        <v>0</v>
      </c>
      <c r="G201" s="12">
        <f t="shared" si="78"/>
        <v>0</v>
      </c>
      <c r="H201" s="12">
        <f t="shared" si="78"/>
        <v>0</v>
      </c>
      <c r="I201" s="12">
        <f t="shared" si="78"/>
        <v>0</v>
      </c>
      <c r="J201" s="12">
        <f t="shared" si="78"/>
        <v>0</v>
      </c>
      <c r="K201" s="12">
        <f t="shared" si="78"/>
        <v>0</v>
      </c>
      <c r="L201" s="29"/>
      <c r="M201" s="27" t="e">
        <f>#REF!+D201+E201+F201+G201+H201+I201+J201+K201-C201</f>
        <v>#REF!</v>
      </c>
    </row>
    <row r="202" spans="1:13" s="9" customFormat="1" ht="49.5" customHeight="1" x14ac:dyDescent="0.25">
      <c r="A202" s="35"/>
      <c r="B202" s="11" t="s">
        <v>25</v>
      </c>
      <c r="C202" s="12"/>
      <c r="D202" s="12">
        <f t="shared" ref="D202:K204" si="79">D186</f>
        <v>0</v>
      </c>
      <c r="E202" s="12">
        <f t="shared" si="79"/>
        <v>0</v>
      </c>
      <c r="F202" s="12">
        <f t="shared" si="79"/>
        <v>0</v>
      </c>
      <c r="G202" s="12">
        <f t="shared" si="79"/>
        <v>0</v>
      </c>
      <c r="H202" s="12">
        <f t="shared" si="79"/>
        <v>0</v>
      </c>
      <c r="I202" s="12">
        <f t="shared" si="79"/>
        <v>0</v>
      </c>
      <c r="J202" s="12">
        <f t="shared" si="79"/>
        <v>0</v>
      </c>
      <c r="K202" s="12">
        <f t="shared" si="79"/>
        <v>0</v>
      </c>
      <c r="L202" s="30"/>
      <c r="M202" s="27" t="e">
        <f>#REF!+D202+E202+F202+G202+H202+I202+J202+K202-C202</f>
        <v>#REF!</v>
      </c>
    </row>
    <row r="203" spans="1:13" s="9" customFormat="1" ht="50.25" customHeight="1" x14ac:dyDescent="0.25">
      <c r="A203" s="35"/>
      <c r="B203" s="11" t="s">
        <v>18</v>
      </c>
      <c r="C203" s="12">
        <f>C187</f>
        <v>0</v>
      </c>
      <c r="D203" s="12">
        <f t="shared" si="79"/>
        <v>0</v>
      </c>
      <c r="E203" s="12">
        <f t="shared" si="79"/>
        <v>0</v>
      </c>
      <c r="F203" s="12">
        <f t="shared" si="79"/>
        <v>0</v>
      </c>
      <c r="G203" s="12">
        <f t="shared" si="79"/>
        <v>0</v>
      </c>
      <c r="H203" s="12">
        <f t="shared" si="79"/>
        <v>0</v>
      </c>
      <c r="I203" s="12">
        <f t="shared" si="79"/>
        <v>0</v>
      </c>
      <c r="J203" s="12">
        <f t="shared" si="79"/>
        <v>0</v>
      </c>
      <c r="K203" s="12">
        <f t="shared" si="79"/>
        <v>0</v>
      </c>
      <c r="L203" s="30"/>
      <c r="M203" s="27" t="e">
        <f>#REF!+D203+E203+F203+G203+H203+I203+J203+K203-C203</f>
        <v>#REF!</v>
      </c>
    </row>
    <row r="204" spans="1:13" s="9" customFormat="1" ht="34.5" customHeight="1" x14ac:dyDescent="0.25">
      <c r="A204" s="36"/>
      <c r="B204" s="11" t="s">
        <v>5</v>
      </c>
      <c r="C204" s="12">
        <f>C188</f>
        <v>0</v>
      </c>
      <c r="D204" s="12">
        <f t="shared" si="79"/>
        <v>0</v>
      </c>
      <c r="E204" s="12">
        <f t="shared" si="79"/>
        <v>0</v>
      </c>
      <c r="F204" s="12">
        <f t="shared" si="79"/>
        <v>0</v>
      </c>
      <c r="G204" s="12">
        <f t="shared" si="79"/>
        <v>0</v>
      </c>
      <c r="H204" s="12">
        <f t="shared" si="79"/>
        <v>0</v>
      </c>
      <c r="I204" s="12">
        <f t="shared" si="79"/>
        <v>0</v>
      </c>
      <c r="J204" s="12">
        <f t="shared" si="79"/>
        <v>0</v>
      </c>
      <c r="K204" s="12">
        <f t="shared" si="79"/>
        <v>0</v>
      </c>
      <c r="L204" s="31"/>
      <c r="M204" s="27" t="e">
        <f>#REF!+D204+E204+F204+G204+H204+I204+J204+K204-C204</f>
        <v>#REF!</v>
      </c>
    </row>
    <row r="205" spans="1:13" s="9" customFormat="1" ht="18" customHeight="1" x14ac:dyDescent="0.25">
      <c r="A205" s="34" t="s">
        <v>19</v>
      </c>
      <c r="B205" s="11" t="s">
        <v>4</v>
      </c>
      <c r="C205" s="12">
        <f t="shared" ref="C205:C230" si="80">SUM(D205:K205)</f>
        <v>11748330469.51</v>
      </c>
      <c r="D205" s="12">
        <f t="shared" ref="D205:K205" si="81">D209+D213+D217</f>
        <v>2947371913.54</v>
      </c>
      <c r="E205" s="12">
        <f t="shared" si="81"/>
        <v>434158367.41999996</v>
      </c>
      <c r="F205" s="12">
        <f t="shared" si="81"/>
        <v>632840188.50999999</v>
      </c>
      <c r="G205" s="12">
        <f t="shared" si="81"/>
        <v>1499670000</v>
      </c>
      <c r="H205" s="12">
        <f t="shared" si="81"/>
        <v>1522310000</v>
      </c>
      <c r="I205" s="12">
        <f t="shared" si="81"/>
        <v>1545850000</v>
      </c>
      <c r="J205" s="12">
        <f t="shared" si="81"/>
        <v>1570330000.04</v>
      </c>
      <c r="K205" s="12">
        <f t="shared" si="81"/>
        <v>1595800000</v>
      </c>
      <c r="L205" s="29"/>
      <c r="M205" s="27" t="e">
        <f>#REF!+D205+E205+F205+G205+H205+I205+J205+K205-C205</f>
        <v>#REF!</v>
      </c>
    </row>
    <row r="206" spans="1:13" s="9" customFormat="1" ht="47.25" x14ac:dyDescent="0.25">
      <c r="A206" s="35"/>
      <c r="B206" s="11" t="s">
        <v>56</v>
      </c>
      <c r="C206" s="12">
        <f t="shared" si="80"/>
        <v>201186300</v>
      </c>
      <c r="D206" s="12">
        <f t="shared" ref="D206:K208" si="82">D210+D214+D218</f>
        <v>56314000</v>
      </c>
      <c r="E206" s="12">
        <f t="shared" si="82"/>
        <v>71977100</v>
      </c>
      <c r="F206" s="12">
        <f t="shared" si="82"/>
        <v>72895200</v>
      </c>
      <c r="G206" s="12">
        <f t="shared" si="82"/>
        <v>0</v>
      </c>
      <c r="H206" s="12">
        <f t="shared" si="82"/>
        <v>0</v>
      </c>
      <c r="I206" s="12">
        <f t="shared" si="82"/>
        <v>0</v>
      </c>
      <c r="J206" s="12">
        <f t="shared" si="82"/>
        <v>0</v>
      </c>
      <c r="K206" s="12">
        <f t="shared" si="82"/>
        <v>0</v>
      </c>
      <c r="L206" s="30"/>
      <c r="M206" s="27" t="e">
        <f>#REF!+D206+E206+F206+G206+H206+I206+J206+K206-C206</f>
        <v>#REF!</v>
      </c>
    </row>
    <row r="207" spans="1:13" s="9" customFormat="1" ht="47.25" x14ac:dyDescent="0.25">
      <c r="A207" s="35"/>
      <c r="B207" s="11" t="s">
        <v>44</v>
      </c>
      <c r="C207" s="12">
        <f t="shared" si="80"/>
        <v>7219536700</v>
      </c>
      <c r="D207" s="12">
        <f t="shared" si="82"/>
        <v>2567511800</v>
      </c>
      <c r="E207" s="12">
        <f t="shared" si="82"/>
        <v>196540300</v>
      </c>
      <c r="F207" s="12">
        <f t="shared" si="82"/>
        <v>205734600</v>
      </c>
      <c r="G207" s="12">
        <f t="shared" si="82"/>
        <v>849950000</v>
      </c>
      <c r="H207" s="12">
        <f t="shared" si="82"/>
        <v>849950000</v>
      </c>
      <c r="I207" s="12">
        <f t="shared" si="82"/>
        <v>849950000</v>
      </c>
      <c r="J207" s="12">
        <f t="shared" si="82"/>
        <v>849950000</v>
      </c>
      <c r="K207" s="12">
        <f t="shared" si="82"/>
        <v>849950000</v>
      </c>
      <c r="L207" s="30"/>
      <c r="M207" s="27" t="e">
        <f>#REF!+D207+E207+F207+G207+H207+I207+J207+K207-C207</f>
        <v>#REF!</v>
      </c>
    </row>
    <row r="208" spans="1:13" s="9" customFormat="1" ht="31.5" x14ac:dyDescent="0.25">
      <c r="A208" s="36"/>
      <c r="B208" s="11" t="s">
        <v>5</v>
      </c>
      <c r="C208" s="12">
        <f t="shared" si="80"/>
        <v>4327607469.5100002</v>
      </c>
      <c r="D208" s="12">
        <f t="shared" si="82"/>
        <v>323546113.54000002</v>
      </c>
      <c r="E208" s="12">
        <f t="shared" si="82"/>
        <v>165640967.41999999</v>
      </c>
      <c r="F208" s="12">
        <f t="shared" si="82"/>
        <v>354210388.50999999</v>
      </c>
      <c r="G208" s="12">
        <f t="shared" si="82"/>
        <v>649720000</v>
      </c>
      <c r="H208" s="12">
        <f t="shared" si="82"/>
        <v>672360000</v>
      </c>
      <c r="I208" s="12">
        <f t="shared" si="82"/>
        <v>695900000</v>
      </c>
      <c r="J208" s="12">
        <f t="shared" si="82"/>
        <v>720380000.03999996</v>
      </c>
      <c r="K208" s="12">
        <f t="shared" si="82"/>
        <v>745850000</v>
      </c>
      <c r="L208" s="31"/>
      <c r="M208" s="27" t="e">
        <f>#REF!+D208+E208+F208+G208+H208+I208+J208+K208-C208</f>
        <v>#REF!</v>
      </c>
    </row>
    <row r="209" spans="1:13" s="9" customFormat="1" ht="15.75" x14ac:dyDescent="0.25">
      <c r="A209" s="34" t="s">
        <v>30</v>
      </c>
      <c r="B209" s="11" t="s">
        <v>4</v>
      </c>
      <c r="C209" s="12">
        <f t="shared" si="80"/>
        <v>8500267093.8599997</v>
      </c>
      <c r="D209" s="12">
        <f t="shared" ref="D209:K209" si="83">D211+D212+D210</f>
        <v>154549705.94</v>
      </c>
      <c r="E209" s="12">
        <f t="shared" si="83"/>
        <v>300257693.94</v>
      </c>
      <c r="F209" s="12">
        <f t="shared" si="83"/>
        <v>311499693.94</v>
      </c>
      <c r="G209" s="12">
        <f t="shared" si="83"/>
        <v>1499670000</v>
      </c>
      <c r="H209" s="12">
        <f t="shared" si="83"/>
        <v>1522310000</v>
      </c>
      <c r="I209" s="12">
        <f t="shared" si="83"/>
        <v>1545850000</v>
      </c>
      <c r="J209" s="12">
        <f t="shared" si="83"/>
        <v>1570330000.04</v>
      </c>
      <c r="K209" s="12">
        <f t="shared" si="83"/>
        <v>1595800000</v>
      </c>
      <c r="L209" s="29"/>
      <c r="M209" s="27" t="e">
        <f>#REF!+D209+E209+F209+G209+H209+I209+J209+K209-C209</f>
        <v>#REF!</v>
      </c>
    </row>
    <row r="210" spans="1:13" s="9" customFormat="1" ht="47.25" x14ac:dyDescent="0.25">
      <c r="A210" s="35"/>
      <c r="B210" s="11" t="s">
        <v>56</v>
      </c>
      <c r="C210" s="12">
        <f t="shared" si="80"/>
        <v>201186300</v>
      </c>
      <c r="D210" s="12">
        <f t="shared" ref="D210:K210" si="84">D202+D180+D157</f>
        <v>56314000</v>
      </c>
      <c r="E210" s="12">
        <f t="shared" si="84"/>
        <v>71977100</v>
      </c>
      <c r="F210" s="12">
        <f t="shared" si="84"/>
        <v>72895200</v>
      </c>
      <c r="G210" s="12">
        <f t="shared" si="84"/>
        <v>0</v>
      </c>
      <c r="H210" s="12">
        <f t="shared" si="84"/>
        <v>0</v>
      </c>
      <c r="I210" s="12">
        <f t="shared" si="84"/>
        <v>0</v>
      </c>
      <c r="J210" s="12">
        <f t="shared" si="84"/>
        <v>0</v>
      </c>
      <c r="K210" s="12">
        <f t="shared" si="84"/>
        <v>0</v>
      </c>
      <c r="L210" s="30"/>
      <c r="M210" s="27" t="e">
        <f>#REF!+D210+E210+F210+G210+H210+I210+J210+K210-C210</f>
        <v>#REF!</v>
      </c>
    </row>
    <row r="211" spans="1:13" s="9" customFormat="1" ht="47.25" x14ac:dyDescent="0.25">
      <c r="A211" s="35"/>
      <c r="B211" s="11" t="s">
        <v>18</v>
      </c>
      <c r="C211" s="12">
        <f t="shared" si="80"/>
        <v>4665381400</v>
      </c>
      <c r="D211" s="12">
        <f t="shared" ref="D211:K211" si="85">D203+D181+D41</f>
        <v>45382300</v>
      </c>
      <c r="E211" s="12">
        <f t="shared" si="85"/>
        <v>180527400</v>
      </c>
      <c r="F211" s="12">
        <f t="shared" si="85"/>
        <v>189721700</v>
      </c>
      <c r="G211" s="12">
        <f t="shared" si="85"/>
        <v>849950000</v>
      </c>
      <c r="H211" s="12">
        <f t="shared" si="85"/>
        <v>849950000</v>
      </c>
      <c r="I211" s="12">
        <f t="shared" si="85"/>
        <v>849950000</v>
      </c>
      <c r="J211" s="12">
        <f t="shared" si="85"/>
        <v>849950000</v>
      </c>
      <c r="K211" s="12">
        <f t="shared" si="85"/>
        <v>849950000</v>
      </c>
      <c r="L211" s="30"/>
      <c r="M211" s="27" t="e">
        <f>#REF!+D211+E211+F211+G211+H211+I211+J211+K211-C211</f>
        <v>#REF!</v>
      </c>
    </row>
    <row r="212" spans="1:13" s="9" customFormat="1" ht="31.5" x14ac:dyDescent="0.25">
      <c r="A212" s="36"/>
      <c r="B212" s="11" t="s">
        <v>5</v>
      </c>
      <c r="C212" s="12">
        <f t="shared" si="80"/>
        <v>3633699393.8599997</v>
      </c>
      <c r="D212" s="12">
        <f t="shared" ref="D212:K212" si="86">D204+D182+D64+D42</f>
        <v>52853405.939999998</v>
      </c>
      <c r="E212" s="12">
        <f t="shared" si="86"/>
        <v>47753193.939999998</v>
      </c>
      <c r="F212" s="12">
        <f t="shared" si="86"/>
        <v>48882793.939999998</v>
      </c>
      <c r="G212" s="12">
        <f t="shared" si="86"/>
        <v>649720000</v>
      </c>
      <c r="H212" s="12">
        <f t="shared" si="86"/>
        <v>672360000</v>
      </c>
      <c r="I212" s="12">
        <f t="shared" si="86"/>
        <v>695900000</v>
      </c>
      <c r="J212" s="12">
        <f t="shared" si="86"/>
        <v>720380000.03999996</v>
      </c>
      <c r="K212" s="12">
        <f t="shared" si="86"/>
        <v>745850000</v>
      </c>
      <c r="L212" s="31"/>
      <c r="M212" s="27" t="e">
        <f>#REF!+D212+E212+F212+G212+H212+I212+J212+K212-C212</f>
        <v>#REF!</v>
      </c>
    </row>
    <row r="213" spans="1:13" s="9" customFormat="1" ht="15.75" x14ac:dyDescent="0.25">
      <c r="A213" s="34" t="s">
        <v>31</v>
      </c>
      <c r="B213" s="11" t="s">
        <v>4</v>
      </c>
      <c r="C213" s="12">
        <f t="shared" si="80"/>
        <v>3248063375.6500001</v>
      </c>
      <c r="D213" s="12">
        <f t="shared" ref="D213:K213" si="87">D214+D215+D216</f>
        <v>2792822207.5999999</v>
      </c>
      <c r="E213" s="12">
        <f t="shared" si="87"/>
        <v>133900673.47999999</v>
      </c>
      <c r="F213" s="12">
        <f t="shared" si="87"/>
        <v>321340494.56999999</v>
      </c>
      <c r="G213" s="12">
        <f t="shared" si="87"/>
        <v>0</v>
      </c>
      <c r="H213" s="12">
        <f t="shared" si="87"/>
        <v>0</v>
      </c>
      <c r="I213" s="12">
        <f t="shared" si="87"/>
        <v>0</v>
      </c>
      <c r="J213" s="12">
        <f t="shared" si="87"/>
        <v>0</v>
      </c>
      <c r="K213" s="12">
        <f t="shared" si="87"/>
        <v>0</v>
      </c>
      <c r="L213" s="29"/>
      <c r="M213" s="27" t="e">
        <f>#REF!+D213+E213+F213+G213+H213+I213+J213+K213-C213</f>
        <v>#REF!</v>
      </c>
    </row>
    <row r="214" spans="1:13" s="9" customFormat="1" ht="47.25" x14ac:dyDescent="0.25">
      <c r="A214" s="35"/>
      <c r="B214" s="11" t="s">
        <v>56</v>
      </c>
      <c r="C214" s="12">
        <f t="shared" si="80"/>
        <v>0</v>
      </c>
      <c r="D214" s="12"/>
      <c r="E214" s="12"/>
      <c r="F214" s="12"/>
      <c r="G214" s="12"/>
      <c r="H214" s="12"/>
      <c r="I214" s="12"/>
      <c r="J214" s="12"/>
      <c r="K214" s="12"/>
      <c r="L214" s="30"/>
      <c r="M214" s="27" t="e">
        <f>#REF!+D214+E214+F214+G214+H214+I214+J214+K214-C214</f>
        <v>#REF!</v>
      </c>
    </row>
    <row r="215" spans="1:13" s="9" customFormat="1" ht="47.25" x14ac:dyDescent="0.25">
      <c r="A215" s="35"/>
      <c r="B215" s="11" t="s">
        <v>18</v>
      </c>
      <c r="C215" s="12">
        <f t="shared" si="80"/>
        <v>2554155300</v>
      </c>
      <c r="D215" s="12">
        <f t="shared" ref="D215:K215" si="88">D84+D20</f>
        <v>2522129500</v>
      </c>
      <c r="E215" s="12">
        <f t="shared" si="88"/>
        <v>16012900</v>
      </c>
      <c r="F215" s="12">
        <f t="shared" si="88"/>
        <v>16012900</v>
      </c>
      <c r="G215" s="12">
        <f t="shared" si="88"/>
        <v>0</v>
      </c>
      <c r="H215" s="12">
        <f t="shared" si="88"/>
        <v>0</v>
      </c>
      <c r="I215" s="12">
        <f t="shared" si="88"/>
        <v>0</v>
      </c>
      <c r="J215" s="12">
        <f t="shared" si="88"/>
        <v>0</v>
      </c>
      <c r="K215" s="12">
        <f t="shared" si="88"/>
        <v>0</v>
      </c>
      <c r="L215" s="30"/>
      <c r="M215" s="27" t="e">
        <f>#REF!+D215+E215+F215+G215+H215+I215+J215+K215-C215</f>
        <v>#REF!</v>
      </c>
    </row>
    <row r="216" spans="1:13" s="9" customFormat="1" ht="31.5" x14ac:dyDescent="0.25">
      <c r="A216" s="36"/>
      <c r="B216" s="11" t="s">
        <v>5</v>
      </c>
      <c r="C216" s="12">
        <f t="shared" si="80"/>
        <v>693908075.6500001</v>
      </c>
      <c r="D216" s="12">
        <f t="shared" ref="D216:K216" si="89">D153+D133+D85+D33</f>
        <v>270692707.60000002</v>
      </c>
      <c r="E216" s="12">
        <f t="shared" si="89"/>
        <v>117887773.47999999</v>
      </c>
      <c r="F216" s="12">
        <f t="shared" si="89"/>
        <v>305327594.56999999</v>
      </c>
      <c r="G216" s="12">
        <f t="shared" si="89"/>
        <v>0</v>
      </c>
      <c r="H216" s="12">
        <f t="shared" si="89"/>
        <v>0</v>
      </c>
      <c r="I216" s="12">
        <f t="shared" si="89"/>
        <v>0</v>
      </c>
      <c r="J216" s="12">
        <f t="shared" si="89"/>
        <v>0</v>
      </c>
      <c r="K216" s="12">
        <f t="shared" si="89"/>
        <v>0</v>
      </c>
      <c r="L216" s="31"/>
      <c r="M216" s="27" t="e">
        <f>#REF!+D216+E216+F216+G216+H216+I216+J216+K216-C216</f>
        <v>#REF!</v>
      </c>
    </row>
    <row r="217" spans="1:13" s="9" customFormat="1" ht="15.75" x14ac:dyDescent="0.25">
      <c r="A217" s="34" t="s">
        <v>50</v>
      </c>
      <c r="B217" s="11" t="s">
        <v>4</v>
      </c>
      <c r="C217" s="12">
        <f t="shared" si="80"/>
        <v>0</v>
      </c>
      <c r="D217" s="12"/>
      <c r="E217" s="12"/>
      <c r="F217" s="12"/>
      <c r="G217" s="12"/>
      <c r="H217" s="12"/>
      <c r="I217" s="12"/>
      <c r="J217" s="12"/>
      <c r="K217" s="12"/>
      <c r="L217" s="29"/>
      <c r="M217" s="27" t="e">
        <f>#REF!+D217+E217+F217+G217+H217+I217+J217+K217-C217</f>
        <v>#REF!</v>
      </c>
    </row>
    <row r="218" spans="1:13" s="9" customFormat="1" ht="47.25" hidden="1" x14ac:dyDescent="0.25">
      <c r="A218" s="35"/>
      <c r="B218" s="11" t="s">
        <v>56</v>
      </c>
      <c r="C218" s="12">
        <f t="shared" si="80"/>
        <v>0</v>
      </c>
      <c r="D218" s="12"/>
      <c r="E218" s="12"/>
      <c r="F218" s="12"/>
      <c r="G218" s="12"/>
      <c r="H218" s="12"/>
      <c r="I218" s="12"/>
      <c r="J218" s="12"/>
      <c r="K218" s="12"/>
      <c r="L218" s="30"/>
      <c r="M218" s="27" t="e">
        <f>#REF!+D218+E218+F218+G218+H218+I218+J218+K218-C218</f>
        <v>#REF!</v>
      </c>
    </row>
    <row r="219" spans="1:13" s="9" customFormat="1" ht="47.25" x14ac:dyDescent="0.25">
      <c r="A219" s="35"/>
      <c r="B219" s="11" t="s">
        <v>18</v>
      </c>
      <c r="C219" s="12">
        <f t="shared" si="80"/>
        <v>0</v>
      </c>
      <c r="D219" s="12"/>
      <c r="E219" s="12">
        <f t="shared" ref="E219:K219" si="90">E89+E36</f>
        <v>0</v>
      </c>
      <c r="F219" s="12">
        <f t="shared" si="90"/>
        <v>0</v>
      </c>
      <c r="G219" s="12">
        <f t="shared" si="90"/>
        <v>0</v>
      </c>
      <c r="H219" s="12">
        <f t="shared" si="90"/>
        <v>0</v>
      </c>
      <c r="I219" s="12">
        <f t="shared" si="90"/>
        <v>0</v>
      </c>
      <c r="J219" s="12">
        <f t="shared" si="90"/>
        <v>0</v>
      </c>
      <c r="K219" s="12">
        <f t="shared" si="90"/>
        <v>0</v>
      </c>
      <c r="L219" s="30"/>
      <c r="M219" s="27" t="e">
        <f>#REF!+D219+E219+F219+G219+H219+I219+J219+K219-C219</f>
        <v>#REF!</v>
      </c>
    </row>
    <row r="220" spans="1:13" s="9" customFormat="1" ht="31.5" x14ac:dyDescent="0.25">
      <c r="A220" s="36"/>
      <c r="B220" s="11" t="s">
        <v>5</v>
      </c>
      <c r="C220" s="12">
        <f t="shared" si="80"/>
        <v>0</v>
      </c>
      <c r="D220" s="12"/>
      <c r="E220" s="12"/>
      <c r="F220" s="12"/>
      <c r="G220" s="12"/>
      <c r="H220" s="12"/>
      <c r="I220" s="12"/>
      <c r="J220" s="12"/>
      <c r="K220" s="12"/>
      <c r="L220" s="31"/>
      <c r="M220" s="27" t="e">
        <f>#REF!+D220+E220+F220+G220+H220+I220+J220+K220-C220</f>
        <v>#REF!</v>
      </c>
    </row>
    <row r="221" spans="1:13" s="9" customFormat="1" ht="15.75" hidden="1" x14ac:dyDescent="0.25">
      <c r="C221" s="12">
        <f t="shared" si="80"/>
        <v>0</v>
      </c>
    </row>
    <row r="222" spans="1:13" ht="15.75" hidden="1" x14ac:dyDescent="0.25">
      <c r="C222" s="12">
        <f t="shared" si="80"/>
        <v>5810280000</v>
      </c>
      <c r="D222" s="1">
        <v>519030000</v>
      </c>
      <c r="E222" s="1">
        <v>768140000</v>
      </c>
      <c r="F222" s="1">
        <v>761830000</v>
      </c>
      <c r="G222" s="1">
        <v>702850000</v>
      </c>
      <c r="H222" s="1">
        <v>715500000</v>
      </c>
      <c r="I222" s="1">
        <v>800770000</v>
      </c>
      <c r="J222" s="1">
        <v>884210000</v>
      </c>
      <c r="K222" s="1">
        <v>657950000</v>
      </c>
    </row>
    <row r="223" spans="1:13" ht="15.75" hidden="1" x14ac:dyDescent="0.25">
      <c r="C223" s="12">
        <f t="shared" si="80"/>
        <v>0</v>
      </c>
    </row>
    <row r="224" spans="1:13" ht="15.75" hidden="1" x14ac:dyDescent="0.25">
      <c r="C224" s="12">
        <f t="shared" si="80"/>
        <v>-5938050469.5100002</v>
      </c>
      <c r="D224" s="19">
        <f t="shared" ref="D224:K224" si="91">D222-D205</f>
        <v>-2428341913.54</v>
      </c>
      <c r="E224" s="19">
        <f t="shared" si="91"/>
        <v>333981632.58000004</v>
      </c>
      <c r="F224" s="19">
        <f t="shared" si="91"/>
        <v>128989811.49000001</v>
      </c>
      <c r="G224" s="19">
        <f t="shared" si="91"/>
        <v>-796820000</v>
      </c>
      <c r="H224" s="19">
        <f t="shared" si="91"/>
        <v>-806810000</v>
      </c>
      <c r="I224" s="19">
        <f t="shared" si="91"/>
        <v>-745080000</v>
      </c>
      <c r="J224" s="19">
        <f t="shared" si="91"/>
        <v>-686120000.03999996</v>
      </c>
      <c r="K224" s="19">
        <f t="shared" si="91"/>
        <v>-937850000</v>
      </c>
      <c r="L224" s="20"/>
    </row>
    <row r="225" spans="3:11" ht="15.75" hidden="1" x14ac:dyDescent="0.25">
      <c r="C225" s="12">
        <f t="shared" si="80"/>
        <v>0</v>
      </c>
    </row>
    <row r="226" spans="3:11" ht="15.75" hidden="1" x14ac:dyDescent="0.25">
      <c r="C226" s="12">
        <f t="shared" si="80"/>
        <v>-4456896700</v>
      </c>
      <c r="D226" s="21">
        <f>345330000-D207</f>
        <v>-2222181800</v>
      </c>
      <c r="E226" s="21">
        <f>345330000-E207</f>
        <v>148789700</v>
      </c>
      <c r="F226" s="21">
        <f>345330000-F207</f>
        <v>139595400</v>
      </c>
      <c r="G226" s="21">
        <f>345330000-G207</f>
        <v>-504620000</v>
      </c>
      <c r="H226" s="21">
        <f>345330000-H207</f>
        <v>-504620000</v>
      </c>
      <c r="I226" s="21">
        <f>345330000-I211</f>
        <v>-504620000</v>
      </c>
      <c r="J226" s="21">
        <f>345330000-J207</f>
        <v>-504620000</v>
      </c>
      <c r="K226" s="21">
        <f>345330000-K207</f>
        <v>-504620000</v>
      </c>
    </row>
    <row r="227" spans="3:11" ht="15.75" hidden="1" x14ac:dyDescent="0.25">
      <c r="C227" s="12">
        <f t="shared" si="80"/>
        <v>0</v>
      </c>
    </row>
    <row r="228" spans="3:11" ht="15.75" hidden="1" x14ac:dyDescent="0.25">
      <c r="C228" s="12">
        <f t="shared" si="80"/>
        <v>-1279967469.51</v>
      </c>
      <c r="D228" s="21">
        <f>173700000-D208</f>
        <v>-149846113.54000002</v>
      </c>
      <c r="E228" s="21">
        <f>422810000-E208</f>
        <v>257169032.58000001</v>
      </c>
      <c r="F228" s="21">
        <f>416500000-F208</f>
        <v>62289611.49000001</v>
      </c>
      <c r="G228" s="21">
        <f>357520000-G208</f>
        <v>-292200000</v>
      </c>
      <c r="H228" s="21">
        <f>370170000-H208</f>
        <v>-302190000</v>
      </c>
      <c r="I228" s="21">
        <f>455440000-I208</f>
        <v>-240460000</v>
      </c>
      <c r="J228" s="21">
        <f>538880000-J208</f>
        <v>-181500000.03999996</v>
      </c>
      <c r="K228" s="21">
        <f>312620000-K208</f>
        <v>-433230000</v>
      </c>
    </row>
    <row r="229" spans="3:11" ht="15.75" hidden="1" x14ac:dyDescent="0.25">
      <c r="C229" s="12">
        <f t="shared" si="80"/>
        <v>0</v>
      </c>
    </row>
    <row r="230" spans="3:11" ht="15.75" hidden="1" x14ac:dyDescent="0.25">
      <c r="C230" s="12">
        <f t="shared" si="80"/>
        <v>0</v>
      </c>
    </row>
    <row r="231" spans="3:11" s="25" customFormat="1" ht="21.75" customHeight="1" x14ac:dyDescent="0.25">
      <c r="C231" s="24" t="e">
        <f>C19+C39+C175+C61+C83+C132+C152+C163+C167+C171+#REF!+C185-C205</f>
        <v>#REF!</v>
      </c>
      <c r="D231" s="24" t="e">
        <f>D19+D39+D175+D61+D83+D132+D152+D163+D167+D171+#REF!+D185</f>
        <v>#REF!</v>
      </c>
      <c r="E231" s="24" t="e">
        <f>E19+E39+E175+E61+E83+E132+E152+E163+E167+E171+#REF!+E185</f>
        <v>#REF!</v>
      </c>
      <c r="F231" s="24" t="e">
        <f>F19+F39+F175+F61+F83+F132+F152+F163+F167+F171+#REF!+F185</f>
        <v>#REF!</v>
      </c>
      <c r="G231" s="24" t="e">
        <f>G19+G39+G175+G61+G83+G132+G152+G163+G167+G171+#REF!+G185</f>
        <v>#REF!</v>
      </c>
      <c r="H231" s="24" t="e">
        <f>H19+H39+H175+H61+H83+H132+H152+H163+H167+H171+#REF!+H185</f>
        <v>#REF!</v>
      </c>
      <c r="I231" s="24" t="e">
        <f>I19+I39+I175+I61+I83+I132+I152+I163+I167+I171+#REF!+I185</f>
        <v>#REF!</v>
      </c>
      <c r="J231" s="24" t="e">
        <f>J19+J39+J175+J61+J83+J132+J152+J163+J167+J171+#REF!+J185</f>
        <v>#REF!</v>
      </c>
      <c r="K231" s="24" t="e">
        <f>K19+K39+K175+K61+K83+K132+K152+K163+K167+K171+#REF!+K185</f>
        <v>#REF!</v>
      </c>
    </row>
    <row r="232" spans="3:11" s="25" customFormat="1" x14ac:dyDescent="0.25">
      <c r="D232" s="24">
        <f t="shared" ref="D232:K232" si="92">D31+D156+D179+D201</f>
        <v>2947371913.54</v>
      </c>
      <c r="E232" s="24">
        <f t="shared" si="92"/>
        <v>434158367.42000002</v>
      </c>
      <c r="F232" s="24">
        <f t="shared" si="92"/>
        <v>632840188.50999999</v>
      </c>
      <c r="G232" s="24">
        <f t="shared" si="92"/>
        <v>1499670000</v>
      </c>
      <c r="H232" s="24">
        <f t="shared" si="92"/>
        <v>1522310000</v>
      </c>
      <c r="I232" s="24">
        <f t="shared" si="92"/>
        <v>1545850000</v>
      </c>
      <c r="J232" s="24">
        <f t="shared" si="92"/>
        <v>1570330000.04</v>
      </c>
      <c r="K232" s="24">
        <f t="shared" si="92"/>
        <v>1595800000</v>
      </c>
    </row>
    <row r="233" spans="3:11" s="24" customFormat="1" x14ac:dyDescent="0.25">
      <c r="C233" s="24" t="s">
        <v>60</v>
      </c>
      <c r="D233" s="24">
        <f t="shared" ref="D233:K233" si="93">D202+D180</f>
        <v>42965300</v>
      </c>
      <c r="E233" s="24">
        <f>E202+E180</f>
        <v>52131100</v>
      </c>
      <c r="F233" s="24">
        <f t="shared" si="93"/>
        <v>53049200</v>
      </c>
      <c r="G233" s="24">
        <f t="shared" si="93"/>
        <v>0</v>
      </c>
      <c r="H233" s="24">
        <f t="shared" si="93"/>
        <v>0</v>
      </c>
      <c r="I233" s="24">
        <f t="shared" si="93"/>
        <v>0</v>
      </c>
      <c r="J233" s="24">
        <f t="shared" si="93"/>
        <v>0</v>
      </c>
      <c r="K233" s="24">
        <f t="shared" si="93"/>
        <v>0</v>
      </c>
    </row>
    <row r="234" spans="3:11" s="25" customFormat="1" x14ac:dyDescent="0.25">
      <c r="C234" s="25" t="s">
        <v>61</v>
      </c>
      <c r="D234" s="24">
        <f t="shared" ref="D234:K235" si="94">D203+D181+D158+D32</f>
        <v>2567511800</v>
      </c>
      <c r="E234" s="24">
        <f t="shared" si="94"/>
        <v>196540300</v>
      </c>
      <c r="F234" s="24">
        <f t="shared" si="94"/>
        <v>205734600</v>
      </c>
      <c r="G234" s="24">
        <f t="shared" si="94"/>
        <v>849950000</v>
      </c>
      <c r="H234" s="24">
        <f t="shared" si="94"/>
        <v>849950000</v>
      </c>
      <c r="I234" s="24">
        <f t="shared" si="94"/>
        <v>849950000</v>
      </c>
      <c r="J234" s="24">
        <f t="shared" si="94"/>
        <v>849950000</v>
      </c>
      <c r="K234" s="24">
        <f t="shared" si="94"/>
        <v>849950000</v>
      </c>
    </row>
    <row r="235" spans="3:11" s="24" customFormat="1" x14ac:dyDescent="0.25">
      <c r="C235" s="24" t="s">
        <v>62</v>
      </c>
      <c r="D235" s="24">
        <f t="shared" si="94"/>
        <v>323546113.54000002</v>
      </c>
      <c r="E235" s="24">
        <f t="shared" si="94"/>
        <v>165640967.42000002</v>
      </c>
      <c r="F235" s="24">
        <f t="shared" si="94"/>
        <v>354210388.50999999</v>
      </c>
      <c r="G235" s="24">
        <f t="shared" si="94"/>
        <v>649720000</v>
      </c>
      <c r="H235" s="24">
        <f t="shared" si="94"/>
        <v>672360000</v>
      </c>
      <c r="I235" s="24">
        <f t="shared" si="94"/>
        <v>695900000</v>
      </c>
      <c r="J235" s="24">
        <f t="shared" si="94"/>
        <v>720380000.03999996</v>
      </c>
      <c r="K235" s="24">
        <f t="shared" si="94"/>
        <v>745850000</v>
      </c>
    </row>
    <row r="236" spans="3:11" s="24" customFormat="1" x14ac:dyDescent="0.25">
      <c r="D236" s="24">
        <f t="shared" ref="D236:K236" si="95">D234-D207</f>
        <v>0</v>
      </c>
      <c r="E236" s="24">
        <f t="shared" si="95"/>
        <v>0</v>
      </c>
      <c r="F236" s="24">
        <f t="shared" si="95"/>
        <v>0</v>
      </c>
      <c r="G236" s="24">
        <f t="shared" si="95"/>
        <v>0</v>
      </c>
      <c r="H236" s="24">
        <f t="shared" si="95"/>
        <v>0</v>
      </c>
      <c r="I236" s="24">
        <f t="shared" si="95"/>
        <v>0</v>
      </c>
      <c r="J236" s="24">
        <f t="shared" si="95"/>
        <v>0</v>
      </c>
      <c r="K236" s="24">
        <f t="shared" si="95"/>
        <v>0</v>
      </c>
    </row>
    <row r="237" spans="3:11" s="24" customFormat="1" x14ac:dyDescent="0.25">
      <c r="D237" s="24">
        <f t="shared" ref="D237:K237" si="96">D208-D235</f>
        <v>0</v>
      </c>
      <c r="E237" s="24">
        <f t="shared" si="96"/>
        <v>0</v>
      </c>
      <c r="F237" s="24">
        <f t="shared" si="96"/>
        <v>0</v>
      </c>
      <c r="G237" s="24">
        <f t="shared" si="96"/>
        <v>0</v>
      </c>
      <c r="H237" s="24">
        <f t="shared" si="96"/>
        <v>0</v>
      </c>
      <c r="I237" s="24">
        <f t="shared" si="96"/>
        <v>0</v>
      </c>
      <c r="J237" s="24">
        <f t="shared" si="96"/>
        <v>0</v>
      </c>
      <c r="K237" s="24">
        <f t="shared" si="96"/>
        <v>0</v>
      </c>
    </row>
    <row r="238" spans="3:11" s="25" customFormat="1" x14ac:dyDescent="0.25"/>
    <row r="239" spans="3:11" s="23" customFormat="1" x14ac:dyDescent="0.25"/>
    <row r="240" spans="3:11" s="23" customFormat="1" x14ac:dyDescent="0.25"/>
    <row r="241" s="23" customFormat="1" x14ac:dyDescent="0.25"/>
    <row r="242" s="23" customFormat="1" x14ac:dyDescent="0.25"/>
  </sheetData>
  <autoFilter ref="A14:L220"/>
  <mergeCells count="156">
    <mergeCell ref="K1:L1"/>
    <mergeCell ref="K3:L3"/>
    <mergeCell ref="K4:L4"/>
    <mergeCell ref="A183:L183"/>
    <mergeCell ref="L179:L182"/>
    <mergeCell ref="L134:L135"/>
    <mergeCell ref="L156:L159"/>
    <mergeCell ref="A134:A135"/>
    <mergeCell ref="L163:L166"/>
    <mergeCell ref="A171:A174"/>
    <mergeCell ref="A160:L160"/>
    <mergeCell ref="A161:L161"/>
    <mergeCell ref="A162:L162"/>
    <mergeCell ref="A175:A178"/>
    <mergeCell ref="L171:L174"/>
    <mergeCell ref="A39:A42"/>
    <mergeCell ref="A106:A108"/>
    <mergeCell ref="L175:L178"/>
    <mergeCell ref="A167:A170"/>
    <mergeCell ref="A138:A139"/>
    <mergeCell ref="L138:L139"/>
    <mergeCell ref="A140:A141"/>
    <mergeCell ref="L140:L141"/>
    <mergeCell ref="A142:A143"/>
    <mergeCell ref="A217:A220"/>
    <mergeCell ref="L217:L220"/>
    <mergeCell ref="A109:A111"/>
    <mergeCell ref="A154:A155"/>
    <mergeCell ref="A132:A133"/>
    <mergeCell ref="L136:L137"/>
    <mergeCell ref="L132:L133"/>
    <mergeCell ref="A152:A153"/>
    <mergeCell ref="A197:A200"/>
    <mergeCell ref="L167:L170"/>
    <mergeCell ref="A163:A166"/>
    <mergeCell ref="A189:A192"/>
    <mergeCell ref="A179:A182"/>
    <mergeCell ref="L152:L153"/>
    <mergeCell ref="L154:L155"/>
    <mergeCell ref="A213:A216"/>
    <mergeCell ref="L213:L216"/>
    <mergeCell ref="L209:L212"/>
    <mergeCell ref="A156:A159"/>
    <mergeCell ref="L195:L196"/>
    <mergeCell ref="L205:L208"/>
    <mergeCell ref="A209:A212"/>
    <mergeCell ref="A201:A204"/>
    <mergeCell ref="L193:L194"/>
    <mergeCell ref="A89:A91"/>
    <mergeCell ref="A205:A208"/>
    <mergeCell ref="A193:A194"/>
    <mergeCell ref="A195:A196"/>
    <mergeCell ref="A185:A188"/>
    <mergeCell ref="L201:L204"/>
    <mergeCell ref="L197:L200"/>
    <mergeCell ref="L146:L147"/>
    <mergeCell ref="A148:A149"/>
    <mergeCell ref="L148:L149"/>
    <mergeCell ref="L185:L188"/>
    <mergeCell ref="L189:L192"/>
    <mergeCell ref="L127:L128"/>
    <mergeCell ref="L100:L101"/>
    <mergeCell ref="L102:L103"/>
    <mergeCell ref="L104:L105"/>
    <mergeCell ref="L142:L143"/>
    <mergeCell ref="A144:A145"/>
    <mergeCell ref="L98:L99"/>
    <mergeCell ref="A146:A147"/>
    <mergeCell ref="A100:A101"/>
    <mergeCell ref="A136:A137"/>
    <mergeCell ref="A112:A114"/>
    <mergeCell ref="A115:A117"/>
    <mergeCell ref="L25:L27"/>
    <mergeCell ref="A92:A93"/>
    <mergeCell ref="L92:L93"/>
    <mergeCell ref="L31:L33"/>
    <mergeCell ref="L36:L38"/>
    <mergeCell ref="L39:L42"/>
    <mergeCell ref="L43:L44"/>
    <mergeCell ref="A50:A52"/>
    <mergeCell ref="A53:A56"/>
    <mergeCell ref="A45:A46"/>
    <mergeCell ref="A43:A44"/>
    <mergeCell ref="A34:L34"/>
    <mergeCell ref="L73:L74"/>
    <mergeCell ref="A31:A33"/>
    <mergeCell ref="L89:L91"/>
    <mergeCell ref="A59:A60"/>
    <mergeCell ref="L50:L52"/>
    <mergeCell ref="L57:L58"/>
    <mergeCell ref="A57:A58"/>
    <mergeCell ref="L45:L46"/>
    <mergeCell ref="L47:L49"/>
    <mergeCell ref="L59:L60"/>
    <mergeCell ref="A47:A49"/>
    <mergeCell ref="A35:L35"/>
    <mergeCell ref="A121:A123"/>
    <mergeCell ref="A124:A126"/>
    <mergeCell ref="A127:A128"/>
    <mergeCell ref="A102:A103"/>
    <mergeCell ref="A104:A105"/>
    <mergeCell ref="L106:L108"/>
    <mergeCell ref="L109:L111"/>
    <mergeCell ref="L112:L114"/>
    <mergeCell ref="L115:L117"/>
    <mergeCell ref="L118:L120"/>
    <mergeCell ref="L121:L123"/>
    <mergeCell ref="L124:L126"/>
    <mergeCell ref="A65:A68"/>
    <mergeCell ref="A61:A64"/>
    <mergeCell ref="A184:L184"/>
    <mergeCell ref="A79:A80"/>
    <mergeCell ref="A81:A82"/>
    <mergeCell ref="A73:A74"/>
    <mergeCell ref="A75:A76"/>
    <mergeCell ref="A77:A78"/>
    <mergeCell ref="A94:A95"/>
    <mergeCell ref="L94:L95"/>
    <mergeCell ref="A86:A88"/>
    <mergeCell ref="A83:A85"/>
    <mergeCell ref="L65:L68"/>
    <mergeCell ref="L86:L88"/>
    <mergeCell ref="A96:A97"/>
    <mergeCell ref="L96:L97"/>
    <mergeCell ref="A98:A99"/>
    <mergeCell ref="L81:L82"/>
    <mergeCell ref="L75:L80"/>
    <mergeCell ref="A69:A72"/>
    <mergeCell ref="L144:L145"/>
    <mergeCell ref="A129:A131"/>
    <mergeCell ref="L129:L131"/>
    <mergeCell ref="A118:A120"/>
    <mergeCell ref="L69:L72"/>
    <mergeCell ref="A8:L8"/>
    <mergeCell ref="K5:L5"/>
    <mergeCell ref="A36:A38"/>
    <mergeCell ref="D12:K13"/>
    <mergeCell ref="L150:L151"/>
    <mergeCell ref="L61:L64"/>
    <mergeCell ref="L83:L85"/>
    <mergeCell ref="A150:A151"/>
    <mergeCell ref="L12:L14"/>
    <mergeCell ref="L19:L21"/>
    <mergeCell ref="A16:L16"/>
    <mergeCell ref="A17:L17"/>
    <mergeCell ref="A28:A30"/>
    <mergeCell ref="L28:L30"/>
    <mergeCell ref="A18:L18"/>
    <mergeCell ref="A12:A14"/>
    <mergeCell ref="L22:L24"/>
    <mergeCell ref="B12:B14"/>
    <mergeCell ref="C12:C14"/>
    <mergeCell ref="A19:A21"/>
    <mergeCell ref="A25:A27"/>
    <mergeCell ref="A22:A24"/>
    <mergeCell ref="L53:L56"/>
  </mergeCells>
  <pageMargins left="0.78740157480314965" right="0.59055118110236227" top="1.1811023622047245" bottom="0.39370078740157483" header="0.31496062992125984" footer="0.31496062992125984"/>
  <pageSetup paperSize="8" scale="62" firstPageNumber="26" fitToHeight="0" orientation="landscape" useFirstPageNumber="1" r:id="rId1"/>
  <headerFooter>
    <oddHeader>&amp;C&amp;"Times New Roman,обычный"&amp;16&amp;P</oddHeader>
  </headerFooter>
  <rowBreaks count="6" manualBreakCount="6">
    <brk id="44" max="11" man="1"/>
    <brk id="72" max="11" man="1"/>
    <brk id="97" max="11" man="1"/>
    <brk id="128" max="11" man="1"/>
    <brk id="155" max="11" man="1"/>
    <brk id="188" max="11" man="1"/>
  </rowBreaks>
  <ignoredErrors>
    <ignoredError sqref="D153:K15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финанс</vt:lpstr>
      <vt:lpstr>финанс!Заголовки_для_печати</vt:lpstr>
      <vt:lpstr>финанс!Область_печати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2023-03-01T05:29:44Z</dcterms:modified>
</cp:coreProperties>
</file>