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bookViews>
    <workbookView xWindow="0" yWindow="0" windowWidth="28335" windowHeight="10740"/>
  </bookViews>
  <sheets>
    <sheet name="1. Показатели" sheetId="3" r:id="rId1"/>
    <sheet name="2. Мероприятия" sheetId="1" r:id="rId2"/>
    <sheet name="3. Портфели" sheetId="2" r:id="rId3"/>
  </sheets>
  <externalReferences>
    <externalReference r:id="rId4"/>
  </externalReferences>
  <definedNames>
    <definedName name="_xlnm._FilterDatabase" localSheetId="1" hidden="1">'2. Мероприятия'!$A$8:$AE$95</definedName>
    <definedName name="_xlnm.Print_Titles" localSheetId="1">'2. Мероприятия'!$7:$8</definedName>
    <definedName name="_xlnm.Print_Area" localSheetId="0">'1. Показатели'!$A$1:$AB$64</definedName>
    <definedName name="_xlnm.Print_Area" localSheetId="1">'2. Мероприятия'!$A$1:$Z$100</definedName>
  </definedNames>
  <calcPr calcId="162913" fullPrecision="0"/>
</workbook>
</file>

<file path=xl/calcChain.xml><?xml version="1.0" encoding="utf-8"?>
<calcChain xmlns="http://schemas.openxmlformats.org/spreadsheetml/2006/main">
  <c r="K97" i="1" l="1"/>
  <c r="J97" i="1"/>
  <c r="I97" i="1"/>
  <c r="H97" i="1"/>
  <c r="H96" i="1" s="1"/>
  <c r="G97" i="1"/>
  <c r="F97" i="1"/>
  <c r="E97" i="1"/>
  <c r="D97" i="1"/>
  <c r="C97" i="1" s="1"/>
  <c r="C86" i="1"/>
  <c r="C85" i="1"/>
  <c r="K84" i="1"/>
  <c r="J84" i="1"/>
  <c r="I84" i="1"/>
  <c r="H84" i="1"/>
  <c r="G84" i="1"/>
  <c r="F84" i="1"/>
  <c r="E84" i="1"/>
  <c r="C84" i="1" s="1"/>
  <c r="D84" i="1"/>
  <c r="C83" i="1"/>
  <c r="C82" i="1"/>
  <c r="K81" i="1"/>
  <c r="J81" i="1"/>
  <c r="I81" i="1"/>
  <c r="H81" i="1"/>
  <c r="G81" i="1"/>
  <c r="F81" i="1"/>
  <c r="E81" i="1"/>
  <c r="D81" i="1"/>
  <c r="C81" i="1" s="1"/>
  <c r="F80" i="1"/>
  <c r="E80" i="1"/>
  <c r="E78" i="1" s="1"/>
  <c r="D80" i="1"/>
  <c r="C80" i="1" s="1"/>
  <c r="C79" i="1"/>
  <c r="K78" i="1"/>
  <c r="J78" i="1"/>
  <c r="I78" i="1"/>
  <c r="H78" i="1"/>
  <c r="G78" i="1"/>
  <c r="F78" i="1"/>
  <c r="D78" i="1"/>
  <c r="C78" i="1" s="1"/>
  <c r="C76" i="1"/>
  <c r="C75" i="1"/>
  <c r="D74" i="1"/>
  <c r="C74" i="1" s="1"/>
  <c r="K73" i="1"/>
  <c r="K98" i="1" s="1"/>
  <c r="K96" i="1" s="1"/>
  <c r="J73" i="1"/>
  <c r="J98" i="1" s="1"/>
  <c r="J96" i="1" s="1"/>
  <c r="I73" i="1"/>
  <c r="I98" i="1" s="1"/>
  <c r="I96" i="1" s="1"/>
  <c r="H73" i="1"/>
  <c r="H98" i="1" s="1"/>
  <c r="G73" i="1"/>
  <c r="G98" i="1" s="1"/>
  <c r="G96" i="1" s="1"/>
  <c r="F73" i="1"/>
  <c r="F98" i="1" s="1"/>
  <c r="F96" i="1" s="1"/>
  <c r="E73" i="1"/>
  <c r="E98" i="1" s="1"/>
  <c r="E96" i="1" s="1"/>
  <c r="D73" i="1"/>
  <c r="D98" i="1" s="1"/>
  <c r="C73" i="1"/>
  <c r="Y71" i="1"/>
  <c r="K71" i="1"/>
  <c r="J71" i="1"/>
  <c r="I71" i="1"/>
  <c r="H71" i="1"/>
  <c r="G71" i="1"/>
  <c r="F71" i="1"/>
  <c r="E71" i="1"/>
  <c r="D71" i="1"/>
  <c r="C71" i="1"/>
  <c r="Y69" i="1"/>
  <c r="X68" i="1"/>
  <c r="W68" i="1"/>
  <c r="V68" i="1"/>
  <c r="U68" i="1"/>
  <c r="T68" i="1"/>
  <c r="S68" i="1"/>
  <c r="R68" i="1"/>
  <c r="Q68" i="1"/>
  <c r="P68" i="1"/>
  <c r="O68" i="1"/>
  <c r="N68" i="1"/>
  <c r="Y68" i="1" s="1"/>
  <c r="Y64" i="1"/>
  <c r="X64" i="1"/>
  <c r="W64" i="1"/>
  <c r="V64" i="1"/>
  <c r="U64" i="1"/>
  <c r="T64" i="1"/>
  <c r="S64" i="1"/>
  <c r="R64" i="1"/>
  <c r="Q64" i="1"/>
  <c r="P64" i="1"/>
  <c r="O64" i="1"/>
  <c r="N64" i="1"/>
  <c r="C64" i="1"/>
  <c r="C63" i="1"/>
  <c r="K62" i="1"/>
  <c r="J62" i="1"/>
  <c r="I62" i="1"/>
  <c r="H62" i="1"/>
  <c r="G62" i="1"/>
  <c r="F62" i="1"/>
  <c r="E62" i="1"/>
  <c r="D62" i="1"/>
  <c r="C62" i="1" s="1"/>
  <c r="J61" i="1"/>
  <c r="J59" i="1" s="1"/>
  <c r="W59" i="1" s="1"/>
  <c r="I61" i="1"/>
  <c r="H61" i="1"/>
  <c r="F61" i="1"/>
  <c r="E61" i="1"/>
  <c r="E59" i="1" s="1"/>
  <c r="D61" i="1"/>
  <c r="C60" i="1"/>
  <c r="Y59" i="1"/>
  <c r="U59" i="1"/>
  <c r="Q59" i="1"/>
  <c r="P59" i="1"/>
  <c r="O59" i="1"/>
  <c r="N59" i="1"/>
  <c r="I59" i="1"/>
  <c r="V59" i="1" s="1"/>
  <c r="H59" i="1"/>
  <c r="G59" i="1"/>
  <c r="T59" i="1" s="1"/>
  <c r="F59" i="1"/>
  <c r="S59" i="1" s="1"/>
  <c r="D59" i="1"/>
  <c r="I58" i="1"/>
  <c r="L15" i="2" s="1"/>
  <c r="H58" i="1"/>
  <c r="K15" i="2" s="1"/>
  <c r="G58" i="1"/>
  <c r="J15" i="2" s="1"/>
  <c r="F58" i="1"/>
  <c r="I15" i="2" s="1"/>
  <c r="D58" i="1"/>
  <c r="G15" i="2" s="1"/>
  <c r="K57" i="1"/>
  <c r="N14" i="2" s="1"/>
  <c r="J57" i="1"/>
  <c r="M14" i="2" s="1"/>
  <c r="I57" i="1"/>
  <c r="I56" i="1" s="1"/>
  <c r="L13" i="2" s="1"/>
  <c r="H57" i="1"/>
  <c r="K14" i="2" s="1"/>
  <c r="G57" i="1"/>
  <c r="J14" i="2" s="1"/>
  <c r="F57" i="1"/>
  <c r="I14" i="2" s="1"/>
  <c r="E57" i="1"/>
  <c r="D57" i="1"/>
  <c r="G14" i="2" s="1"/>
  <c r="C57" i="1"/>
  <c r="G56" i="1"/>
  <c r="J13" i="2" s="1"/>
  <c r="F56" i="1"/>
  <c r="I13" i="2" s="1"/>
  <c r="H55" i="1"/>
  <c r="I55" i="1" s="1"/>
  <c r="C54" i="1"/>
  <c r="Y53" i="1"/>
  <c r="H53" i="1"/>
  <c r="G53" i="1"/>
  <c r="F53" i="1"/>
  <c r="E53" i="1"/>
  <c r="D53" i="1"/>
  <c r="Y52" i="1"/>
  <c r="H52" i="1"/>
  <c r="C51" i="1"/>
  <c r="Y50" i="1"/>
  <c r="G50" i="1"/>
  <c r="F50" i="1"/>
  <c r="E50" i="1"/>
  <c r="D50" i="1"/>
  <c r="Y49" i="1"/>
  <c r="C49" i="1"/>
  <c r="Y48" i="1"/>
  <c r="C48" i="1"/>
  <c r="Y47" i="1"/>
  <c r="K47" i="1"/>
  <c r="J47" i="1"/>
  <c r="I47" i="1"/>
  <c r="H47" i="1"/>
  <c r="G47" i="1"/>
  <c r="F47" i="1"/>
  <c r="E47" i="1"/>
  <c r="C47" i="1" s="1"/>
  <c r="D47" i="1"/>
  <c r="H46" i="1"/>
  <c r="I46" i="1" s="1"/>
  <c r="G46" i="1"/>
  <c r="C45" i="1"/>
  <c r="G44" i="1"/>
  <c r="F44" i="1"/>
  <c r="E44" i="1"/>
  <c r="D44" i="1"/>
  <c r="H43" i="1"/>
  <c r="I43" i="1" s="1"/>
  <c r="C42" i="1"/>
  <c r="H41" i="1"/>
  <c r="G41" i="1"/>
  <c r="F41" i="1"/>
  <c r="E41" i="1"/>
  <c r="D41" i="1"/>
  <c r="F40" i="1"/>
  <c r="F37" i="1" s="1"/>
  <c r="I12" i="2" s="1"/>
  <c r="E40" i="1"/>
  <c r="D40" i="1"/>
  <c r="C40" i="1" s="1"/>
  <c r="C39" i="1"/>
  <c r="K38" i="1"/>
  <c r="J38" i="1"/>
  <c r="I38" i="1"/>
  <c r="H38" i="1"/>
  <c r="G38" i="1"/>
  <c r="F38" i="1"/>
  <c r="E38" i="1"/>
  <c r="Z37" i="1"/>
  <c r="Y37" i="1"/>
  <c r="G37" i="1"/>
  <c r="J12" i="2" s="1"/>
  <c r="E37" i="1"/>
  <c r="H12" i="2" s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K36" i="1"/>
  <c r="J36" i="1"/>
  <c r="M11" i="2" s="1"/>
  <c r="I36" i="1"/>
  <c r="L11" i="2" s="1"/>
  <c r="H36" i="1"/>
  <c r="K11" i="2" s="1"/>
  <c r="G36" i="1"/>
  <c r="F36" i="1"/>
  <c r="I11" i="2" s="1"/>
  <c r="E36" i="1"/>
  <c r="H11" i="2" s="1"/>
  <c r="D36" i="1"/>
  <c r="G11" i="2" s="1"/>
  <c r="C36" i="1"/>
  <c r="Z35" i="1"/>
  <c r="X35" i="1"/>
  <c r="W35" i="1"/>
  <c r="V35" i="1"/>
  <c r="U35" i="1"/>
  <c r="T35" i="1"/>
  <c r="S35" i="1"/>
  <c r="R35" i="1"/>
  <c r="Q35" i="1"/>
  <c r="P35" i="1"/>
  <c r="O35" i="1"/>
  <c r="N35" i="1"/>
  <c r="Y35" i="1" s="1"/>
  <c r="E35" i="1"/>
  <c r="H10" i="2" s="1"/>
  <c r="C34" i="1"/>
  <c r="K32" i="1"/>
  <c r="J32" i="1"/>
  <c r="I32" i="1"/>
  <c r="H32" i="1"/>
  <c r="G32" i="1"/>
  <c r="F32" i="1"/>
  <c r="E32" i="1"/>
  <c r="D32" i="1"/>
  <c r="C32" i="1"/>
  <c r="C30" i="1"/>
  <c r="C29" i="1"/>
  <c r="Y28" i="1"/>
  <c r="K28" i="1"/>
  <c r="J28" i="1"/>
  <c r="I28" i="1"/>
  <c r="H28" i="1"/>
  <c r="G28" i="1"/>
  <c r="C28" i="1" s="1"/>
  <c r="F28" i="1"/>
  <c r="E28" i="1"/>
  <c r="Y27" i="1"/>
  <c r="C27" i="1"/>
  <c r="C26" i="1"/>
  <c r="AE25" i="1"/>
  <c r="Y25" i="1"/>
  <c r="K25" i="1"/>
  <c r="J25" i="1"/>
  <c r="I25" i="1"/>
  <c r="H25" i="1"/>
  <c r="G25" i="1"/>
  <c r="F25" i="1"/>
  <c r="E25" i="1"/>
  <c r="C25" i="1"/>
  <c r="Y24" i="1"/>
  <c r="C24" i="1"/>
  <c r="C23" i="1"/>
  <c r="AE22" i="1"/>
  <c r="Y22" i="1"/>
  <c r="E22" i="1"/>
  <c r="D22" i="1"/>
  <c r="C22" i="1"/>
  <c r="Y21" i="1"/>
  <c r="C21" i="1"/>
  <c r="C20" i="1"/>
  <c r="Y19" i="1"/>
  <c r="K19" i="1"/>
  <c r="J19" i="1"/>
  <c r="I19" i="1"/>
  <c r="H19" i="1"/>
  <c r="G19" i="1"/>
  <c r="F19" i="1"/>
  <c r="E19" i="1"/>
  <c r="D19" i="1"/>
  <c r="C19" i="1" s="1"/>
  <c r="S18" i="1"/>
  <c r="T18" i="1" s="1"/>
  <c r="U18" i="1" s="1"/>
  <c r="V18" i="1" s="1"/>
  <c r="W18" i="1" s="1"/>
  <c r="X18" i="1" s="1"/>
  <c r="Y18" i="1" s="1"/>
  <c r="Q18" i="1"/>
  <c r="R18" i="1" s="1"/>
  <c r="Y17" i="1"/>
  <c r="X17" i="1"/>
  <c r="W17" i="1"/>
  <c r="V17" i="1"/>
  <c r="U17" i="1"/>
  <c r="T17" i="1"/>
  <c r="S17" i="1"/>
  <c r="R17" i="1"/>
  <c r="Q17" i="1"/>
  <c r="P17" i="1"/>
  <c r="O17" i="1"/>
  <c r="N17" i="1"/>
  <c r="K17" i="1"/>
  <c r="J17" i="1"/>
  <c r="I17" i="1"/>
  <c r="H17" i="1"/>
  <c r="G17" i="1"/>
  <c r="G89" i="1" s="1"/>
  <c r="F17" i="1"/>
  <c r="E17" i="1"/>
  <c r="D17" i="1"/>
  <c r="Y16" i="1"/>
  <c r="X16" i="1"/>
  <c r="W16" i="1"/>
  <c r="V16" i="1"/>
  <c r="U16" i="1"/>
  <c r="T16" i="1"/>
  <c r="S16" i="1"/>
  <c r="R16" i="1"/>
  <c r="Q16" i="1"/>
  <c r="P16" i="1"/>
  <c r="O16" i="1"/>
  <c r="N16" i="1"/>
  <c r="K16" i="1"/>
  <c r="J16" i="1"/>
  <c r="J88" i="1" s="1"/>
  <c r="I16" i="1"/>
  <c r="I91" i="1" s="1"/>
  <c r="H16" i="1"/>
  <c r="H88" i="1" s="1"/>
  <c r="G16" i="1"/>
  <c r="F16" i="1"/>
  <c r="F88" i="1" s="1"/>
  <c r="E16" i="1"/>
  <c r="E91" i="1" s="1"/>
  <c r="D16" i="1"/>
  <c r="D88" i="1" s="1"/>
  <c r="C16" i="1"/>
  <c r="X15" i="1"/>
  <c r="W15" i="1"/>
  <c r="V15" i="1"/>
  <c r="U15" i="1"/>
  <c r="T15" i="1"/>
  <c r="S15" i="1"/>
  <c r="R15" i="1"/>
  <c r="Q15" i="1"/>
  <c r="P15" i="1"/>
  <c r="O15" i="1"/>
  <c r="N15" i="1"/>
  <c r="Y15" i="1" s="1"/>
  <c r="I15" i="1"/>
  <c r="H15" i="1"/>
  <c r="E15" i="1"/>
  <c r="D15" i="1"/>
  <c r="Y13" i="1"/>
  <c r="Y11" i="1"/>
  <c r="N121" i="3"/>
  <c r="M121" i="3"/>
  <c r="L121" i="3"/>
  <c r="K121" i="3"/>
  <c r="J121" i="3"/>
  <c r="I121" i="3"/>
  <c r="H121" i="3"/>
  <c r="G121" i="3"/>
  <c r="F121" i="3"/>
  <c r="E121" i="3"/>
  <c r="D121" i="3"/>
  <c r="N120" i="3"/>
  <c r="M120" i="3"/>
  <c r="L120" i="3"/>
  <c r="K120" i="3"/>
  <c r="J120" i="3"/>
  <c r="I120" i="3"/>
  <c r="H120" i="3"/>
  <c r="G120" i="3"/>
  <c r="F120" i="3"/>
  <c r="E120" i="3"/>
  <c r="D120" i="3"/>
  <c r="N119" i="3"/>
  <c r="M119" i="3"/>
  <c r="L119" i="3"/>
  <c r="K119" i="3"/>
  <c r="J119" i="3"/>
  <c r="I119" i="3"/>
  <c r="H119" i="3"/>
  <c r="G119" i="3"/>
  <c r="F119" i="3"/>
  <c r="E119" i="3"/>
  <c r="D119" i="3"/>
  <c r="N116" i="3"/>
  <c r="M116" i="3"/>
  <c r="L116" i="3"/>
  <c r="K116" i="3"/>
  <c r="J116" i="3"/>
  <c r="I116" i="3"/>
  <c r="H116" i="3"/>
  <c r="G116" i="3"/>
  <c r="F116" i="3"/>
  <c r="E116" i="3"/>
  <c r="D116" i="3"/>
  <c r="N115" i="3"/>
  <c r="M115" i="3"/>
  <c r="L115" i="3"/>
  <c r="K115" i="3"/>
  <c r="J115" i="3"/>
  <c r="I115" i="3"/>
  <c r="H115" i="3"/>
  <c r="G115" i="3"/>
  <c r="F115" i="3"/>
  <c r="E115" i="3"/>
  <c r="D115" i="3"/>
  <c r="N114" i="3"/>
  <c r="M114" i="3"/>
  <c r="L114" i="3"/>
  <c r="K114" i="3"/>
  <c r="J114" i="3"/>
  <c r="I114" i="3"/>
  <c r="H114" i="3"/>
  <c r="G114" i="3"/>
  <c r="F114" i="3"/>
  <c r="E114" i="3"/>
  <c r="D114" i="3"/>
  <c r="N100" i="3"/>
  <c r="M100" i="3"/>
  <c r="L100" i="3"/>
  <c r="K100" i="3"/>
  <c r="J100" i="3"/>
  <c r="I100" i="3"/>
  <c r="H100" i="3"/>
  <c r="G100" i="3"/>
  <c r="F100" i="3"/>
  <c r="E100" i="3"/>
  <c r="D100" i="3"/>
  <c r="N99" i="3"/>
  <c r="M99" i="3"/>
  <c r="L99" i="3"/>
  <c r="L92" i="3" s="1"/>
  <c r="K99" i="3"/>
  <c r="K92" i="3" s="1"/>
  <c r="J99" i="3"/>
  <c r="I99" i="3"/>
  <c r="H99" i="3"/>
  <c r="H92" i="3" s="1"/>
  <c r="G99" i="3"/>
  <c r="G92" i="3" s="1"/>
  <c r="F99" i="3"/>
  <c r="E99" i="3"/>
  <c r="D99" i="3"/>
  <c r="D92" i="3" s="1"/>
  <c r="N92" i="3"/>
  <c r="M92" i="3"/>
  <c r="J92" i="3"/>
  <c r="I92" i="3"/>
  <c r="F92" i="3"/>
  <c r="E92" i="3"/>
  <c r="N91" i="3"/>
  <c r="M91" i="3"/>
  <c r="L91" i="3"/>
  <c r="K91" i="3"/>
  <c r="J91" i="3"/>
  <c r="I91" i="3"/>
  <c r="H91" i="3"/>
  <c r="G91" i="3"/>
  <c r="F91" i="3"/>
  <c r="E91" i="3"/>
  <c r="D91" i="3"/>
  <c r="N90" i="3"/>
  <c r="M90" i="3"/>
  <c r="L90" i="3"/>
  <c r="K90" i="3"/>
  <c r="J90" i="3"/>
  <c r="I90" i="3"/>
  <c r="H90" i="3"/>
  <c r="G90" i="3"/>
  <c r="F90" i="3"/>
  <c r="E90" i="3"/>
  <c r="D90" i="3"/>
  <c r="N89" i="3"/>
  <c r="M89" i="3"/>
  <c r="L89" i="3"/>
  <c r="K89" i="3"/>
  <c r="J89" i="3"/>
  <c r="I89" i="3"/>
  <c r="H89" i="3"/>
  <c r="G89" i="3"/>
  <c r="F89" i="3"/>
  <c r="E89" i="3"/>
  <c r="D89" i="3"/>
  <c r="N88" i="3"/>
  <c r="M88" i="3"/>
  <c r="L88" i="3"/>
  <c r="K88" i="3"/>
  <c r="J88" i="3"/>
  <c r="I88" i="3"/>
  <c r="H88" i="3"/>
  <c r="G88" i="3"/>
  <c r="F88" i="3"/>
  <c r="E88" i="3"/>
  <c r="D88" i="3"/>
  <c r="N87" i="3"/>
  <c r="M87" i="3"/>
  <c r="L87" i="3"/>
  <c r="K87" i="3"/>
  <c r="J87" i="3"/>
  <c r="I87" i="3"/>
  <c r="H87" i="3"/>
  <c r="G87" i="3"/>
  <c r="F87" i="3"/>
  <c r="E87" i="3"/>
  <c r="D87" i="3"/>
  <c r="N86" i="3"/>
  <c r="M86" i="3"/>
  <c r="L86" i="3"/>
  <c r="K86" i="3"/>
  <c r="J86" i="3"/>
  <c r="I86" i="3"/>
  <c r="H86" i="3"/>
  <c r="G86" i="3"/>
  <c r="F86" i="3"/>
  <c r="E86" i="3"/>
  <c r="D86" i="3"/>
  <c r="N85" i="3"/>
  <c r="M85" i="3"/>
  <c r="L85" i="3"/>
  <c r="K85" i="3"/>
  <c r="J85" i="3"/>
  <c r="I85" i="3"/>
  <c r="H85" i="3"/>
  <c r="G85" i="3"/>
  <c r="F85" i="3"/>
  <c r="E85" i="3"/>
  <c r="D85" i="3"/>
  <c r="N84" i="3"/>
  <c r="M84" i="3"/>
  <c r="L84" i="3"/>
  <c r="K84" i="3"/>
  <c r="J84" i="3"/>
  <c r="I84" i="3"/>
  <c r="H84" i="3"/>
  <c r="G84" i="3"/>
  <c r="F84" i="3"/>
  <c r="E84" i="3"/>
  <c r="D84" i="3"/>
  <c r="N83" i="3"/>
  <c r="M83" i="3"/>
  <c r="L83" i="3"/>
  <c r="K83" i="3"/>
  <c r="J83" i="3"/>
  <c r="I83" i="3"/>
  <c r="H83" i="3"/>
  <c r="G83" i="3"/>
  <c r="F83" i="3"/>
  <c r="E83" i="3"/>
  <c r="D83" i="3"/>
  <c r="N82" i="3"/>
  <c r="M82" i="3"/>
  <c r="L82" i="3"/>
  <c r="K82" i="3"/>
  <c r="J82" i="3"/>
  <c r="I82" i="3"/>
  <c r="H82" i="3"/>
  <c r="G82" i="3"/>
  <c r="F82" i="3"/>
  <c r="E82" i="3"/>
  <c r="D82" i="3"/>
  <c r="N81" i="3"/>
  <c r="M81" i="3"/>
  <c r="L81" i="3"/>
  <c r="K81" i="3"/>
  <c r="J81" i="3"/>
  <c r="I81" i="3"/>
  <c r="H81" i="3"/>
  <c r="G81" i="3"/>
  <c r="F81" i="3"/>
  <c r="E81" i="3"/>
  <c r="D81" i="3"/>
  <c r="N80" i="3"/>
  <c r="M80" i="3"/>
  <c r="L80" i="3"/>
  <c r="K80" i="3"/>
  <c r="J80" i="3"/>
  <c r="I80" i="3"/>
  <c r="H80" i="3"/>
  <c r="G80" i="3"/>
  <c r="F80" i="3"/>
  <c r="E80" i="3"/>
  <c r="D80" i="3"/>
  <c r="N79" i="3"/>
  <c r="M79" i="3"/>
  <c r="L79" i="3"/>
  <c r="K79" i="3"/>
  <c r="J79" i="3"/>
  <c r="I79" i="3"/>
  <c r="H79" i="3"/>
  <c r="G79" i="3"/>
  <c r="F79" i="3"/>
  <c r="E79" i="3"/>
  <c r="D79" i="3"/>
  <c r="Z61" i="3"/>
  <c r="Z59" i="3"/>
  <c r="Z58" i="3"/>
  <c r="Z56" i="3"/>
  <c r="X55" i="3"/>
  <c r="S55" i="3"/>
  <c r="S43" i="3" s="1"/>
  <c r="Z54" i="3"/>
  <c r="Z53" i="3"/>
  <c r="Z52" i="3"/>
  <c r="Z51" i="3"/>
  <c r="Z50" i="3"/>
  <c r="Z49" i="3"/>
  <c r="Z48" i="3"/>
  <c r="U47" i="3"/>
  <c r="U45" i="3" s="1"/>
  <c r="T47" i="3"/>
  <c r="T45" i="3" s="1"/>
  <c r="T55" i="3" s="1"/>
  <c r="T43" i="3" s="1"/>
  <c r="S47" i="3"/>
  <c r="Z46" i="3"/>
  <c r="Y45" i="3"/>
  <c r="Y34" i="3" s="1"/>
  <c r="X45" i="3"/>
  <c r="W45" i="3"/>
  <c r="W34" i="3" s="1"/>
  <c r="V45" i="3"/>
  <c r="V55" i="3" s="1"/>
  <c r="S45" i="3"/>
  <c r="S34" i="3" s="1"/>
  <c r="X43" i="3"/>
  <c r="X42" i="3"/>
  <c r="Y42" i="3" s="1"/>
  <c r="Z42" i="3" s="1"/>
  <c r="W42" i="3"/>
  <c r="U42" i="3"/>
  <c r="V42" i="3" s="1"/>
  <c r="U41" i="3"/>
  <c r="V41" i="3" s="1"/>
  <c r="W41" i="3" s="1"/>
  <c r="X41" i="3" s="1"/>
  <c r="Y41" i="3" s="1"/>
  <c r="Z41" i="3" s="1"/>
  <c r="T41" i="3"/>
  <c r="S41" i="3"/>
  <c r="R41" i="3"/>
  <c r="Z39" i="3"/>
  <c r="Z35" i="3"/>
  <c r="X34" i="3"/>
  <c r="V34" i="3"/>
  <c r="Z31" i="3"/>
  <c r="O30" i="3"/>
  <c r="Z28" i="3"/>
  <c r="O28" i="3"/>
  <c r="O29" i="3" s="1"/>
  <c r="V26" i="3"/>
  <c r="W26" i="3" s="1"/>
  <c r="X26" i="3" s="1"/>
  <c r="Y26" i="3" s="1"/>
  <c r="Z26" i="3" s="1"/>
  <c r="U26" i="3"/>
  <c r="T26" i="3"/>
  <c r="S26" i="3"/>
  <c r="Z25" i="3"/>
  <c r="Z11" i="3"/>
  <c r="V10" i="3"/>
  <c r="W10" i="3" s="1"/>
  <c r="X10" i="3" s="1"/>
  <c r="Y10" i="3" s="1"/>
  <c r="Z10" i="3" s="1"/>
  <c r="U10" i="3"/>
  <c r="U55" i="3" l="1"/>
  <c r="U43" i="3" s="1"/>
  <c r="U34" i="3"/>
  <c r="I41" i="1"/>
  <c r="J43" i="1"/>
  <c r="T34" i="3"/>
  <c r="W55" i="3"/>
  <c r="W43" i="3" s="1"/>
  <c r="G15" i="1"/>
  <c r="G88" i="1"/>
  <c r="G87" i="1" s="1"/>
  <c r="G91" i="1"/>
  <c r="K15" i="1"/>
  <c r="K88" i="1"/>
  <c r="K91" i="1"/>
  <c r="R59" i="1"/>
  <c r="Y55" i="3"/>
  <c r="Y43" i="3" s="1"/>
  <c r="J46" i="1"/>
  <c r="I44" i="1"/>
  <c r="C98" i="1"/>
  <c r="E90" i="1"/>
  <c r="J55" i="1"/>
  <c r="I53" i="1"/>
  <c r="V43" i="3"/>
  <c r="F89" i="1"/>
  <c r="F87" i="1" s="1"/>
  <c r="F15" i="1"/>
  <c r="C15" i="1" s="1"/>
  <c r="C17" i="1"/>
  <c r="F92" i="1"/>
  <c r="J15" i="1"/>
  <c r="J11" i="2"/>
  <c r="F11" i="2" s="1"/>
  <c r="G35" i="1"/>
  <c r="J10" i="2" s="1"/>
  <c r="N11" i="2"/>
  <c r="E56" i="1"/>
  <c r="H13" i="2" s="1"/>
  <c r="C61" i="1"/>
  <c r="C58" i="1" s="1"/>
  <c r="E88" i="1"/>
  <c r="C88" i="1" s="1"/>
  <c r="I88" i="1"/>
  <c r="H89" i="1"/>
  <c r="H87" i="1" s="1"/>
  <c r="F91" i="1"/>
  <c r="F90" i="1" s="1"/>
  <c r="J91" i="1"/>
  <c r="E92" i="1"/>
  <c r="D96" i="1"/>
  <c r="C96" i="1" s="1"/>
  <c r="H14" i="2"/>
  <c r="L14" i="2"/>
  <c r="F14" i="2" s="1"/>
  <c r="F35" i="1"/>
  <c r="I10" i="2" s="1"/>
  <c r="H50" i="1"/>
  <c r="I52" i="1"/>
  <c r="E58" i="1"/>
  <c r="H15" i="2" s="1"/>
  <c r="K61" i="1"/>
  <c r="R47" i="3"/>
  <c r="D38" i="1"/>
  <c r="C38" i="1" s="1"/>
  <c r="D56" i="1"/>
  <c r="H56" i="1"/>
  <c r="K13" i="2" s="1"/>
  <c r="J58" i="1"/>
  <c r="D91" i="1"/>
  <c r="H91" i="1"/>
  <c r="G92" i="1"/>
  <c r="D37" i="1"/>
  <c r="H37" i="1"/>
  <c r="H92" i="1" s="1"/>
  <c r="H44" i="1"/>
  <c r="D35" i="1" l="1"/>
  <c r="G12" i="2"/>
  <c r="J52" i="1"/>
  <c r="I50" i="1"/>
  <c r="K55" i="1"/>
  <c r="K53" i="1" s="1"/>
  <c r="J53" i="1"/>
  <c r="M15" i="2"/>
  <c r="J56" i="1"/>
  <c r="M13" i="2" s="1"/>
  <c r="Z47" i="3"/>
  <c r="Z45" i="3" s="1"/>
  <c r="R45" i="3"/>
  <c r="D89" i="1"/>
  <c r="K58" i="1"/>
  <c r="K59" i="1"/>
  <c r="E89" i="1"/>
  <c r="E87" i="1" s="1"/>
  <c r="I37" i="1"/>
  <c r="C91" i="1"/>
  <c r="K46" i="1"/>
  <c r="J44" i="1"/>
  <c r="H35" i="1"/>
  <c r="K10" i="2" s="1"/>
  <c r="K12" i="2"/>
  <c r="H90" i="1"/>
  <c r="G13" i="2"/>
  <c r="D92" i="1"/>
  <c r="G90" i="1"/>
  <c r="J41" i="1"/>
  <c r="K43" i="1"/>
  <c r="J37" i="1"/>
  <c r="M12" i="2" l="1"/>
  <c r="J92" i="1"/>
  <c r="J90" i="1" s="1"/>
  <c r="J35" i="1"/>
  <c r="M10" i="2" s="1"/>
  <c r="J89" i="1"/>
  <c r="J87" i="1" s="1"/>
  <c r="D90" i="1"/>
  <c r="X59" i="1"/>
  <c r="C59" i="1"/>
  <c r="K41" i="1"/>
  <c r="C41" i="1" s="1"/>
  <c r="C43" i="1"/>
  <c r="K44" i="1"/>
  <c r="C44" i="1" s="1"/>
  <c r="C46" i="1"/>
  <c r="C55" i="1"/>
  <c r="N15" i="2"/>
  <c r="K56" i="1"/>
  <c r="N13" i="2" s="1"/>
  <c r="G10" i="2"/>
  <c r="L12" i="2"/>
  <c r="I35" i="1"/>
  <c r="L10" i="2" s="1"/>
  <c r="I89" i="1"/>
  <c r="I87" i="1" s="1"/>
  <c r="I92" i="1"/>
  <c r="I90" i="1" s="1"/>
  <c r="D87" i="1"/>
  <c r="F15" i="2"/>
  <c r="K52" i="1"/>
  <c r="K50" i="1" s="1"/>
  <c r="J50" i="1"/>
  <c r="C50" i="1" s="1"/>
  <c r="F13" i="2"/>
  <c r="R55" i="3"/>
  <c r="Z55" i="3" s="1"/>
  <c r="R43" i="3"/>
  <c r="Z43" i="3" s="1"/>
  <c r="R34" i="3"/>
  <c r="Z34" i="3" s="1"/>
  <c r="C53" i="1"/>
  <c r="C56" i="1" l="1"/>
  <c r="C52" i="1"/>
  <c r="K37" i="1"/>
  <c r="N12" i="2" l="1"/>
  <c r="F12" i="2" s="1"/>
  <c r="K89" i="1"/>
  <c r="K35" i="1"/>
  <c r="K92" i="1"/>
  <c r="C37" i="1"/>
  <c r="K90" i="1" l="1"/>
  <c r="C90" i="1" s="1"/>
  <c r="C92" i="1"/>
  <c r="N10" i="2"/>
  <c r="F10" i="2" s="1"/>
  <c r="C35" i="1"/>
  <c r="K87" i="1"/>
  <c r="C89" i="1"/>
  <c r="C87" i="1" s="1"/>
</calcChain>
</file>

<file path=xl/sharedStrings.xml><?xml version="1.0" encoding="utf-8"?>
<sst xmlns="http://schemas.openxmlformats.org/spreadsheetml/2006/main" count="803" uniqueCount="211">
  <si>
    <t>Итоговое значение показателя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</si>
  <si>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</si>
  <si>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</si>
  <si>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</si>
  <si>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</si>
  <si>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</si>
  <si>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</si>
  <si>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</si>
  <si>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</si>
  <si>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</si>
  <si>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</si>
  <si>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</si>
  <si>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Задача 1. Совершенствование нормативной правовой базы, регулирующей предпринимательскую деятельность</t>
  </si>
  <si>
    <t>-</t>
  </si>
  <si>
    <t>всего, в том числе:</t>
  </si>
  <si>
    <t xml:space="preserve">за счет средств местного бюджета </t>
  </si>
  <si>
    <t>Всего, в том числе:</t>
  </si>
  <si>
    <t>х</t>
  </si>
  <si>
    <t>Задача 4. Развитие потребительского рынка</t>
  </si>
  <si>
    <t>Задача 3. Оказание поддержки предпринимателям</t>
  </si>
  <si>
    <t>количество проведенных радио и телепередач, деловых встреч, круглых столов, конкурсов, конференций, выпущенных статей и т.д., ед.</t>
  </si>
  <si>
    <t>количество субъектов, получивших поддержку, ед.</t>
  </si>
  <si>
    <t>количество созданных коворкинг-центров, ед.</t>
  </si>
  <si>
    <t>Наименование</t>
  </si>
  <si>
    <t>количество участников мероприятий, чел.</t>
  </si>
  <si>
    <t>количество проведенных образовательных мероприятий для предпринимателей, чел.</t>
  </si>
  <si>
    <t>количество проведенных деловых мероприятий для предпринимателей, чел.</t>
  </si>
  <si>
    <t>количество субъектов малого и среднего предпринимательства, получивших финансовую поддержку на создание коворкинг-центров, ед.</t>
  </si>
  <si>
    <t>количество созданных рабочих мест для субъектов малого и среднего предпринимательства в коворкинг-центрах, ед.</t>
  </si>
  <si>
    <t xml:space="preserve">количество субъектов малого и среднего предпринимательства, осуществляющих социально значимые виды деятельности, получивших финансовую поддержку, ед.
</t>
  </si>
  <si>
    <t>количество вновь созданных рабочих мест (включая вновь зарегистрированных индивидуальных предпринимателей) субъектами малого и среднего предпринимательства, получившими финансовую поддержку, ед.</t>
  </si>
  <si>
    <t>количество субъектов малого и среднего предпринимательства,  получивших финансовую поддержку, ед.</t>
  </si>
  <si>
    <t>количество инновационных компаний, получивших поддержку, ед.</t>
  </si>
  <si>
    <t>количество созданных и осуществляющих деятельность центров молодежного инновационного творчества, получивших поддержку, ед.</t>
  </si>
  <si>
    <t>количество физических лиц в возрасте до 30 лет (включительно), воспользовавшихся услугами  центров молодежного инновационного творчества,  получивших поддержку, ед.</t>
  </si>
  <si>
    <t>Задача 2. Мониторинг и информационное сопровождение деятельности субъектов малого и среднего предпринимательства</t>
  </si>
  <si>
    <t>за счет межбюджетных трансфертов из окружного бюджета</t>
  </si>
  <si>
    <t>Объем 
финансирования (всего, руб.)</t>
  </si>
  <si>
    <t xml:space="preserve">Общий объем финансирования программы </t>
  </si>
  <si>
    <t>объем налоговых поступлений в бюджет муниципального образования от деятельности субъект-
ов малого и среднего предпринимательства, млн. руб.</t>
  </si>
  <si>
    <t>информационно - консультационная поддержка, рассылка информационных материалов субъектов малого и среднего предпринимательства, да.</t>
  </si>
  <si>
    <t>да</t>
  </si>
  <si>
    <t>Наименование
 показателя, 
ед. измер.</t>
  </si>
  <si>
    <t>количество подготовленных проектов или предложений по внесению изменений в муниципальные правовые акты, регулирующие сферу малого и среднего предпринимательства, ед.</t>
  </si>
  <si>
    <t xml:space="preserve">количество специализированных подразделов, посвященных предпринимательству на официальном портале Администрации города и на инвестиционном портале, ед.  </t>
  </si>
  <si>
    <t>количество проведенных образовательных мероприятий  для субъектов малого и среднего предпринимательства,  ед.</t>
  </si>
  <si>
    <t>количество субъектов малого и среднего предпринимательства, включенных в реестр субъектов малого и среднего предпринимательства – получателей  финансовой и образовательной поддержки, ед.</t>
  </si>
  <si>
    <t>доля предоставленных сертификатов на право использования логотипа «Сделано в Сургуте», от общего количества заявлений, соответствующих установленным требованиям, %</t>
  </si>
  <si>
    <t>количество созданных Домов предприни-мателя, ед.</t>
  </si>
  <si>
    <t>количество субъектов, получивших финансовую поддержку, ед.</t>
  </si>
  <si>
    <t>новое мероприятие</t>
  </si>
  <si>
    <t>25 чел</t>
  </si>
  <si>
    <t>Мероприятие 3.1.2. 
Организация мероприятий по популяризации и пропаганде предпринимательской деятельности</t>
  </si>
  <si>
    <t>Мероприятие 3.1.1. 
Организация  мониторинга деятельности субъектов малого и среднего предпринимательства</t>
  </si>
  <si>
    <t>Мероприятие 3.1.5. 
Оказание информационно - консультационной поддержки</t>
  </si>
  <si>
    <t>Мероприятие 3.1.6. 
Развитие молодежного предпринимательства</t>
  </si>
  <si>
    <t>Ответственный (администратор или соадминистратор)</t>
  </si>
  <si>
    <t>Источники финансирования</t>
  </si>
  <si>
    <t>Таблица 3</t>
  </si>
  <si>
    <t xml:space="preserve">Основное мероприятие 2.1. Размещение информации, посвященной предпри-нимательству на официальном портале Администрации города и на инвестиционном портале города
(1, 2) </t>
  </si>
  <si>
    <t xml:space="preserve">20-22 годы - пункт 3 (налоги на совокупный доход)  приложения 1 к РДГ от ------- № ----VI ДГ 
«О бюджете городского округа город Сургут на 2020 год и плановый период 2021-2022 годов»
с 23-30 годы - с учетом k = 1,01 </t>
  </si>
  <si>
    <t>Основное мероприятие 1.1. Подготовка проектов нормативных правовых актов в сфере малого и среднего предпринимательства, предложений по внесению изменений и дополнений в действующие нормативные правовые акты 
(1, 2)</t>
  </si>
  <si>
    <t>Объем финансирования содминистратора  – отдела потребительского рынка и защиты прав потребителей</t>
  </si>
  <si>
    <t>Основное мероприятие 3.1. 
«Популяризация предпринимательства»
(1, 2)</t>
  </si>
  <si>
    <t xml:space="preserve">Программные мероприятия, объем финансирования муниципальной программы "Развитие малого и среднего предпринимательства в городе Сургуте на период до 2030 года"
</t>
  </si>
  <si>
    <t>УИРПиТ</t>
  </si>
  <si>
    <t>Мероприятие 3.1.4. 
Реализация мероприятий, направленных на вовлечение молодежи в предпринимательскую деятельность, информационно-консультационную поддержку, популяризацию и пропаганду предпринимательской деятельности</t>
  </si>
  <si>
    <t>Объем финансирования администратора  – управления инвестиций, развития предпринимательства и туризма</t>
  </si>
  <si>
    <t>Основное мероприятие 3.2. 
Региональный проект "Акселерация субъектов малого и среднего предпринимательства"
(1, 2)</t>
  </si>
  <si>
    <t>Основное мероприятие 3.3. 
Региональный проект "Создание условий для легкого старта и комфортного ведения бизнеса"
(1, 2)</t>
  </si>
  <si>
    <t>Мероприятие 3.1.3. 
Проведение  образовательных мероприятий для субъектов малого и среднего предпринимательства и физических лиц, не имеющих статуса индивидуального предпринимателя и применяющих специальный налоговой режим "Налог на профессиональный доход"</t>
  </si>
  <si>
    <t>Задача 5. Создание условий для развития туризма</t>
  </si>
  <si>
    <t xml:space="preserve">Цель муниципальной программы: Создание условий для развития предпринимательства на территории города, в том числе в целях удовлетворения потребностей предприятий и жителей города в товарах и услугах, а также формирования туристской привлекательности у жителей и гостей города Сургута
</t>
  </si>
  <si>
    <t>Мероприятие 5.1.1. Организация участия в туристском форуме «ЮграТур»</t>
  </si>
  <si>
    <t>ОПРиЗПП</t>
  </si>
  <si>
    <t>ДИЗО</t>
  </si>
  <si>
    <t>УИРПиТ, ДИЗО</t>
  </si>
  <si>
    <t>Основное мероприятие 5.1. 
"Создание условий для развития туризма" (1, 2)</t>
  </si>
  <si>
    <t>Мероприятие 3.2.5. 
Развитие инновационного и молодежного предпринимательства, в виде предоставления субсидий на финансовое обеспечение затрат, связанных с созданием и (или) обеспечением деятельности центров молодежного инновационного творчества</t>
  </si>
  <si>
    <t xml:space="preserve">Мероприятие 3.2.6. 
Развитие инновационного и молодежного предпринимательства, в виде возмещения части затрат инновационным компаниям, деятельность которых заключается в практическом применении (внедрении) результатов интеллектуальной деятельности на территории муниципального образования автономного округа </t>
  </si>
  <si>
    <t xml:space="preserve">Мероприятия, реализуемые в рамках портфелей проектов, проектов автономного округа, направленных </t>
  </si>
  <si>
    <t>на реализацию национальных проектов (программ) Российской Федерации</t>
  </si>
  <si>
    <t>Таблица 4</t>
  </si>
  <si>
    <t>Наименование проекта</t>
  </si>
  <si>
    <t>Ответственный исполнитель</t>
  </si>
  <si>
    <t>Номер основного мероприятия (мероприятия) (из таблицы 3)</t>
  </si>
  <si>
    <t>Номер показателя (из таблиц 1, 2)*</t>
  </si>
  <si>
    <t>Параметры финансового обеспечения (руб.)</t>
  </si>
  <si>
    <t>Всего</t>
  </si>
  <si>
    <t>Региональный проект "Акселерация субъектов малого и среднего предпринимательства"</t>
  </si>
  <si>
    <t>управление инвестиций, развития предпринимательства и туризма</t>
  </si>
  <si>
    <t>Основное мероприятие 3.2.</t>
  </si>
  <si>
    <t>1, 2</t>
  </si>
  <si>
    <t>всего, в том числе</t>
  </si>
  <si>
    <t>за счет средств местного бюджета</t>
  </si>
  <si>
    <t>Региональный проект "Создание условий для легкого старта и комфортного ведения бизнеса"</t>
  </si>
  <si>
    <t>Основное мероприятие 3.3.</t>
  </si>
  <si>
    <t>Целевые показатели муниципальной программы "Развитие малого и среднего предпринимательства в городе Сургуте на период до 2030 года"</t>
  </si>
  <si>
    <t>Таблица 1</t>
  </si>
  <si>
    <t>Значение целевого показателя, в том числе</t>
  </si>
  <si>
    <t>Влияние на исполнение целевого показателя предоставляемой налоговой льготы, установленной в качестве мер муниципальной поддержки (налоговых расходов)</t>
  </si>
  <si>
    <t>управление инвестиций, развития предпринимательства и туризма
(далее - УИРПиТ)</t>
  </si>
  <si>
    <t>Иные показатели муниципальной программы "Развитие малого и среднего предпринимательства в городе Сургуте на период до 2030 года"</t>
  </si>
  <si>
    <t>Таблица 2</t>
  </si>
  <si>
    <t>Номер показателя</t>
  </si>
  <si>
    <t>Значение показателя, в том числе</t>
  </si>
  <si>
    <t>I</t>
  </si>
  <si>
    <t>Сводные показатели муниципальных заданий</t>
  </si>
  <si>
    <t>II</t>
  </si>
  <si>
    <t>Показатели, направленные на достижение значений (уровней) отдельных показателей оценки эффективности деятельности исполнительных органов государственной власти Ханты-Мансийского автономного округа – Югры</t>
  </si>
  <si>
    <t>III</t>
  </si>
  <si>
    <t>Показатели, предусмотренные документами стратегического планирования</t>
  </si>
  <si>
    <r>
      <rPr>
        <sz val="10"/>
        <color rgb="FFFF0000"/>
        <rFont val="Times New Roman"/>
        <family val="1"/>
        <charset val="204"/>
      </rPr>
      <t>Основное мероприятие 3.5.</t>
    </r>
    <r>
      <rPr>
        <sz val="10"/>
        <rFont val="Times New Roman"/>
        <family val="1"/>
        <charset val="204"/>
      </rPr>
      <t xml:space="preserve">
Создание Дома предпринимателя
(1, 2)</t>
    </r>
  </si>
  <si>
    <t>отдел потребительского рынка и защиты прав потребителей (далее - ОПРиЗПП)</t>
  </si>
  <si>
    <t>IV</t>
  </si>
  <si>
    <t>Показатели портфелей проектов, проектов автономного округа, направленные на реализацию национальных проектов (программ) Российской Федерации *</t>
  </si>
  <si>
    <t>V</t>
  </si>
  <si>
    <t>Показатели, на достижение которых оказывает влияние предоставляемая льгота, установленная в качестве мер муниципальной поддержки (налоговый расход)</t>
  </si>
  <si>
    <t>VI</t>
  </si>
  <si>
    <t>Прочие показатели</t>
  </si>
  <si>
    <t>в том числе:</t>
  </si>
  <si>
    <t>ЦМИТ</t>
  </si>
  <si>
    <t xml:space="preserve">инновационным компаниям, </t>
  </si>
  <si>
    <t>связанных с началом предпринимательской деятельности</t>
  </si>
  <si>
    <t>неотложные меры</t>
  </si>
  <si>
    <t>департамент имущественных и земельных отношений (далее - ДИЗО)</t>
  </si>
  <si>
    <t>Количество организованных мероприятий, направленных на вовлечение в предпринимательскую деятельность, пропаганду и популяризацию предпринимательства, ед.</t>
  </si>
  <si>
    <t>нет</t>
  </si>
  <si>
    <r>
      <t>Основное мероприятие</t>
    </r>
    <r>
      <rPr>
        <sz val="10"/>
        <color rgb="FFFF0000"/>
        <rFont val="Times New Roman"/>
        <family val="1"/>
        <charset val="204"/>
      </rPr>
      <t xml:space="preserve"> 3.2. </t>
    </r>
    <r>
      <rPr>
        <sz val="10"/>
        <rFont val="Times New Roman"/>
        <family val="1"/>
        <charset val="204"/>
      </rPr>
      <t xml:space="preserve">
</t>
    </r>
    <r>
      <rPr>
        <sz val="10"/>
        <color rgb="FF7030A0"/>
        <rFont val="Times New Roman"/>
        <family val="1"/>
        <charset val="204"/>
      </rPr>
      <t>Региональный</t>
    </r>
    <r>
      <rPr>
        <sz val="10"/>
        <rFont val="Times New Roman"/>
        <family val="1"/>
        <charset val="204"/>
      </rPr>
      <t xml:space="preserve"> проект «Расширение доступа субъектов малого и среднего предпринимательства к финансов</t>
    </r>
    <r>
      <rPr>
        <sz val="10"/>
        <color rgb="FF7030A0"/>
        <rFont val="Times New Roman"/>
        <family val="1"/>
        <charset val="204"/>
      </rPr>
      <t>ой поддержке</t>
    </r>
    <r>
      <rPr>
        <sz val="10"/>
        <rFont val="Times New Roman"/>
        <family val="1"/>
        <charset val="204"/>
      </rPr>
      <t>, в том числе к льготному финансированию»
(1, 2)</t>
    </r>
  </si>
  <si>
    <t>Мероприятие 3.2.1.  
Создание условий для развития субъектов малого и среднего предпринимательства (предоставление финансовой поддержки субъектам малого и среднего предпринимательства на создание коворкинг-центров, в виде возмещения части затрат на оборудование рабочих мест для субъектов малого и среднего предпринимательства и помещений для проведения совещаний (конференций))</t>
  </si>
  <si>
    <t>Мероприятие 3.2.2. 
Финансовая поддержка субъектов малого и среднего предпринимательства, осуществляющих социально значимые виды деятельности, в виде возмещения части затрат по обязательной и добровольной сертификации (декларированию) продукции (в том числе продовольственного сырья) местных товаропроизводителей</t>
  </si>
  <si>
    <t xml:space="preserve">Мероприятие 3.2.3. 
Финансовая поддержка субъектов малого и среднего предпринимательства, осуществляющих социально значимые виды деятельности, в виде возмещения части затрат по приобретению оборудования (основных средств) и лицензионных программных продуктов
</t>
  </si>
  <si>
    <t>Мероприятие 3.2.4. 
Финансовая поддержка субъектов малого и среднего предпринимательства, осуществляющих социально значимые виды деятельности, в виде возмещения части затрат на развитие товаропроводящей сети по реализации ремесленных товаров (фирменных магазинов ремесленной продукции, магазинов-мастерских по производству и сбыту продукции и изделий народных художественных промыслов и ремесел, торговых объектов (киоски, торговые павильоны, лотки, палатки)</t>
  </si>
  <si>
    <t>Мероприятие 3.2.5. 
Финансовая поддержка субъектов малого и среднего предпринимательства, осуществляющих социально значимые виды деятельности, в виде возмещения части затрат на приобретение сырья, расходных материалов и инструментов, необходимых для производства продукции и изделий народных художественных промыслов и ремесел</t>
  </si>
  <si>
    <t>Мероприятие 3.2.6. 
Финансовая поддержка субъектов малого и среднего предпринимательства, осуществляющих социально значимые виды деятельности, в виде возмещения части затрат связанных с созданием и (или) развитием центров (групп) времяпрепровождения детей, в том числе кратковременного пребывания детей, и (или) дошкольных образовательных центров</t>
  </si>
  <si>
    <t>Мероприятие 3.2.7. 
Финансовая поддержка субъектов малого и среднего предпринимательства, осуществляющих социально значимые виды деятельности, в виде возмещения части затрат по предоставленным консалтинговым услугам</t>
  </si>
  <si>
    <t>Мероприятие 3.2.8. 
Финансовая поддержка субъектов малого и среднего предпринимательства, осуществляющих социально значимые виды деятельности, в виде возмещения части затрат, связанных с прохождением курсов повышения квалификации</t>
  </si>
  <si>
    <t>Мероприятие 3.2.9. 
Финансовая поддержка субъектов малого и среднего предпринимательства, осуществляющих деятельность в социальной сфере, в виде возмещения части затрат на аренду нежилых помещений</t>
  </si>
  <si>
    <t>Мероприятие 3.2.10. 
Финансовая поддержка субъектов малого и среднего предпринимательства, осуществляющих деятельность в социальной сфере, в виде возмещения части затрат по приобретению оборудования (основных средств) и лицензионных программных продуктов</t>
  </si>
  <si>
    <t>Мероприятие 3.2.11. 
Финансовая поддержка субъектов малого и среднего предпринимательства, осуществляющих деятельность в социальной сфере, в виде возмещения части затрат на реализацию программ по энергосбережению, включая затраты на приобретение и внедрение инновационных технологий, оборудования и материалов, проведение на объектах энергетических обследований</t>
  </si>
  <si>
    <t>Мероприятие 3.2.12. 
Финансовая поддержка субъектов малого и среднего предпринимательства, осуществляющих деятельность в социальной сфере, в виде возмещения части затрат связанных со специальной оценкой условий труда</t>
  </si>
  <si>
    <t>Мероприятие 3.2.13. 
Развитие инновационного и молодежного предпринимательства, в виде предоставления субсидий на финансовое обеспечение затрат, связанных с созданием и (или) обеспечением деятельности центров молодежного инновационного творчества</t>
  </si>
  <si>
    <t>Мероприятие 3.2.14. 
Развитие инновационного и молодежного предпринимательства, в виде возмещения части затрат инновационным компаниям, деятельность которых заключается в практическом применении (внедрении) результатов интеллектуальной деятельности на территории муниципального образования автономного округа</t>
  </si>
  <si>
    <t>Мероприятие 3.2.15. 
Финансовая поддержка начинающих предпринимателей, в виде возмещения части затрат, связанных с началом предпринимательской деятельности</t>
  </si>
  <si>
    <t>Мероприятие 3.2.16. 
Финансовая поддержка субъектов малого и среднего предпринимательства в виде финансового обеспечения затрат на развитие деятельности  в несырьевых отраслях экономики</t>
  </si>
  <si>
    <t>Мероприятие 3.3.1. Оказание имущественной поддержки на возмездной основе путем                  применения имущественных льгот</t>
  </si>
  <si>
    <t xml:space="preserve">Мероприятие 3.3.2. 
Оказание имущественной поддержки на безвозмездной основе
</t>
  </si>
  <si>
    <t>Мероприятие 3.1.3. 
Проведение  образовательных мероприятий для субъектов малого и среднего предпринимательства</t>
  </si>
  <si>
    <t xml:space="preserve">Мероприятие 3.1.4. 
Реализация мероприятий направленных на вовлечение молодежи в предпринимательскую деятельность, информационно-консультационную поддержку, популяризацию и пропаганду предпринимательской деятельности
</t>
  </si>
  <si>
    <t>Финансовая поддержка субъектов малого и среднего предпринимательства, осуществляющих социально значимые (приоритетные) виды деятельности, в виде возмещения части затрат:
-на аренду нежилых помещений, 
-по приобретению оборудования (основных средств) и лицензионных программных продуктов, 
-на оплату коммунальных услуг нежилых помещений</t>
  </si>
  <si>
    <t>Финансовая поддержка субъектов малого и среднего предпринимательства, осуществляющих социально значимые (приоритетные) виды деятельности  в виде возмещения части затрат:
-по обязательной и добровольной сертификации (декларированию) продукции (в том числе продовольственного сырья) местных товаропроизводителей, 
- на развитие товаропроводящей сети по реализации ремесленных товаров (фирменных магазинов ремесленной продукции, магазинов-мастерских по производству и сбыту продукции и изделий народных художественных промыслов и ремесел, торговых объектов (киоски, торговые павильоны, лотки, палатки), 
-на приобретение сырья, расходных материалов и инструментов, необходимых для производства продукции и изделий народных художественных промыслов и ремесел, 
-по предоставленным консалтинговым услугам,  
-связанных с прохождением курсов повышения квалификации
-по договорам коммерческой концессии (субконцессии), лицензионным (сублицензионным) договорам, а также связанных с разработкой и (или) регистрацией собственной франшизы, 
-связанных с продвижением товаров собственного производства, выполняемых работ, оказываемых услуг, 
- экспортных затрат,
-связанных с участием в выставочно – ярмарочных мероприятиях</t>
  </si>
  <si>
    <t xml:space="preserve">СП </t>
  </si>
  <si>
    <t xml:space="preserve">НПД </t>
  </si>
  <si>
    <t>Мероприятие 4.1.1. Организация выездной торговли на мероприятиях в целях поддержки местных товаропроизводителей и создания конкурентной среды 
на потребительском рынке</t>
  </si>
  <si>
    <t>Мероприятие 5.1.2. 
Продвижение туристских продуктов на территории муниципального образования для жителей и гостей города</t>
  </si>
  <si>
    <t>Мероприятие 3.2.4.  
Финансовая поддержка субъектов малого и среднего предпринимательства в виде финансового обеспечения затрат предпринимателям в производственной сфере</t>
  </si>
  <si>
    <t>Объем финансирования соадминистратора –  департамент имущественных и земельных отношений</t>
  </si>
  <si>
    <t>Доля сданных в аренду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предпринимательства, объектов недвижимого имущества, включенных в перечень муниципального имущества, предназначенного для поддержки субъектов малого и среднего предпринимательства и самозанятых граждан, в общем количестве объектов недвижимого имущества, включенных в указанные перечни, %</t>
  </si>
  <si>
    <t>Увеличение количества объектов имущества в перечне муниципального имущества, предназначенного для поддержки субъектов малого и среднего предпринимательства и самозанятых граждан, %</t>
  </si>
  <si>
    <t>предпринимателям в производственной сфере</t>
  </si>
  <si>
    <t xml:space="preserve">Мероприятие 3.2.2. 
Финансовая поддержка субъектов малого и среднего предпринимательства, осуществляющих социально значимые (приоритетные) виды деятельности  в виде возмещения части затрат:
- на развитие товаропроводящей сети по реализации ремесленных товаров; 
-на приобретение сырья, расходных материалов и инструментов, необходимых для производства продукции и изделий народных художественных промыслов и ремесел; 
-по предоставленным консалтинговым услугам;  
-связанных с прохождением курсов повышения квалификации;
-по договорам коммерческой концессии (субконцессии), лицензионным (сублицензионным) договорам, а также связанных с разработкой и (или) регистрацией собственной франшизы; 
-связанных с продвижением товаров собственного производства, выполняемых работ, оказываемых услуг; 
- экспортных затрат;
-связанных с участием в выставочно – ярмарочных мероприятиях
</t>
  </si>
  <si>
    <t xml:space="preserve">Налоговые льготы:
- «Предоставление налоговой преференции в виде установления сниженной налоговой ставки по налогу на имущество физических лиц в размере 1,5 %  в отношении объектов недвижимости, включенных в Перечень, определяемый в соответствии с пунктом 7 статьи 378.2 Налогового кодекса Российской Федерации»;
- «Предоставление налоговой преференции в форме установления пониженной ставки земельного налога в отношении земельных участков, предназначенных для размещения объектов торговли, общественного питания, бытового обслуживания»;
- «Предоставление налоговой преференции в форме установления пониженной ставки земельного налога в отношении земельных участков, предназначенных для размещения гостиниц»;
-  «Предоставление налоговой преференции в форме установления пониженной ставки земельного налога в отношении земельных участков, предназначенных для размещения офисных зданий делового и коммерческого назначения» влияют
</t>
  </si>
  <si>
    <t>Объем налоговых поступлений в бюджет муниципального образования от деятельности субъектов малого и среднего предпринимательства, млн. руб.</t>
  </si>
  <si>
    <t>Оборот (товаров, работ, услуг) субъектов малого и среднего предпринимательства, млн. руб.</t>
  </si>
  <si>
    <t>Численность занятых в сфере малого и среднего предпринимательства, включая индивидуальных предпринимателей, 
тыс. человек</t>
  </si>
  <si>
    <t>Число субъектов малого и среднего предпринимательства на 10 тыс. человек населения, ед. (нарастающим итогом, на конец отчетного периода)</t>
  </si>
  <si>
    <t>Среднесписочная численность работников малых и средних предприятий на конец года, тыс. чел.</t>
  </si>
  <si>
    <t>Количество созданных Домов предпринимателя, ед.</t>
  </si>
  <si>
    <t>Количество субсидий, предоставленных субъектам малого и среднего предпринимательства, физическим лицам, не являющимся индивидуальными предпринимателями и применяющим специальный налоговый режим "Налог на профессиональный доход", ед.</t>
  </si>
  <si>
    <t xml:space="preserve">Доля реализованных мероприятий портфеля проектов («Малое и среднее предпринимательство и поддержка индивидуальной предпринимательской инициативы» (муниципальная составляющая)) от общего числа запланированных к реализации, % </t>
  </si>
  <si>
    <t>Ведение мониторинга налогового законодательства, да</t>
  </si>
  <si>
    <t>Количество организованных мероприятий (городской конкурс «Предприниматель года»), ед.</t>
  </si>
  <si>
    <t>Численность занятых в сфере малого и среднего предпринимательства, включая индивидуальных предпринимателей, тыс. человек</t>
  </si>
  <si>
    <t>Количество малых и средних предприятий (юридических лиц) на конец года, ед.</t>
  </si>
  <si>
    <t>Количество предпринимателей без образования юридического лица (индивидуальных предпринимателей) на конец года, чел.</t>
  </si>
  <si>
    <t xml:space="preserve">Количество получателей поддержки, ед. </t>
  </si>
  <si>
    <t>Информационно-консультационной поддержки, ед.</t>
  </si>
  <si>
    <t>Финансовой поддержки, ед.</t>
  </si>
  <si>
    <t>Образовательной поддержки, ед.</t>
  </si>
  <si>
    <t>Имущественной поддержки, ед.</t>
  </si>
  <si>
    <t>Количество участников мероприятий,  направленных на вовлечение в предпринимательскую деятельность, пропаганду и популяризацию предпринимательства, чел.</t>
  </si>
  <si>
    <t xml:space="preserve">Количество мероприятий в формате выездной торговли в целях поддержки местных товаропроизводителей и создания конкурентной среды на потребительском рынке, ед.
</t>
  </si>
  <si>
    <t>Участие в туристском форуме «ЮграТур», да</t>
  </si>
  <si>
    <t>Организации и содействие в организации мероприятий, направленных на развитие туристского сектора (образовательные и деловые мероприятия, конкурсы и иные), ед.</t>
  </si>
  <si>
    <t>Заключение соглашений о взаимодействии с целью продвижения обьектов туристисткой привлекательности, ед.</t>
  </si>
  <si>
    <t>Номер  показателя</t>
  </si>
  <si>
    <t>Наименование показателя, ед. измерения</t>
  </si>
  <si>
    <t>Основное мероприятие 4.1.  "Создание условий для развития потребительского рынка"</t>
  </si>
  <si>
    <t>Мероприятие 3.1.7. 
Подготовка и оформление выставочной экспозиции от города Сургута в ежегодной окружной выставке-форуме товаропроизводителей Ханты-Мансийского авономного округа Югры под брендом "Сделано в Югре"</t>
  </si>
  <si>
    <t>Подготовка и оформление выставочной экспозиции от города Сургута в ежегодной окружной выставке-форуме товаропроизводителей Ханты-Мансийского автономного округа - Югры под брендом «Сделано в Югре», да</t>
  </si>
  <si>
    <t>Количество субъектов МСП, получивших поддержку в рамках реализации регионального проекта «Создание условий для легкого старта и комфортного ведения бизнеса», ед.</t>
  </si>
  <si>
    <t>Количество субъектов МСП, получивших поддержку в рамках реализации регионального проекта «Акселерация субъектов малого и среднего предпринимательства», ед.</t>
  </si>
  <si>
    <t>отчетные данные
за период реализации
с 01.01.2016 по 31.12.2022</t>
  </si>
  <si>
    <t>В том числе по годам</t>
  </si>
  <si>
    <t>17.1.</t>
  </si>
  <si>
    <t>17.2.</t>
  </si>
  <si>
    <t>17.3.</t>
  </si>
  <si>
    <t>17.4.</t>
  </si>
  <si>
    <t>Основное мероприятие 3.5. Имущественная поддержка
(1, 2)</t>
  </si>
  <si>
    <t>Мероприятие 3.5.1. Оказание имущественной поддержки в виде передачи во временное владение и (или) пользование муниципального имущества на возмездной основе, а также нальготных условиях  путем применения имущественных льгот</t>
  </si>
  <si>
    <t xml:space="preserve">Мероприятие 3.5.2. 
Оказание имущественной поддержки  в виде передачи во временное владение и (или) пользование муниципального имущества на безвозмездной основе
</t>
  </si>
  <si>
    <t>Основное мероприятие 3.6. 
Внесение сведений в Единый реестр субъектов малого и среднего предпринимательства – получателей  поддержки
(1, 2)</t>
  </si>
  <si>
    <t>Основное мероприятие 3.7.
Создание Дома предпринимателя
(1, 2)</t>
  </si>
  <si>
    <t>УИРПиТ, ОПРиЗПП</t>
  </si>
  <si>
    <t xml:space="preserve">Мероприятие 3.2.1. 
Финансовая поддержка субъектов малого и среднего предпринимательства, осуществляющих социально значимые (приоритетные) виды деятельности, в виде возмещения части затрат:
- на обязательную сертификацию произведенной продукции;                                  -на аренду (субаренду) нежилых помещений, 
-по приобретению нового оборудования (основных средств) и лицензионных программных продуктов, 
-на оплату коммунальных услуг нежилых помещений
</t>
  </si>
  <si>
    <t xml:space="preserve">Мероприятие 3.2.3. 
Финансовая поддержка субъектов малого и среднего предпринимательства, осуществляющих деятельность в сфере социального предпринимательства,  в виде возмещения части затрат:
-на аренду (субаренду) нежилых помещений; 
-на оплату коммунальных услуг нежилых помещений; 
-по приобретению оборудования (основных средств) и лицензионных программных продуктов; 
-связанных с созданием и (или) развитием центров (групп) времяпрепровождения детей;
-на реализацию программ по энергосбережению; 
- связанных со специальной оценкой условий труда; 
-по предоставленным консалтинговым услугам; 
-связанных с прохождением курсов повышения квалификации, 
-связанных с участием в выставочно – ярмарочных мероприятиях;
-по договорам коммерческой концессии (субконцессии), лицензионным (сублицензионным) договорам, а также связанных с разработкой и (или) регистрацией собственной франшизы; 
-связанных с продвижением товаров собственного производства, выполняемых работ, оказываемых услуг
</t>
  </si>
  <si>
    <t>Мероприятие 3.3.1. 
Финансовая поддержка субъектов малого и среднего предпринимательства, впервые зарегистрированных и действующих менее 1 года, осуществляющих социально значимые (приоритетные) виды деятельности, в виде возмещения части затрат</t>
  </si>
  <si>
    <t xml:space="preserve">Основное мероприятие 3.4. 
Финансовая поддержка физических лиц, не являющихся индивидуальными предпринимателями и применяющих специальный налоговый режим "Налог на профессиональный доход" в виде возмещения части затрат:
-на рекламу, 
-по предоставленным консалтинговым услугам, 
-на аренду (субаренду) нежилых помещений,  
-по уплате страховых взносов, 
-на приобретение оборудования и инструментов, 
-на обучение, повышение квалификации, профессиональную переподготовку.  
(1, 2)
</t>
  </si>
  <si>
    <t xml:space="preserve">Приложение 1
к постановлению 
Администрации города 
от ____________ № ____________
</t>
  </si>
  <si>
    <t>Приложение 2
к постановлению 
Администрации города 
от ___________ № ________</t>
  </si>
  <si>
    <t>Приложение 3
к постановлению                Администрации города 
от ____________ № 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</si>
</sst>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22272F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26282F"/>
      <name val="Times New Roman"/>
      <family val="1"/>
      <charset val="204"/>
    </font>
    <font>
      <sz val="12"/>
      <color rgb="FF26282F"/>
      <name val="Times New Roman"/>
      <family val="1"/>
      <charset val="204"/>
    </font>
    <font>
      <sz val="10"/>
      <color rgb="FF7030A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1"/>
      <color rgb="FF7030A0"/>
      <name val="Times New Roman"/>
      <family val="1"/>
      <charset val="204"/>
    </font>
    <font>
      <i/>
      <sz val="10"/>
      <color rgb="FF7030A0"/>
      <name val="Times New Roman"/>
      <family val="1"/>
      <charset val="204"/>
    </font>
    <font>
      <b/>
      <i/>
      <sz val="10"/>
      <color rgb="FF7030A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8"/>
      <color rgb="FF26282F"/>
      <name val="Times New Roman"/>
      <family val="1"/>
      <charset val="204"/>
    </font>
    <font>
      <sz val="18"/>
      <name val="Times New Roman"/>
      <family val="1"/>
      <charset val="204"/>
    </font>
    <font>
      <sz val="16"/>
      <color rgb="FF22272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0" fillId="0" borderId="0"/>
  </cellStyleXfs>
  <cellXfs count="158">
    <xf numFmtId="0" fontId="0" fillId="0" borderId="0" xfId="0"/>
    <xf numFmtId="0" fontId="1" fillId="0" borderId="0" xfId="0" applyFont="1" applyFill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3" fontId="3" fillId="0" borderId="6" xfId="0" applyNumberFormat="1" applyFont="1" applyFill="1" applyBorder="1" applyAlignment="1">
      <alignment horizontal="center" vertical="top" wrapText="1"/>
    </xf>
    <xf numFmtId="4" fontId="3" fillId="0" borderId="8" xfId="0" applyNumberFormat="1" applyFont="1" applyFill="1" applyBorder="1" applyAlignment="1">
      <alignment horizontal="left" vertical="top" wrapText="1"/>
    </xf>
    <xf numFmtId="4" fontId="1" fillId="0" borderId="8" xfId="0" applyNumberFormat="1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left" vertical="top" wrapText="1"/>
    </xf>
    <xf numFmtId="4" fontId="1" fillId="0" borderId="3" xfId="0" applyNumberFormat="1" applyFont="1" applyFill="1" applyBorder="1" applyAlignment="1">
      <alignment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4" fontId="1" fillId="0" borderId="2" xfId="0" applyNumberFormat="1" applyFont="1" applyFill="1" applyBorder="1" applyAlignment="1">
      <alignment horizontal="left" vertical="top" wrapText="1"/>
    </xf>
    <xf numFmtId="3" fontId="1" fillId="0" borderId="3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4" fontId="1" fillId="0" borderId="7" xfId="0" applyNumberFormat="1" applyFont="1" applyFill="1" applyBorder="1" applyAlignment="1">
      <alignment horizontal="left" vertical="top" wrapText="1"/>
    </xf>
    <xf numFmtId="4" fontId="1" fillId="0" borderId="8" xfId="0" applyNumberFormat="1" applyFont="1" applyFill="1" applyBorder="1" applyAlignment="1">
      <alignment horizontal="left" vertical="top" wrapText="1"/>
    </xf>
    <xf numFmtId="4" fontId="1" fillId="0" borderId="9" xfId="0" applyNumberFormat="1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horizontal="right" vertical="top" wrapText="1"/>
    </xf>
    <xf numFmtId="0" fontId="2" fillId="0" borderId="0" xfId="0" applyFont="1" applyFill="1" applyAlignment="1">
      <alignment horizontal="right" vertical="top" wrapText="1"/>
    </xf>
    <xf numFmtId="4" fontId="1" fillId="0" borderId="2" xfId="0" applyNumberFormat="1" applyFont="1" applyFill="1" applyBorder="1" applyAlignment="1">
      <alignment vertical="top" wrapText="1"/>
    </xf>
    <xf numFmtId="4" fontId="1" fillId="0" borderId="0" xfId="0" applyNumberFormat="1" applyFont="1" applyFill="1" applyAlignment="1">
      <alignment vertical="top" wrapText="1"/>
    </xf>
    <xf numFmtId="4" fontId="1" fillId="0" borderId="0" xfId="0" applyNumberFormat="1" applyFont="1" applyFill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3" fontId="1" fillId="0" borderId="5" xfId="0" applyNumberFormat="1" applyFont="1" applyFill="1" applyBorder="1" applyAlignment="1">
      <alignment horizontal="center" vertical="top" wrapText="1"/>
    </xf>
    <xf numFmtId="3" fontId="1" fillId="0" borderId="6" xfId="0" applyNumberFormat="1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4" fontId="1" fillId="0" borderId="6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 vertical="top"/>
    </xf>
    <xf numFmtId="0" fontId="5" fillId="0" borderId="0" xfId="0" applyFont="1" applyFill="1"/>
    <xf numFmtId="0" fontId="12" fillId="0" borderId="0" xfId="0" applyFont="1" applyFill="1" applyAlignment="1">
      <alignment horizontal="center" vertical="center"/>
    </xf>
    <xf numFmtId="0" fontId="1" fillId="0" borderId="0" xfId="0" applyFont="1" applyFill="1"/>
    <xf numFmtId="4" fontId="1" fillId="0" borderId="4" xfId="0" applyNumberFormat="1" applyFont="1" applyFill="1" applyBorder="1" applyAlignment="1">
      <alignment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4" fontId="14" fillId="0" borderId="4" xfId="0" applyNumberFormat="1" applyFont="1" applyFill="1" applyBorder="1" applyAlignment="1">
      <alignment horizontal="center" vertical="top" wrapText="1"/>
    </xf>
    <xf numFmtId="4" fontId="1" fillId="0" borderId="1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4" fontId="14" fillId="0" borderId="1" xfId="0" applyNumberFormat="1" applyFont="1" applyFill="1" applyBorder="1" applyAlignment="1">
      <alignment horizontal="center" vertical="top" wrapText="1"/>
    </xf>
    <xf numFmtId="0" fontId="15" fillId="0" borderId="0" xfId="0" applyFont="1" applyFill="1"/>
    <xf numFmtId="0" fontId="1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/>
    </xf>
    <xf numFmtId="4" fontId="1" fillId="0" borderId="10" xfId="0" applyNumberFormat="1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4" fontId="17" fillId="0" borderId="1" xfId="0" applyNumberFormat="1" applyFont="1" applyFill="1" applyBorder="1" applyAlignment="1">
      <alignment horizontal="left" vertical="top" wrapText="1"/>
    </xf>
    <xf numFmtId="4" fontId="18" fillId="0" borderId="1" xfId="0" applyNumberFormat="1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center"/>
    </xf>
    <xf numFmtId="0" fontId="18" fillId="0" borderId="1" xfId="0" applyFont="1" applyFill="1" applyBorder="1" applyAlignment="1">
      <alignment horizontal="left" vertical="top" wrapText="1"/>
    </xf>
    <xf numFmtId="4" fontId="18" fillId="0" borderId="1" xfId="0" applyNumberFormat="1" applyFont="1" applyFill="1" applyBorder="1" applyAlignment="1">
      <alignment horizontal="center" vertical="top" wrapText="1"/>
    </xf>
    <xf numFmtId="0" fontId="17" fillId="0" borderId="0" xfId="0" applyFont="1"/>
    <xf numFmtId="0" fontId="17" fillId="0" borderId="0" xfId="0" applyFont="1" applyFill="1"/>
    <xf numFmtId="0" fontId="18" fillId="0" borderId="0" xfId="0" applyFont="1" applyFill="1"/>
    <xf numFmtId="4" fontId="18" fillId="0" borderId="6" xfId="0" applyNumberFormat="1" applyFont="1" applyFill="1" applyBorder="1" applyAlignment="1">
      <alignment horizontal="left" vertical="top" wrapText="1"/>
    </xf>
    <xf numFmtId="4" fontId="18" fillId="0" borderId="6" xfId="0" applyNumberFormat="1" applyFont="1" applyFill="1" applyBorder="1" applyAlignment="1">
      <alignment horizontal="center" vertical="top" wrapText="1"/>
    </xf>
    <xf numFmtId="0" fontId="19" fillId="0" borderId="0" xfId="0" applyFont="1" applyFill="1"/>
    <xf numFmtId="4" fontId="18" fillId="0" borderId="0" xfId="0" applyNumberFormat="1" applyFont="1" applyFill="1" applyBorder="1" applyAlignment="1">
      <alignment horizontal="left" vertical="top" wrapText="1"/>
    </xf>
    <xf numFmtId="4" fontId="18" fillId="0" borderId="0" xfId="0" applyNumberFormat="1" applyFont="1" applyFill="1" applyBorder="1" applyAlignment="1">
      <alignment horizontal="center" vertical="top" wrapText="1"/>
    </xf>
    <xf numFmtId="4" fontId="1" fillId="0" borderId="1" xfId="1" applyNumberFormat="1" applyFont="1" applyFill="1" applyBorder="1" applyAlignment="1">
      <alignment horizontal="center" vertical="top" wrapText="1"/>
    </xf>
    <xf numFmtId="3" fontId="17" fillId="0" borderId="1" xfId="0" applyNumberFormat="1" applyFont="1" applyFill="1" applyBorder="1" applyAlignment="1">
      <alignment horizontal="center" vertical="top" wrapText="1"/>
    </xf>
    <xf numFmtId="3" fontId="2" fillId="0" borderId="1" xfId="1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center" vertical="center"/>
    </xf>
    <xf numFmtId="16" fontId="5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right"/>
    </xf>
    <xf numFmtId="0" fontId="5" fillId="0" borderId="1" xfId="0" applyFont="1" applyFill="1" applyBorder="1"/>
    <xf numFmtId="0" fontId="0" fillId="0" borderId="1" xfId="0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/>
    </xf>
    <xf numFmtId="0" fontId="5" fillId="0" borderId="10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22" fillId="0" borderId="0" xfId="0" applyFont="1" applyFill="1" applyAlignment="1">
      <alignment horizontal="left" vertical="top" wrapText="1"/>
    </xf>
    <xf numFmtId="0" fontId="23" fillId="0" borderId="0" xfId="0" applyFont="1" applyFill="1" applyAlignment="1">
      <alignment horizontal="left" vertical="top" wrapText="1"/>
    </xf>
    <xf numFmtId="0" fontId="10" fillId="0" borderId="4" xfId="0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12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10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4" fontId="2" fillId="0" borderId="1" xfId="1" applyNumberFormat="1" applyFont="1" applyFill="1" applyBorder="1" applyAlignment="1">
      <alignment horizontal="left" vertical="top" wrapText="1"/>
    </xf>
    <xf numFmtId="3" fontId="1" fillId="0" borderId="6" xfId="0" applyNumberFormat="1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3" fontId="1" fillId="0" borderId="5" xfId="0" applyNumberFormat="1" applyFont="1" applyFill="1" applyBorder="1" applyAlignment="1">
      <alignment horizontal="center" vertical="top" wrapText="1"/>
    </xf>
    <xf numFmtId="4" fontId="1" fillId="0" borderId="6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3" fontId="1" fillId="0" borderId="4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25" fillId="0" borderId="0" xfId="0" applyFont="1" applyFill="1" applyBorder="1" applyAlignment="1">
      <alignment horizontal="left" vertical="top" wrapText="1"/>
    </xf>
    <xf numFmtId="0" fontId="23" fillId="0" borderId="0" xfId="0" applyFont="1" applyAlignment="1">
      <alignment vertical="top" wrapText="1"/>
    </xf>
    <xf numFmtId="0" fontId="21" fillId="0" borderId="0" xfId="0" applyFont="1" applyAlignment="1">
      <alignment horizontal="left" vertical="top" wrapText="1"/>
    </xf>
    <xf numFmtId="0" fontId="26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04.26\UIiRP\Users\bedareva_ey\Desktop\&#1056;&#1040;&#1041;&#1054;&#1063;&#1048;&#1045;\&#1053;&#1054;&#1056;&#1052;&#1040;&#1058;&#1048;&#1042;&#1050;&#1040;\2022\&#1052;&#1055;\&#1080;&#1079;&#1084;&#1077;&#1085;&#1077;&#1085;&#1080;&#1103;%20&#1103;&#1085;&#1074;&#1072;&#1088;&#1100;%20&#1056;&#1044;&#1043;\&#1055;&#1088;&#1080;&#1083;&#1086;&#1078;&#1077;&#1085;&#1080;&#1077;%20&#1075;&#1086;&#1090;&#1086;&#1074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оказатели"/>
      <sheetName val="2. Мероприятия"/>
      <sheetName val="3. Портфели"/>
    </sheetNames>
    <sheetDataSet>
      <sheetData sheetId="0"/>
      <sheetData sheetId="1">
        <row r="27">
          <cell r="D27">
            <v>557833.26</v>
          </cell>
          <cell r="E27">
            <v>703333.33</v>
          </cell>
          <cell r="F27">
            <v>703333.33</v>
          </cell>
          <cell r="G27">
            <v>703333.33</v>
          </cell>
          <cell r="H27">
            <v>703333.3</v>
          </cell>
          <cell r="I27">
            <v>703333.3</v>
          </cell>
          <cell r="J27">
            <v>703333.3</v>
          </cell>
          <cell r="K27">
            <v>703333.3</v>
          </cell>
          <cell r="L27">
            <v>703333.3</v>
          </cell>
          <cell r="M27">
            <v>703333.3</v>
          </cell>
        </row>
        <row r="30">
          <cell r="D30">
            <v>996461.54</v>
          </cell>
          <cell r="E30">
            <v>996461.54</v>
          </cell>
          <cell r="F30">
            <v>996461.54</v>
          </cell>
          <cell r="G30">
            <v>996461.54</v>
          </cell>
          <cell r="H30">
            <v>468000</v>
          </cell>
          <cell r="I30">
            <v>468000</v>
          </cell>
          <cell r="J30">
            <v>468000</v>
          </cell>
          <cell r="K30">
            <v>468000</v>
          </cell>
          <cell r="L30">
            <v>468000</v>
          </cell>
          <cell r="M30">
            <v>468000</v>
          </cell>
        </row>
        <row r="32">
          <cell r="D32">
            <v>996461.54</v>
          </cell>
          <cell r="E32">
            <v>996461.54</v>
          </cell>
          <cell r="F32">
            <v>996461.54</v>
          </cell>
          <cell r="G32">
            <v>996461.54</v>
          </cell>
          <cell r="H32">
            <v>468000</v>
          </cell>
          <cell r="I32">
            <v>468000</v>
          </cell>
          <cell r="J32">
            <v>468000</v>
          </cell>
          <cell r="K32">
            <v>468000</v>
          </cell>
          <cell r="L32">
            <v>468000</v>
          </cell>
          <cell r="M32">
            <v>468000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4">
          <cell r="D54">
            <v>77600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7">
          <cell r="D57">
            <v>7469733.3399999999</v>
          </cell>
          <cell r="E57">
            <v>5555555.5599999996</v>
          </cell>
          <cell r="F57">
            <v>800000</v>
          </cell>
          <cell r="G57">
            <v>800000</v>
          </cell>
          <cell r="H57">
            <v>7829600</v>
          </cell>
          <cell r="I57">
            <v>7945613.5999999996</v>
          </cell>
          <cell r="J57">
            <v>8066383.7599999998</v>
          </cell>
          <cell r="K57">
            <v>8189039.1100000003</v>
          </cell>
          <cell r="L57">
            <v>8316600.6699999999</v>
          </cell>
          <cell r="M57">
            <v>8449264.6999999993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3">
          <cell r="D63">
            <v>6550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6">
          <cell r="D66">
            <v>1643365.47</v>
          </cell>
          <cell r="E66">
            <v>0</v>
          </cell>
          <cell r="F66">
            <v>0</v>
          </cell>
          <cell r="G66">
            <v>0</v>
          </cell>
          <cell r="H66">
            <v>800000</v>
          </cell>
          <cell r="I66">
            <v>832000</v>
          </cell>
          <cell r="J66">
            <v>865280</v>
          </cell>
          <cell r="K66">
            <v>899891.19999999995</v>
          </cell>
          <cell r="L66">
            <v>935886.85</v>
          </cell>
          <cell r="M66">
            <v>973322.32</v>
          </cell>
        </row>
        <row r="69">
          <cell r="D69">
            <v>794299.58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</row>
        <row r="72">
          <cell r="D72">
            <v>114950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5">
          <cell r="D75">
            <v>7500482.2000000002</v>
          </cell>
          <cell r="E75">
            <v>5555555.5599999996</v>
          </cell>
          <cell r="F75">
            <v>800000</v>
          </cell>
          <cell r="G75">
            <v>800000</v>
          </cell>
          <cell r="H75">
            <v>8155555.5599999996</v>
          </cell>
          <cell r="I75">
            <v>8284933.3399999999</v>
          </cell>
          <cell r="J75">
            <v>8419615.6099999994</v>
          </cell>
          <cell r="K75">
            <v>8556400.2300000004</v>
          </cell>
          <cell r="L75">
            <v>8698656.2400000002</v>
          </cell>
          <cell r="M75">
            <v>8846602.4900000002</v>
          </cell>
        </row>
        <row r="78">
          <cell r="D78">
            <v>2027223.38</v>
          </cell>
          <cell r="E78">
            <v>2000000</v>
          </cell>
          <cell r="F78">
            <v>500000</v>
          </cell>
          <cell r="G78">
            <v>500000</v>
          </cell>
          <cell r="H78">
            <v>850000</v>
          </cell>
          <cell r="I78">
            <v>884000</v>
          </cell>
          <cell r="J78">
            <v>919360</v>
          </cell>
          <cell r="K78">
            <v>956134.40000000002</v>
          </cell>
          <cell r="L78">
            <v>994379.78</v>
          </cell>
          <cell r="M78">
            <v>1034154.97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4">
          <cell r="D84">
            <v>4500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7">
          <cell r="D87">
            <v>900000</v>
          </cell>
          <cell r="E87">
            <v>1000000</v>
          </cell>
          <cell r="F87">
            <v>0</v>
          </cell>
          <cell r="G87">
            <v>0</v>
          </cell>
          <cell r="H87">
            <v>1000000</v>
          </cell>
          <cell r="I87">
            <v>1040000</v>
          </cell>
          <cell r="J87">
            <v>1081600</v>
          </cell>
          <cell r="K87">
            <v>1124864</v>
          </cell>
          <cell r="L87">
            <v>1169858.5600000001</v>
          </cell>
          <cell r="M87">
            <v>1216652.8999999999</v>
          </cell>
        </row>
        <row r="132">
          <cell r="D132">
            <v>1648936.74</v>
          </cell>
          <cell r="E132">
            <v>1397333.33</v>
          </cell>
          <cell r="F132">
            <v>275555.13</v>
          </cell>
          <cell r="G132">
            <v>275555.13</v>
          </cell>
          <cell r="H132">
            <v>1200000</v>
          </cell>
          <cell r="I132">
            <v>1248000</v>
          </cell>
          <cell r="J132">
            <v>1297920</v>
          </cell>
          <cell r="K132">
            <v>1349836.8</v>
          </cell>
          <cell r="L132">
            <v>1403830.27</v>
          </cell>
          <cell r="M132">
            <v>1459983.48</v>
          </cell>
        </row>
        <row r="135">
          <cell r="D135">
            <v>266339</v>
          </cell>
          <cell r="E135">
            <v>2413144.0099999998</v>
          </cell>
          <cell r="F135">
            <v>0</v>
          </cell>
          <cell r="G135">
            <v>0</v>
          </cell>
          <cell r="H135">
            <v>3000000</v>
          </cell>
          <cell r="I135">
            <v>3126000</v>
          </cell>
          <cell r="J135">
            <v>3257292</v>
          </cell>
          <cell r="K135">
            <v>3394098.26</v>
          </cell>
          <cell r="L135">
            <v>3536650.39</v>
          </cell>
          <cell r="M135">
            <v>3685189.71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tabSelected="1" topLeftCell="A3" zoomScale="70" zoomScaleNormal="50" zoomScaleSheetLayoutView="50" zoomScalePageLayoutView="70" workbookViewId="0">
      <selection activeCell="W1" sqref="W1"/>
    </sheetView>
  </sheetViews>
  <sheetFormatPr defaultRowHeight="15" x14ac:dyDescent="0.25"/>
  <cols>
    <col min="1" max="1" width="3.140625" style="34" customWidth="1"/>
    <col min="2" max="2" width="36.7109375" style="34" hidden="1" customWidth="1"/>
    <col min="3" max="3" width="6.42578125" style="51" hidden="1" customWidth="1"/>
    <col min="4" max="14" width="13.140625" style="34" hidden="1" customWidth="1"/>
    <col min="15" max="15" width="13.42578125" style="53" customWidth="1"/>
    <col min="16" max="16" width="35.140625" style="53" customWidth="1"/>
    <col min="17" max="26" width="15.5703125" style="53" customWidth="1"/>
    <col min="27" max="27" width="16.140625" style="53" customWidth="1"/>
    <col min="28" max="28" width="44" style="53" customWidth="1"/>
    <col min="29" max="29" width="9.140625" style="34"/>
    <col min="30" max="30" width="13.5703125" style="34" customWidth="1"/>
    <col min="31" max="16384" width="9.140625" style="34"/>
  </cols>
  <sheetData>
    <row r="1" spans="1:28" ht="112.5" customHeight="1" x14ac:dyDescent="0.25">
      <c r="U1" s="52"/>
      <c r="Z1" s="102"/>
      <c r="AA1" s="127" t="s">
        <v>208</v>
      </c>
      <c r="AB1" s="128"/>
    </row>
    <row r="2" spans="1:28" ht="21" customHeight="1" x14ac:dyDescent="0.25">
      <c r="U2" s="52"/>
      <c r="AB2" s="102"/>
    </row>
    <row r="3" spans="1:28" ht="21.75" customHeight="1" x14ac:dyDescent="0.25">
      <c r="U3" s="52"/>
      <c r="AB3" s="102"/>
    </row>
    <row r="4" spans="1:28" ht="23.25" x14ac:dyDescent="0.25">
      <c r="O4" s="132" t="s">
        <v>97</v>
      </c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</row>
    <row r="5" spans="1:28" ht="15.75" customHeight="1" x14ac:dyDescent="0.25"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</row>
    <row r="6" spans="1:28" ht="15.75" x14ac:dyDescent="0.25">
      <c r="O6" s="88"/>
      <c r="AB6" s="103" t="s">
        <v>98</v>
      </c>
    </row>
    <row r="7" spans="1:28" ht="54" customHeight="1" x14ac:dyDescent="0.25">
      <c r="O7" s="125" t="s">
        <v>185</v>
      </c>
      <c r="P7" s="125" t="s">
        <v>186</v>
      </c>
      <c r="Q7" s="118" t="s">
        <v>99</v>
      </c>
      <c r="R7" s="119"/>
      <c r="S7" s="119"/>
      <c r="T7" s="119"/>
      <c r="U7" s="119"/>
      <c r="V7" s="119"/>
      <c r="W7" s="119"/>
      <c r="X7" s="119"/>
      <c r="Y7" s="120"/>
      <c r="Z7" s="129" t="s">
        <v>0</v>
      </c>
      <c r="AA7" s="90" t="s">
        <v>56</v>
      </c>
      <c r="AB7" s="125" t="s">
        <v>100</v>
      </c>
    </row>
    <row r="8" spans="1:28" ht="69.75" customHeight="1" x14ac:dyDescent="0.25">
      <c r="O8" s="125"/>
      <c r="P8" s="125"/>
      <c r="Q8" s="97" t="s">
        <v>192</v>
      </c>
      <c r="R8" s="90" t="s">
        <v>4</v>
      </c>
      <c r="S8" s="90" t="s">
        <v>5</v>
      </c>
      <c r="T8" s="90" t="s">
        <v>6</v>
      </c>
      <c r="U8" s="90" t="s">
        <v>7</v>
      </c>
      <c r="V8" s="90" t="s">
        <v>8</v>
      </c>
      <c r="W8" s="90" t="s">
        <v>9</v>
      </c>
      <c r="X8" s="90" t="s">
        <v>10</v>
      </c>
      <c r="Y8" s="90" t="s">
        <v>11</v>
      </c>
      <c r="Z8" s="130"/>
      <c r="AA8" s="90"/>
      <c r="AB8" s="125"/>
    </row>
    <row r="9" spans="1:28" ht="14.25" customHeight="1" x14ac:dyDescent="0.25">
      <c r="O9" s="90">
        <v>1</v>
      </c>
      <c r="P9" s="90">
        <v>2</v>
      </c>
      <c r="Q9" s="90">
        <v>3</v>
      </c>
      <c r="R9" s="90">
        <v>4</v>
      </c>
      <c r="S9" s="90">
        <v>5</v>
      </c>
      <c r="T9" s="90">
        <v>6</v>
      </c>
      <c r="U9" s="90">
        <v>7</v>
      </c>
      <c r="V9" s="90">
        <v>8</v>
      </c>
      <c r="W9" s="90">
        <v>9</v>
      </c>
      <c r="X9" s="90">
        <v>10</v>
      </c>
      <c r="Y9" s="90">
        <v>11</v>
      </c>
      <c r="Z9" s="90">
        <v>12</v>
      </c>
      <c r="AA9" s="90">
        <v>13</v>
      </c>
      <c r="AB9" s="90">
        <v>14</v>
      </c>
    </row>
    <row r="10" spans="1:28" ht="126.75" customHeight="1" x14ac:dyDescent="0.25">
      <c r="A10" s="55"/>
      <c r="B10" s="56" t="s">
        <v>53</v>
      </c>
      <c r="C10" s="57" t="s">
        <v>13</v>
      </c>
      <c r="D10" s="58" t="s">
        <v>13</v>
      </c>
      <c r="E10" s="58" t="s">
        <v>13</v>
      </c>
      <c r="F10" s="58" t="s">
        <v>13</v>
      </c>
      <c r="G10" s="57" t="s">
        <v>13</v>
      </c>
      <c r="H10" s="57" t="s">
        <v>13</v>
      </c>
      <c r="I10" s="57" t="s">
        <v>13</v>
      </c>
      <c r="J10" s="57" t="s">
        <v>13</v>
      </c>
      <c r="K10" s="57" t="s">
        <v>13</v>
      </c>
      <c r="L10" s="57" t="s">
        <v>13</v>
      </c>
      <c r="M10" s="57" t="s">
        <v>13</v>
      </c>
      <c r="N10" s="59" t="s">
        <v>13</v>
      </c>
      <c r="O10" s="90">
        <v>1</v>
      </c>
      <c r="P10" s="91" t="s">
        <v>162</v>
      </c>
      <c r="Q10" s="114">
        <v>2363.61</v>
      </c>
      <c r="R10" s="114">
        <v>2149.33</v>
      </c>
      <c r="S10" s="114">
        <v>2211.89</v>
      </c>
      <c r="T10" s="114">
        <v>2285.73</v>
      </c>
      <c r="U10" s="114">
        <f t="shared" ref="U10:Y10" si="0">T10*1.01</f>
        <v>2308.59</v>
      </c>
      <c r="V10" s="114">
        <f t="shared" si="0"/>
        <v>2331.6799999999998</v>
      </c>
      <c r="W10" s="114">
        <f t="shared" si="0"/>
        <v>2355</v>
      </c>
      <c r="X10" s="114">
        <f t="shared" si="0"/>
        <v>2378.5500000000002</v>
      </c>
      <c r="Y10" s="114">
        <f t="shared" si="0"/>
        <v>2402.34</v>
      </c>
      <c r="Z10" s="115">
        <f>Y10</f>
        <v>2402.3000000000002</v>
      </c>
      <c r="AA10" s="65" t="s">
        <v>101</v>
      </c>
      <c r="AB10" s="65"/>
    </row>
    <row r="11" spans="1:28" ht="386.25" customHeight="1" x14ac:dyDescent="0.25">
      <c r="A11" s="55"/>
      <c r="B11" s="32" t="s">
        <v>53</v>
      </c>
      <c r="C11" s="31" t="s">
        <v>13</v>
      </c>
      <c r="D11" s="62" t="s">
        <v>13</v>
      </c>
      <c r="E11" s="62" t="s">
        <v>13</v>
      </c>
      <c r="F11" s="62" t="s">
        <v>13</v>
      </c>
      <c r="G11" s="31" t="s">
        <v>13</v>
      </c>
      <c r="H11" s="31" t="s">
        <v>13</v>
      </c>
      <c r="I11" s="31" t="s">
        <v>13</v>
      </c>
      <c r="J11" s="31" t="s">
        <v>13</v>
      </c>
      <c r="K11" s="31" t="s">
        <v>13</v>
      </c>
      <c r="L11" s="31" t="s">
        <v>13</v>
      </c>
      <c r="M11" s="31" t="s">
        <v>13</v>
      </c>
      <c r="N11" s="31" t="s">
        <v>13</v>
      </c>
      <c r="O11" s="90">
        <v>2</v>
      </c>
      <c r="P11" s="91" t="s">
        <v>163</v>
      </c>
      <c r="Q11" s="114">
        <v>258683.4</v>
      </c>
      <c r="R11" s="114">
        <v>269352.37</v>
      </c>
      <c r="S11" s="114">
        <v>279926.12</v>
      </c>
      <c r="T11" s="114">
        <v>290429.39</v>
      </c>
      <c r="U11" s="114">
        <v>301359.15999999997</v>
      </c>
      <c r="V11" s="114">
        <v>312480.7</v>
      </c>
      <c r="W11" s="114">
        <v>323199.02</v>
      </c>
      <c r="X11" s="114">
        <v>334366.65999999997</v>
      </c>
      <c r="Y11" s="114">
        <v>345886.2</v>
      </c>
      <c r="Z11" s="115">
        <f>Y11</f>
        <v>345886.2</v>
      </c>
      <c r="AA11" s="65" t="s">
        <v>65</v>
      </c>
      <c r="AB11" s="91" t="s">
        <v>161</v>
      </c>
    </row>
    <row r="12" spans="1:28" ht="97.5" customHeight="1" x14ac:dyDescent="0.25">
      <c r="O12" s="90">
        <v>3</v>
      </c>
      <c r="P12" s="91" t="s">
        <v>164</v>
      </c>
      <c r="Q12" s="65">
        <v>77.3</v>
      </c>
      <c r="R12" s="65">
        <v>68.8</v>
      </c>
      <c r="S12" s="65">
        <v>70.2</v>
      </c>
      <c r="T12" s="65">
        <v>71.099999999999994</v>
      </c>
      <c r="U12" s="65">
        <v>71.599999999999994</v>
      </c>
      <c r="V12" s="65">
        <v>72.099999999999994</v>
      </c>
      <c r="W12" s="65">
        <v>72.599999999999994</v>
      </c>
      <c r="X12" s="65">
        <v>73.099999999999994</v>
      </c>
      <c r="Y12" s="65">
        <v>73.599999999999994</v>
      </c>
      <c r="Z12" s="65">
        <v>73.599999999999994</v>
      </c>
      <c r="AA12" s="65" t="s">
        <v>65</v>
      </c>
      <c r="AB12" s="104"/>
    </row>
    <row r="14" spans="1:28" ht="18.75" x14ac:dyDescent="0.25">
      <c r="O14" s="131" t="s">
        <v>102</v>
      </c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  <c r="AA14" s="131"/>
      <c r="AB14" s="131"/>
    </row>
    <row r="15" spans="1:28" ht="15" customHeight="1" x14ac:dyDescent="0.25"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</row>
    <row r="16" spans="1:28" ht="14.25" customHeight="1" x14ac:dyDescent="0.25">
      <c r="O16" s="54"/>
      <c r="AB16" s="103" t="s">
        <v>103</v>
      </c>
    </row>
    <row r="17" spans="1:28" ht="9.75" customHeight="1" x14ac:dyDescent="0.25">
      <c r="O17" s="54"/>
    </row>
    <row r="18" spans="1:28" ht="43.5" customHeight="1" x14ac:dyDescent="0.25">
      <c r="O18" s="125" t="s">
        <v>104</v>
      </c>
      <c r="P18" s="125" t="s">
        <v>186</v>
      </c>
      <c r="Q18" s="125"/>
      <c r="R18" s="118" t="s">
        <v>105</v>
      </c>
      <c r="S18" s="134"/>
      <c r="T18" s="134"/>
      <c r="U18" s="134"/>
      <c r="V18" s="134"/>
      <c r="W18" s="134"/>
      <c r="X18" s="134"/>
      <c r="Y18" s="135"/>
      <c r="Z18" s="90" t="s">
        <v>0</v>
      </c>
      <c r="AA18" s="133" t="s">
        <v>56</v>
      </c>
      <c r="AB18" s="133"/>
    </row>
    <row r="19" spans="1:28" ht="36.75" customHeight="1" x14ac:dyDescent="0.25">
      <c r="O19" s="125"/>
      <c r="P19" s="125"/>
      <c r="Q19" s="125"/>
      <c r="R19" s="90" t="s">
        <v>4</v>
      </c>
      <c r="S19" s="90" t="s">
        <v>5</v>
      </c>
      <c r="T19" s="90" t="s">
        <v>6</v>
      </c>
      <c r="U19" s="90" t="s">
        <v>7</v>
      </c>
      <c r="V19" s="90" t="s">
        <v>8</v>
      </c>
      <c r="W19" s="90" t="s">
        <v>9</v>
      </c>
      <c r="X19" s="90" t="s">
        <v>10</v>
      </c>
      <c r="Y19" s="90" t="s">
        <v>11</v>
      </c>
      <c r="Z19" s="105"/>
      <c r="AA19" s="133"/>
      <c r="AB19" s="133"/>
    </row>
    <row r="20" spans="1:28" x14ac:dyDescent="0.25">
      <c r="O20" s="90">
        <v>1</v>
      </c>
      <c r="P20" s="125">
        <v>2</v>
      </c>
      <c r="Q20" s="125"/>
      <c r="R20" s="90">
        <v>3</v>
      </c>
      <c r="S20" s="90">
        <v>4</v>
      </c>
      <c r="T20" s="90">
        <v>5</v>
      </c>
      <c r="U20" s="90">
        <v>6</v>
      </c>
      <c r="V20" s="90">
        <v>7</v>
      </c>
      <c r="W20" s="90">
        <v>8</v>
      </c>
      <c r="X20" s="90">
        <v>9</v>
      </c>
      <c r="Y20" s="90">
        <v>10</v>
      </c>
      <c r="Z20" s="90">
        <v>11</v>
      </c>
      <c r="AA20" s="125">
        <v>12</v>
      </c>
      <c r="AB20" s="125"/>
    </row>
    <row r="21" spans="1:28" x14ac:dyDescent="0.25">
      <c r="O21" s="65" t="s">
        <v>106</v>
      </c>
      <c r="P21" s="122" t="s">
        <v>107</v>
      </c>
      <c r="Q21" s="122"/>
      <c r="R21" s="122"/>
      <c r="S21" s="122"/>
      <c r="T21" s="122"/>
      <c r="U21" s="122"/>
      <c r="V21" s="122"/>
      <c r="W21" s="122"/>
      <c r="X21" s="122"/>
      <c r="Y21" s="122"/>
      <c r="Z21" s="122"/>
      <c r="AA21" s="122"/>
      <c r="AB21" s="122"/>
    </row>
    <row r="22" spans="1:28" s="63" customFormat="1" ht="25.5" customHeight="1" x14ac:dyDescent="0.25">
      <c r="C22" s="64"/>
      <c r="O22" s="65" t="s">
        <v>108</v>
      </c>
      <c r="P22" s="126" t="s">
        <v>109</v>
      </c>
      <c r="Q22" s="126"/>
      <c r="R22" s="126"/>
      <c r="S22" s="126"/>
      <c r="T22" s="126"/>
      <c r="U22" s="126"/>
      <c r="V22" s="126"/>
      <c r="W22" s="126"/>
      <c r="X22" s="126"/>
      <c r="Y22" s="126"/>
      <c r="Z22" s="126"/>
      <c r="AA22" s="126"/>
      <c r="AB22" s="126"/>
    </row>
    <row r="23" spans="1:28" ht="60" customHeight="1" x14ac:dyDescent="0.25">
      <c r="O23" s="65">
        <v>1</v>
      </c>
      <c r="P23" s="126" t="s">
        <v>164</v>
      </c>
      <c r="Q23" s="126"/>
      <c r="R23" s="65">
        <v>68.8</v>
      </c>
      <c r="S23" s="65">
        <v>70.2</v>
      </c>
      <c r="T23" s="65">
        <v>71.099999999999994</v>
      </c>
      <c r="U23" s="65">
        <v>71.599999999999994</v>
      </c>
      <c r="V23" s="65">
        <v>72.099999999999994</v>
      </c>
      <c r="W23" s="65">
        <v>72.599999999999994</v>
      </c>
      <c r="X23" s="65">
        <v>73.099999999999994</v>
      </c>
      <c r="Y23" s="65">
        <v>73.599999999999994</v>
      </c>
      <c r="Z23" s="65">
        <v>73.599999999999994</v>
      </c>
      <c r="AA23" s="121" t="s">
        <v>65</v>
      </c>
      <c r="AB23" s="121"/>
    </row>
    <row r="24" spans="1:28" s="63" customFormat="1" ht="22.5" customHeight="1" x14ac:dyDescent="0.25">
      <c r="C24" s="64"/>
      <c r="O24" s="65" t="s">
        <v>110</v>
      </c>
      <c r="P24" s="122" t="s">
        <v>111</v>
      </c>
      <c r="Q24" s="122"/>
      <c r="R24" s="122"/>
      <c r="S24" s="122"/>
      <c r="T24" s="122"/>
      <c r="U24" s="122"/>
      <c r="V24" s="122"/>
      <c r="W24" s="122"/>
      <c r="X24" s="122"/>
      <c r="Y24" s="122"/>
      <c r="Z24" s="122"/>
      <c r="AA24" s="122"/>
      <c r="AB24" s="122"/>
    </row>
    <row r="25" spans="1:28" ht="63.75" customHeight="1" x14ac:dyDescent="0.25">
      <c r="A25" s="55"/>
      <c r="B25" s="32" t="s">
        <v>53</v>
      </c>
      <c r="C25" s="31" t="s">
        <v>13</v>
      </c>
      <c r="D25" s="62" t="s">
        <v>13</v>
      </c>
      <c r="E25" s="62" t="s">
        <v>13</v>
      </c>
      <c r="F25" s="62" t="s">
        <v>13</v>
      </c>
      <c r="G25" s="31" t="s">
        <v>13</v>
      </c>
      <c r="H25" s="31" t="s">
        <v>13</v>
      </c>
      <c r="I25" s="31" t="s">
        <v>13</v>
      </c>
      <c r="J25" s="31" t="s">
        <v>13</v>
      </c>
      <c r="K25" s="31" t="s">
        <v>13</v>
      </c>
      <c r="L25" s="31" t="s">
        <v>13</v>
      </c>
      <c r="M25" s="31" t="s">
        <v>13</v>
      </c>
      <c r="N25" s="31" t="s">
        <v>13</v>
      </c>
      <c r="O25" s="65">
        <v>2</v>
      </c>
      <c r="P25" s="126" t="s">
        <v>165</v>
      </c>
      <c r="Q25" s="126"/>
      <c r="R25" s="65">
        <v>495</v>
      </c>
      <c r="S25" s="65">
        <v>497</v>
      </c>
      <c r="T25" s="65">
        <v>499</v>
      </c>
      <c r="U25" s="65">
        <v>501</v>
      </c>
      <c r="V25" s="65">
        <v>503</v>
      </c>
      <c r="W25" s="65">
        <v>505</v>
      </c>
      <c r="X25" s="65">
        <v>507</v>
      </c>
      <c r="Y25" s="65">
        <v>509</v>
      </c>
      <c r="Z25" s="65">
        <f>Y25</f>
        <v>509</v>
      </c>
      <c r="AA25" s="121" t="s">
        <v>65</v>
      </c>
      <c r="AB25" s="121"/>
    </row>
    <row r="26" spans="1:28" ht="33.75" customHeight="1" x14ac:dyDescent="0.25">
      <c r="A26" s="55"/>
      <c r="B26" s="56" t="s">
        <v>53</v>
      </c>
      <c r="C26" s="57" t="s">
        <v>13</v>
      </c>
      <c r="D26" s="58" t="s">
        <v>13</v>
      </c>
      <c r="E26" s="58" t="s">
        <v>13</v>
      </c>
      <c r="F26" s="58" t="s">
        <v>13</v>
      </c>
      <c r="G26" s="57" t="s">
        <v>13</v>
      </c>
      <c r="H26" s="57" t="s">
        <v>13</v>
      </c>
      <c r="I26" s="57" t="s">
        <v>13</v>
      </c>
      <c r="J26" s="57" t="s">
        <v>13</v>
      </c>
      <c r="K26" s="57" t="s">
        <v>13</v>
      </c>
      <c r="L26" s="57" t="s">
        <v>13</v>
      </c>
      <c r="M26" s="57" t="s">
        <v>13</v>
      </c>
      <c r="N26" s="59" t="s">
        <v>13</v>
      </c>
      <c r="O26" s="65">
        <v>3</v>
      </c>
      <c r="P26" s="116" t="s">
        <v>166</v>
      </c>
      <c r="Q26" s="116"/>
      <c r="R26" s="66">
        <v>37.799999999999997</v>
      </c>
      <c r="S26" s="66">
        <f>33.38+6.02</f>
        <v>39.4</v>
      </c>
      <c r="T26" s="66">
        <f>34.05+6.11</f>
        <v>40.159999999999997</v>
      </c>
      <c r="U26" s="66">
        <f>34.73+6.2</f>
        <v>40.93</v>
      </c>
      <c r="V26" s="66">
        <f>U26*101.9/100</f>
        <v>41.71</v>
      </c>
      <c r="W26" s="66">
        <f>V26*101.9/100</f>
        <v>42.5</v>
      </c>
      <c r="X26" s="66">
        <f>W26*101.9/100</f>
        <v>43.31</v>
      </c>
      <c r="Y26" s="66">
        <f>X26*101.9/100</f>
        <v>44.13</v>
      </c>
      <c r="Z26" s="66">
        <f>Y26*101.9/100</f>
        <v>44.97</v>
      </c>
      <c r="AA26" s="121" t="s">
        <v>65</v>
      </c>
      <c r="AB26" s="121"/>
    </row>
    <row r="27" spans="1:28" ht="18" customHeight="1" x14ac:dyDescent="0.25">
      <c r="A27" s="55"/>
      <c r="B27" s="33" t="s">
        <v>112</v>
      </c>
      <c r="C27" s="31" t="s">
        <v>13</v>
      </c>
      <c r="D27" s="62" t="s">
        <v>13</v>
      </c>
      <c r="E27" s="62" t="s">
        <v>13</v>
      </c>
      <c r="F27" s="62" t="s">
        <v>13</v>
      </c>
      <c r="G27" s="31" t="s">
        <v>13</v>
      </c>
      <c r="H27" s="31" t="s">
        <v>13</v>
      </c>
      <c r="I27" s="31" t="s">
        <v>13</v>
      </c>
      <c r="J27" s="31" t="s">
        <v>13</v>
      </c>
      <c r="K27" s="31" t="s">
        <v>13</v>
      </c>
      <c r="L27" s="31" t="s">
        <v>13</v>
      </c>
      <c r="M27" s="31" t="s">
        <v>13</v>
      </c>
      <c r="N27" s="67" t="s">
        <v>13</v>
      </c>
      <c r="O27" s="65">
        <v>4</v>
      </c>
      <c r="P27" s="116" t="s">
        <v>167</v>
      </c>
      <c r="Q27" s="116"/>
      <c r="R27" s="68">
        <v>1</v>
      </c>
      <c r="S27" s="68">
        <v>1</v>
      </c>
      <c r="T27" s="68">
        <v>1</v>
      </c>
      <c r="U27" s="68">
        <v>1</v>
      </c>
      <c r="V27" s="68">
        <v>1</v>
      </c>
      <c r="W27" s="68">
        <v>1</v>
      </c>
      <c r="X27" s="68">
        <v>1</v>
      </c>
      <c r="Y27" s="68">
        <v>1</v>
      </c>
      <c r="Z27" s="68">
        <v>1</v>
      </c>
      <c r="AA27" s="121" t="s">
        <v>65</v>
      </c>
      <c r="AB27" s="121"/>
    </row>
    <row r="28" spans="1:28" ht="92.25" customHeight="1" x14ac:dyDescent="0.25">
      <c r="A28" s="55"/>
      <c r="B28" s="33"/>
      <c r="C28" s="31"/>
      <c r="D28" s="62"/>
      <c r="E28" s="62"/>
      <c r="F28" s="62"/>
      <c r="G28" s="31"/>
      <c r="H28" s="31"/>
      <c r="I28" s="31"/>
      <c r="J28" s="31"/>
      <c r="K28" s="31"/>
      <c r="L28" s="31"/>
      <c r="M28" s="31"/>
      <c r="N28" s="67"/>
      <c r="O28" s="65">
        <f>O27+1</f>
        <v>5</v>
      </c>
      <c r="P28" s="116" t="s">
        <v>168</v>
      </c>
      <c r="Q28" s="116"/>
      <c r="R28" s="68">
        <v>12</v>
      </c>
      <c r="S28" s="68">
        <v>12</v>
      </c>
      <c r="T28" s="68">
        <v>80</v>
      </c>
      <c r="U28" s="68">
        <v>87</v>
      </c>
      <c r="V28" s="68">
        <v>90</v>
      </c>
      <c r="W28" s="68">
        <v>92</v>
      </c>
      <c r="X28" s="68">
        <v>93</v>
      </c>
      <c r="Y28" s="68">
        <v>97</v>
      </c>
      <c r="Z28" s="68">
        <f>R28+S28+T28+U28+V28+W28+X28+Y28</f>
        <v>563</v>
      </c>
      <c r="AA28" s="121" t="s">
        <v>65</v>
      </c>
      <c r="AB28" s="121"/>
    </row>
    <row r="29" spans="1:28" ht="93.75" customHeight="1" x14ac:dyDescent="0.25">
      <c r="A29" s="55"/>
      <c r="B29" s="33"/>
      <c r="C29" s="31"/>
      <c r="D29" s="62"/>
      <c r="E29" s="62"/>
      <c r="F29" s="62"/>
      <c r="G29" s="31"/>
      <c r="H29" s="31"/>
      <c r="I29" s="31"/>
      <c r="J29" s="31"/>
      <c r="K29" s="31"/>
      <c r="L29" s="31"/>
      <c r="M29" s="31"/>
      <c r="N29" s="67"/>
      <c r="O29" s="65">
        <f>O28+1</f>
        <v>6</v>
      </c>
      <c r="P29" s="116" t="s">
        <v>169</v>
      </c>
      <c r="Q29" s="116"/>
      <c r="R29" s="68">
        <v>100</v>
      </c>
      <c r="S29" s="68">
        <v>100</v>
      </c>
      <c r="T29" s="68">
        <v>100</v>
      </c>
      <c r="U29" s="68">
        <v>100</v>
      </c>
      <c r="V29" s="68">
        <v>100</v>
      </c>
      <c r="W29" s="68">
        <v>100</v>
      </c>
      <c r="X29" s="68">
        <v>100</v>
      </c>
      <c r="Y29" s="68">
        <v>100</v>
      </c>
      <c r="Z29" s="68">
        <v>100</v>
      </c>
      <c r="AA29" s="121" t="s">
        <v>65</v>
      </c>
      <c r="AB29" s="121"/>
    </row>
    <row r="30" spans="1:28" ht="30" customHeight="1" x14ac:dyDescent="0.25">
      <c r="A30" s="55"/>
      <c r="B30" s="33"/>
      <c r="C30" s="31"/>
      <c r="D30" s="62"/>
      <c r="E30" s="62"/>
      <c r="F30" s="62"/>
      <c r="G30" s="31"/>
      <c r="H30" s="31"/>
      <c r="I30" s="31"/>
      <c r="J30" s="31"/>
      <c r="K30" s="31"/>
      <c r="L30" s="31"/>
      <c r="M30" s="31"/>
      <c r="N30" s="67"/>
      <c r="O30" s="65">
        <f>O29+1</f>
        <v>7</v>
      </c>
      <c r="P30" s="116" t="s">
        <v>170</v>
      </c>
      <c r="Q30" s="116"/>
      <c r="R30" s="68" t="s">
        <v>41</v>
      </c>
      <c r="S30" s="68" t="s">
        <v>41</v>
      </c>
      <c r="T30" s="68" t="s">
        <v>41</v>
      </c>
      <c r="U30" s="68" t="s">
        <v>41</v>
      </c>
      <c r="V30" s="68" t="s">
        <v>41</v>
      </c>
      <c r="W30" s="68" t="s">
        <v>41</v>
      </c>
      <c r="X30" s="68" t="s">
        <v>41</v>
      </c>
      <c r="Y30" s="68" t="s">
        <v>41</v>
      </c>
      <c r="Z30" s="68" t="s">
        <v>41</v>
      </c>
      <c r="AA30" s="121" t="s">
        <v>65</v>
      </c>
      <c r="AB30" s="121"/>
    </row>
    <row r="31" spans="1:28" ht="36" customHeight="1" x14ac:dyDescent="0.25">
      <c r="A31" s="55"/>
      <c r="B31" s="33"/>
      <c r="C31" s="31"/>
      <c r="D31" s="62"/>
      <c r="E31" s="62"/>
      <c r="F31" s="62"/>
      <c r="G31" s="31"/>
      <c r="H31" s="31"/>
      <c r="I31" s="31"/>
      <c r="J31" s="31"/>
      <c r="K31" s="31"/>
      <c r="L31" s="31"/>
      <c r="M31" s="31"/>
      <c r="N31" s="67"/>
      <c r="O31" s="65">
        <v>8</v>
      </c>
      <c r="P31" s="116" t="s">
        <v>171</v>
      </c>
      <c r="Q31" s="116"/>
      <c r="R31" s="68">
        <v>1</v>
      </c>
      <c r="S31" s="68">
        <v>1</v>
      </c>
      <c r="T31" s="68">
        <v>1</v>
      </c>
      <c r="U31" s="68">
        <v>1</v>
      </c>
      <c r="V31" s="68">
        <v>1</v>
      </c>
      <c r="W31" s="68">
        <v>1</v>
      </c>
      <c r="X31" s="68">
        <v>1</v>
      </c>
      <c r="Y31" s="68">
        <v>1</v>
      </c>
      <c r="Z31" s="68">
        <f>R31+S31+T31+U31+V31+W31+X31+Y31</f>
        <v>8</v>
      </c>
      <c r="AA31" s="121" t="s">
        <v>65</v>
      </c>
      <c r="AB31" s="121"/>
    </row>
    <row r="32" spans="1:28" ht="15" customHeight="1" x14ac:dyDescent="0.25">
      <c r="A32" s="55"/>
      <c r="B32" s="33"/>
      <c r="C32" s="31"/>
      <c r="D32" s="62"/>
      <c r="E32" s="62"/>
      <c r="F32" s="62"/>
      <c r="G32" s="31"/>
      <c r="H32" s="31"/>
      <c r="I32" s="31"/>
      <c r="J32" s="31"/>
      <c r="K32" s="31"/>
      <c r="L32" s="31"/>
      <c r="M32" s="31"/>
      <c r="N32" s="67"/>
      <c r="O32" s="65" t="s">
        <v>114</v>
      </c>
      <c r="P32" s="122" t="s">
        <v>115</v>
      </c>
      <c r="Q32" s="122"/>
      <c r="R32" s="122"/>
      <c r="S32" s="122"/>
      <c r="T32" s="122"/>
      <c r="U32" s="122"/>
      <c r="V32" s="122"/>
      <c r="W32" s="122"/>
      <c r="X32" s="122"/>
      <c r="Y32" s="122"/>
      <c r="Z32" s="122"/>
      <c r="AA32" s="122"/>
      <c r="AB32" s="122"/>
    </row>
    <row r="33" spans="1:28" ht="47.25" customHeight="1" x14ac:dyDescent="0.25">
      <c r="A33" s="55"/>
      <c r="B33" s="33"/>
      <c r="C33" s="31"/>
      <c r="D33" s="62"/>
      <c r="E33" s="62"/>
      <c r="F33" s="62"/>
      <c r="G33" s="31"/>
      <c r="H33" s="31"/>
      <c r="I33" s="31"/>
      <c r="J33" s="31"/>
      <c r="K33" s="31"/>
      <c r="L33" s="31"/>
      <c r="M33" s="31"/>
      <c r="N33" s="67"/>
      <c r="O33" s="65">
        <v>9</v>
      </c>
      <c r="P33" s="116" t="s">
        <v>172</v>
      </c>
      <c r="Q33" s="116"/>
      <c r="R33" s="65">
        <v>68.8</v>
      </c>
      <c r="S33" s="65">
        <v>70.2</v>
      </c>
      <c r="T33" s="65">
        <v>71.099999999999994</v>
      </c>
      <c r="U33" s="65">
        <v>71.599999999999994</v>
      </c>
      <c r="V33" s="65">
        <v>72.099999999999994</v>
      </c>
      <c r="W33" s="65">
        <v>72.599999999999994</v>
      </c>
      <c r="X33" s="65">
        <v>73.099999999999994</v>
      </c>
      <c r="Y33" s="65">
        <v>73.599999999999994</v>
      </c>
      <c r="Z33" s="65">
        <v>73.599999999999994</v>
      </c>
      <c r="AA33" s="121" t="s">
        <v>65</v>
      </c>
      <c r="AB33" s="121"/>
    </row>
    <row r="34" spans="1:28" ht="66" customHeight="1" x14ac:dyDescent="0.25">
      <c r="A34" s="55"/>
      <c r="B34" s="86"/>
      <c r="C34" s="85"/>
      <c r="D34" s="62"/>
      <c r="E34" s="62"/>
      <c r="F34" s="62"/>
      <c r="G34" s="85"/>
      <c r="H34" s="85"/>
      <c r="I34" s="85"/>
      <c r="J34" s="85"/>
      <c r="K34" s="85"/>
      <c r="L34" s="85"/>
      <c r="M34" s="85"/>
      <c r="N34" s="67"/>
      <c r="O34" s="65">
        <v>10</v>
      </c>
      <c r="P34" s="116" t="s">
        <v>191</v>
      </c>
      <c r="Q34" s="116"/>
      <c r="R34" s="87">
        <f>R45-R35-R52</f>
        <v>66</v>
      </c>
      <c r="S34" s="87">
        <f t="shared" ref="S34:Y34" si="1">S45-S35-S52</f>
        <v>66</v>
      </c>
      <c r="T34" s="87">
        <f t="shared" si="1"/>
        <v>66</v>
      </c>
      <c r="U34" s="87">
        <f t="shared" si="1"/>
        <v>114</v>
      </c>
      <c r="V34" s="87">
        <f t="shared" si="1"/>
        <v>118</v>
      </c>
      <c r="W34" s="87">
        <f t="shared" si="1"/>
        <v>120</v>
      </c>
      <c r="X34" s="87">
        <f t="shared" si="1"/>
        <v>121</v>
      </c>
      <c r="Y34" s="87">
        <f t="shared" si="1"/>
        <v>123</v>
      </c>
      <c r="Z34" s="87">
        <f>R34+S34+T34+U34+V34+W34+X34+Y34</f>
        <v>794</v>
      </c>
      <c r="AA34" s="121" t="s">
        <v>65</v>
      </c>
      <c r="AB34" s="121"/>
    </row>
    <row r="35" spans="1:28" ht="64.5" customHeight="1" x14ac:dyDescent="0.25">
      <c r="A35" s="55"/>
      <c r="B35" s="86"/>
      <c r="C35" s="85"/>
      <c r="D35" s="62"/>
      <c r="E35" s="62"/>
      <c r="F35" s="62"/>
      <c r="G35" s="85"/>
      <c r="H35" s="85"/>
      <c r="I35" s="85"/>
      <c r="J35" s="85"/>
      <c r="K35" s="85"/>
      <c r="L35" s="85"/>
      <c r="M35" s="85"/>
      <c r="N35" s="67"/>
      <c r="O35" s="65">
        <v>11</v>
      </c>
      <c r="P35" s="116" t="s">
        <v>190</v>
      </c>
      <c r="Q35" s="116"/>
      <c r="R35" s="87">
        <v>6</v>
      </c>
      <c r="S35" s="87">
        <v>6</v>
      </c>
      <c r="T35" s="87">
        <v>6</v>
      </c>
      <c r="U35" s="87">
        <v>5</v>
      </c>
      <c r="V35" s="87">
        <v>6</v>
      </c>
      <c r="W35" s="87">
        <v>6</v>
      </c>
      <c r="X35" s="87">
        <v>6</v>
      </c>
      <c r="Y35" s="87">
        <v>7</v>
      </c>
      <c r="Z35" s="87">
        <f>R35+S35+T35+U35+V35+W35+X35+Y35</f>
        <v>48</v>
      </c>
      <c r="AA35" s="121" t="s">
        <v>65</v>
      </c>
      <c r="AB35" s="121"/>
    </row>
    <row r="36" spans="1:28" ht="64.5" customHeight="1" x14ac:dyDescent="0.25">
      <c r="A36" s="55"/>
      <c r="B36" s="101"/>
      <c r="C36" s="100"/>
      <c r="D36" s="62"/>
      <c r="E36" s="62"/>
      <c r="F36" s="62"/>
      <c r="G36" s="100"/>
      <c r="H36" s="100"/>
      <c r="I36" s="100"/>
      <c r="J36" s="100"/>
      <c r="K36" s="100"/>
      <c r="L36" s="100"/>
      <c r="M36" s="100"/>
      <c r="N36" s="67"/>
      <c r="O36" s="65">
        <v>12</v>
      </c>
      <c r="P36" s="116" t="s">
        <v>157</v>
      </c>
      <c r="Q36" s="116"/>
      <c r="R36" s="68">
        <v>74</v>
      </c>
      <c r="S36" s="68">
        <v>74</v>
      </c>
      <c r="T36" s="68">
        <v>74</v>
      </c>
      <c r="U36" s="68">
        <v>74</v>
      </c>
      <c r="V36" s="68">
        <v>74</v>
      </c>
      <c r="W36" s="68">
        <v>74</v>
      </c>
      <c r="X36" s="68">
        <v>74</v>
      </c>
      <c r="Y36" s="68">
        <v>74</v>
      </c>
      <c r="Z36" s="68">
        <v>74</v>
      </c>
      <c r="AA36" s="117" t="s">
        <v>125</v>
      </c>
      <c r="AB36" s="117"/>
    </row>
    <row r="37" spans="1:28" ht="64.5" customHeight="1" x14ac:dyDescent="0.25">
      <c r="A37" s="55"/>
      <c r="B37" s="101"/>
      <c r="C37" s="100"/>
      <c r="D37" s="62"/>
      <c r="E37" s="62"/>
      <c r="F37" s="62"/>
      <c r="G37" s="100"/>
      <c r="H37" s="100"/>
      <c r="I37" s="100"/>
      <c r="J37" s="100"/>
      <c r="K37" s="100"/>
      <c r="L37" s="100"/>
      <c r="M37" s="100"/>
      <c r="N37" s="67"/>
      <c r="O37" s="65">
        <v>13</v>
      </c>
      <c r="P37" s="116" t="s">
        <v>158</v>
      </c>
      <c r="Q37" s="116"/>
      <c r="R37" s="68">
        <v>13</v>
      </c>
      <c r="S37" s="68">
        <v>13</v>
      </c>
      <c r="T37" s="68">
        <v>13</v>
      </c>
      <c r="U37" s="68">
        <v>13</v>
      </c>
      <c r="V37" s="68">
        <v>13</v>
      </c>
      <c r="W37" s="68">
        <v>13</v>
      </c>
      <c r="X37" s="68">
        <v>13</v>
      </c>
      <c r="Y37" s="68">
        <v>13</v>
      </c>
      <c r="Z37" s="68">
        <v>13</v>
      </c>
      <c r="AA37" s="117" t="s">
        <v>75</v>
      </c>
      <c r="AB37" s="117"/>
    </row>
    <row r="38" spans="1:28" ht="15" customHeight="1" x14ac:dyDescent="0.25">
      <c r="A38" s="55"/>
      <c r="B38" s="33"/>
      <c r="C38" s="31"/>
      <c r="D38" s="62"/>
      <c r="E38" s="62"/>
      <c r="F38" s="62"/>
      <c r="G38" s="31"/>
      <c r="H38" s="31"/>
      <c r="I38" s="31"/>
      <c r="J38" s="31"/>
      <c r="K38" s="31"/>
      <c r="L38" s="31"/>
      <c r="M38" s="31"/>
      <c r="N38" s="67"/>
      <c r="O38" s="65" t="s">
        <v>116</v>
      </c>
      <c r="P38" s="122" t="s">
        <v>117</v>
      </c>
      <c r="Q38" s="122"/>
      <c r="R38" s="122"/>
      <c r="S38" s="122"/>
      <c r="T38" s="122"/>
      <c r="U38" s="122"/>
      <c r="V38" s="122"/>
      <c r="W38" s="122"/>
      <c r="X38" s="122"/>
      <c r="Y38" s="122"/>
      <c r="Z38" s="122"/>
      <c r="AA38" s="122"/>
      <c r="AB38" s="122"/>
    </row>
    <row r="39" spans="1:28" ht="61.5" customHeight="1" x14ac:dyDescent="0.25">
      <c r="A39" s="55"/>
      <c r="B39" s="33"/>
      <c r="C39" s="31"/>
      <c r="D39" s="62"/>
      <c r="E39" s="62"/>
      <c r="F39" s="62"/>
      <c r="G39" s="31"/>
      <c r="H39" s="31"/>
      <c r="I39" s="31"/>
      <c r="J39" s="31"/>
      <c r="K39" s="31"/>
      <c r="L39" s="31"/>
      <c r="M39" s="31"/>
      <c r="N39" s="67"/>
      <c r="O39" s="65">
        <v>14</v>
      </c>
      <c r="P39" s="116" t="s">
        <v>163</v>
      </c>
      <c r="Q39" s="116"/>
      <c r="R39" s="60">
        <v>269352.37</v>
      </c>
      <c r="S39" s="60">
        <v>279926.12</v>
      </c>
      <c r="T39" s="60">
        <v>290429.39</v>
      </c>
      <c r="U39" s="60">
        <v>301359.15999999997</v>
      </c>
      <c r="V39" s="60">
        <v>312480.7</v>
      </c>
      <c r="W39" s="60">
        <v>323199.02</v>
      </c>
      <c r="X39" s="60">
        <v>334366.65999999997</v>
      </c>
      <c r="Y39" s="60">
        <v>345886.2</v>
      </c>
      <c r="Z39" s="61">
        <f>Y39</f>
        <v>345886.2</v>
      </c>
      <c r="AA39" s="121" t="s">
        <v>65</v>
      </c>
      <c r="AB39" s="121"/>
    </row>
    <row r="40" spans="1:28" x14ac:dyDescent="0.25">
      <c r="A40" s="55"/>
      <c r="B40" s="33"/>
      <c r="C40" s="31"/>
      <c r="D40" s="62"/>
      <c r="E40" s="62"/>
      <c r="F40" s="62"/>
      <c r="G40" s="31"/>
      <c r="H40" s="31"/>
      <c r="I40" s="31"/>
      <c r="J40" s="31"/>
      <c r="K40" s="31"/>
      <c r="L40" s="31"/>
      <c r="M40" s="31"/>
      <c r="N40" s="67"/>
      <c r="O40" s="65" t="s">
        <v>118</v>
      </c>
      <c r="P40" s="122" t="s">
        <v>119</v>
      </c>
      <c r="Q40" s="122"/>
      <c r="R40" s="122"/>
      <c r="S40" s="122"/>
      <c r="T40" s="122"/>
      <c r="U40" s="122"/>
      <c r="V40" s="122"/>
      <c r="W40" s="122"/>
      <c r="X40" s="122"/>
      <c r="Y40" s="122"/>
      <c r="Z40" s="122"/>
      <c r="AA40" s="122"/>
      <c r="AB40" s="122"/>
    </row>
    <row r="41" spans="1:28" ht="32.25" customHeight="1" x14ac:dyDescent="0.25">
      <c r="A41" s="55"/>
      <c r="B41" s="33"/>
      <c r="C41" s="31"/>
      <c r="D41" s="62"/>
      <c r="E41" s="62"/>
      <c r="F41" s="62"/>
      <c r="G41" s="31"/>
      <c r="H41" s="31"/>
      <c r="I41" s="31"/>
      <c r="J41" s="31"/>
      <c r="K41" s="31"/>
      <c r="L41" s="31"/>
      <c r="M41" s="31"/>
      <c r="N41" s="67"/>
      <c r="O41" s="65">
        <v>15</v>
      </c>
      <c r="P41" s="116" t="s">
        <v>173</v>
      </c>
      <c r="Q41" s="116"/>
      <c r="R41" s="68">
        <f>6193+57</f>
        <v>6250</v>
      </c>
      <c r="S41" s="68">
        <f>6316+58</f>
        <v>6374</v>
      </c>
      <c r="T41" s="68">
        <f>6441+59</f>
        <v>6500</v>
      </c>
      <c r="U41" s="68">
        <f>T41*1.019</f>
        <v>6624</v>
      </c>
      <c r="V41" s="68">
        <f>U41*1.019</f>
        <v>6750</v>
      </c>
      <c r="W41" s="68">
        <f>V41*1.019</f>
        <v>6878</v>
      </c>
      <c r="X41" s="68">
        <f>W41*1.019</f>
        <v>7009</v>
      </c>
      <c r="Y41" s="68">
        <f>X41*1.019</f>
        <v>7142</v>
      </c>
      <c r="Z41" s="68">
        <f>Y41</f>
        <v>7142</v>
      </c>
      <c r="AA41" s="121" t="s">
        <v>65</v>
      </c>
      <c r="AB41" s="121"/>
    </row>
    <row r="42" spans="1:28" ht="47.25" customHeight="1" x14ac:dyDescent="0.25">
      <c r="A42" s="55"/>
      <c r="B42" s="33"/>
      <c r="C42" s="31"/>
      <c r="D42" s="62"/>
      <c r="E42" s="62"/>
      <c r="F42" s="62"/>
      <c r="G42" s="31"/>
      <c r="H42" s="31"/>
      <c r="I42" s="31"/>
      <c r="J42" s="31"/>
      <c r="K42" s="31"/>
      <c r="L42" s="31"/>
      <c r="M42" s="31"/>
      <c r="N42" s="67"/>
      <c r="O42" s="65">
        <v>16</v>
      </c>
      <c r="P42" s="116" t="s">
        <v>174</v>
      </c>
      <c r="Q42" s="116"/>
      <c r="R42" s="68">
        <v>11979</v>
      </c>
      <c r="S42" s="68">
        <v>12338</v>
      </c>
      <c r="T42" s="68">
        <v>12709</v>
      </c>
      <c r="U42" s="68">
        <f>T42*1.018</f>
        <v>12938</v>
      </c>
      <c r="V42" s="68">
        <f>U42*1.018</f>
        <v>13171</v>
      </c>
      <c r="W42" s="68">
        <f>V42*1.018</f>
        <v>13408</v>
      </c>
      <c r="X42" s="68">
        <f>W42*1.018</f>
        <v>13649</v>
      </c>
      <c r="Y42" s="68">
        <f>X42*1.018</f>
        <v>13895</v>
      </c>
      <c r="Z42" s="68">
        <f>Y42</f>
        <v>13895</v>
      </c>
      <c r="AA42" s="121" t="s">
        <v>65</v>
      </c>
      <c r="AB42" s="121"/>
    </row>
    <row r="43" spans="1:28" ht="16.5" customHeight="1" x14ac:dyDescent="0.25">
      <c r="A43" s="55"/>
      <c r="B43" s="33"/>
      <c r="C43" s="31"/>
      <c r="D43" s="62"/>
      <c r="E43" s="62"/>
      <c r="F43" s="62"/>
      <c r="G43" s="31"/>
      <c r="H43" s="31"/>
      <c r="I43" s="31"/>
      <c r="J43" s="31"/>
      <c r="K43" s="31"/>
      <c r="L43" s="31"/>
      <c r="M43" s="31"/>
      <c r="N43" s="67"/>
      <c r="O43" s="65">
        <v>17</v>
      </c>
      <c r="P43" s="116" t="s">
        <v>175</v>
      </c>
      <c r="Q43" s="116"/>
      <c r="R43" s="68">
        <f t="shared" ref="R43:Y43" si="2">R45+R55+R56+R57</f>
        <v>302</v>
      </c>
      <c r="S43" s="68">
        <f t="shared" si="2"/>
        <v>302</v>
      </c>
      <c r="T43" s="68">
        <f t="shared" si="2"/>
        <v>302</v>
      </c>
      <c r="U43" s="68">
        <f t="shared" si="2"/>
        <v>394</v>
      </c>
      <c r="V43" s="68">
        <f t="shared" si="2"/>
        <v>404</v>
      </c>
      <c r="W43" s="68">
        <f t="shared" si="2"/>
        <v>408</v>
      </c>
      <c r="X43" s="68">
        <f t="shared" si="2"/>
        <v>410</v>
      </c>
      <c r="Y43" s="68">
        <f t="shared" si="2"/>
        <v>366</v>
      </c>
      <c r="Z43" s="68">
        <f>SUM(R43:Y43)</f>
        <v>2888</v>
      </c>
      <c r="AA43" s="121" t="s">
        <v>65</v>
      </c>
      <c r="AB43" s="121"/>
    </row>
    <row r="44" spans="1:28" x14ac:dyDescent="0.25">
      <c r="A44" s="55"/>
      <c r="B44" s="33"/>
      <c r="C44" s="31"/>
      <c r="D44" s="62"/>
      <c r="E44" s="62"/>
      <c r="F44" s="62"/>
      <c r="G44" s="31"/>
      <c r="H44" s="31"/>
      <c r="I44" s="31"/>
      <c r="J44" s="31"/>
      <c r="K44" s="31"/>
      <c r="L44" s="31"/>
      <c r="M44" s="31"/>
      <c r="N44" s="67"/>
      <c r="O44" s="65"/>
      <c r="P44" s="116" t="s">
        <v>120</v>
      </c>
      <c r="Q44" s="116"/>
      <c r="R44" s="68"/>
      <c r="S44" s="68"/>
      <c r="T44" s="68"/>
      <c r="U44" s="68"/>
      <c r="V44" s="68"/>
      <c r="W44" s="68"/>
      <c r="X44" s="68"/>
      <c r="Y44" s="68"/>
      <c r="Z44" s="68"/>
      <c r="AA44" s="117"/>
      <c r="AB44" s="117"/>
    </row>
    <row r="45" spans="1:28" x14ac:dyDescent="0.25">
      <c r="A45" s="55"/>
      <c r="B45" s="33"/>
      <c r="C45" s="31"/>
      <c r="D45" s="62"/>
      <c r="E45" s="62"/>
      <c r="F45" s="62"/>
      <c r="G45" s="31"/>
      <c r="H45" s="31"/>
      <c r="I45" s="31"/>
      <c r="J45" s="31"/>
      <c r="K45" s="31"/>
      <c r="L45" s="31"/>
      <c r="M45" s="31"/>
      <c r="N45" s="67"/>
      <c r="O45" s="89" t="s">
        <v>194</v>
      </c>
      <c r="P45" s="116" t="s">
        <v>177</v>
      </c>
      <c r="Q45" s="116"/>
      <c r="R45" s="68">
        <f t="shared" ref="R45:Z45" si="3">R46+R47+R48+R49+R50+R51+R52+R53+R54</f>
        <v>73</v>
      </c>
      <c r="S45" s="68">
        <f t="shared" si="3"/>
        <v>73</v>
      </c>
      <c r="T45" s="68">
        <f t="shared" si="3"/>
        <v>73</v>
      </c>
      <c r="U45" s="68">
        <f t="shared" si="3"/>
        <v>119</v>
      </c>
      <c r="V45" s="68">
        <f t="shared" si="3"/>
        <v>124</v>
      </c>
      <c r="W45" s="68">
        <f t="shared" si="3"/>
        <v>126</v>
      </c>
      <c r="X45" s="68">
        <f t="shared" si="3"/>
        <v>127</v>
      </c>
      <c r="Y45" s="68">
        <f t="shared" si="3"/>
        <v>130</v>
      </c>
      <c r="Z45" s="68">
        <f t="shared" si="3"/>
        <v>845</v>
      </c>
      <c r="AA45" s="121" t="s">
        <v>65</v>
      </c>
      <c r="AB45" s="121"/>
    </row>
    <row r="46" spans="1:28" ht="210" hidden="1" customHeight="1" x14ac:dyDescent="0.25">
      <c r="A46" s="55"/>
      <c r="B46" s="33"/>
      <c r="C46" s="31"/>
      <c r="D46" s="62"/>
      <c r="E46" s="62"/>
      <c r="F46" s="62"/>
      <c r="G46" s="31"/>
      <c r="H46" s="31"/>
      <c r="I46" s="31"/>
      <c r="J46" s="31"/>
      <c r="K46" s="31"/>
      <c r="L46" s="31"/>
      <c r="M46" s="31"/>
      <c r="N46" s="67"/>
      <c r="O46" s="65"/>
      <c r="P46" s="69" t="s">
        <v>149</v>
      </c>
      <c r="Q46" s="104"/>
      <c r="R46" s="83">
        <v>60</v>
      </c>
      <c r="S46" s="83">
        <v>60</v>
      </c>
      <c r="T46" s="83">
        <v>60</v>
      </c>
      <c r="U46" s="83">
        <v>94</v>
      </c>
      <c r="V46" s="83">
        <v>95</v>
      </c>
      <c r="W46" s="83">
        <v>96</v>
      </c>
      <c r="X46" s="83">
        <v>96</v>
      </c>
      <c r="Y46" s="83">
        <v>97</v>
      </c>
      <c r="Z46" s="68">
        <f t="shared" ref="Z46:Z54" si="4">R46+S46+T46+U46+V46+W46+X46+Y46</f>
        <v>658</v>
      </c>
      <c r="AA46" s="121" t="s">
        <v>65</v>
      </c>
      <c r="AB46" s="121"/>
    </row>
    <row r="47" spans="1:28" ht="409.5" hidden="1" customHeight="1" x14ac:dyDescent="0.25">
      <c r="A47" s="55"/>
      <c r="B47" s="33"/>
      <c r="C47" s="31"/>
      <c r="D47" s="62"/>
      <c r="E47" s="62"/>
      <c r="F47" s="62"/>
      <c r="G47" s="31"/>
      <c r="H47" s="31"/>
      <c r="I47" s="31"/>
      <c r="J47" s="31"/>
      <c r="K47" s="31"/>
      <c r="L47" s="31"/>
      <c r="M47" s="31"/>
      <c r="N47" s="67"/>
      <c r="O47" s="65"/>
      <c r="P47" s="69" t="s">
        <v>150</v>
      </c>
      <c r="Q47" s="104"/>
      <c r="R47" s="83">
        <f>'2. Мероприятия'!D41/100000</f>
        <v>1</v>
      </c>
      <c r="S47" s="83">
        <f>'2. Мероприятия'!E41/100000</f>
        <v>1</v>
      </c>
      <c r="T47" s="83">
        <f>'2. Мероприятия'!F41/100000</f>
        <v>1</v>
      </c>
      <c r="U47" s="83">
        <f>'2. Мероприятия'!G41/100000</f>
        <v>10</v>
      </c>
      <c r="V47" s="83">
        <v>11</v>
      </c>
      <c r="W47" s="83">
        <v>12</v>
      </c>
      <c r="X47" s="83">
        <v>12</v>
      </c>
      <c r="Y47" s="83">
        <v>13</v>
      </c>
      <c r="Z47" s="68">
        <f t="shared" si="4"/>
        <v>61</v>
      </c>
      <c r="AA47" s="121" t="s">
        <v>65</v>
      </c>
      <c r="AB47" s="121"/>
    </row>
    <row r="48" spans="1:28" ht="15" hidden="1" customHeight="1" x14ac:dyDescent="0.25">
      <c r="A48" s="55"/>
      <c r="B48" s="33"/>
      <c r="C48" s="31"/>
      <c r="D48" s="62"/>
      <c r="E48" s="62"/>
      <c r="F48" s="62"/>
      <c r="G48" s="31"/>
      <c r="H48" s="31"/>
      <c r="I48" s="31"/>
      <c r="J48" s="31"/>
      <c r="K48" s="31"/>
      <c r="L48" s="31"/>
      <c r="M48" s="31"/>
      <c r="N48" s="67"/>
      <c r="O48" s="65"/>
      <c r="P48" s="69" t="s">
        <v>121</v>
      </c>
      <c r="Q48" s="104"/>
      <c r="R48" s="83">
        <v>1</v>
      </c>
      <c r="S48" s="83">
        <v>1</v>
      </c>
      <c r="T48" s="83">
        <v>1</v>
      </c>
      <c r="U48" s="83">
        <v>1</v>
      </c>
      <c r="V48" s="83">
        <v>2</v>
      </c>
      <c r="W48" s="83">
        <v>2</v>
      </c>
      <c r="X48" s="83">
        <v>2</v>
      </c>
      <c r="Y48" s="83">
        <v>2</v>
      </c>
      <c r="Z48" s="68">
        <f t="shared" si="4"/>
        <v>12</v>
      </c>
      <c r="AA48" s="121" t="s">
        <v>65</v>
      </c>
      <c r="AB48" s="121"/>
    </row>
    <row r="49" spans="1:28" ht="15" hidden="1" customHeight="1" x14ac:dyDescent="0.25">
      <c r="A49" s="55"/>
      <c r="B49" s="33"/>
      <c r="C49" s="31"/>
      <c r="D49" s="62"/>
      <c r="E49" s="62"/>
      <c r="F49" s="62"/>
      <c r="G49" s="31"/>
      <c r="H49" s="31"/>
      <c r="I49" s="31"/>
      <c r="J49" s="31"/>
      <c r="K49" s="31"/>
      <c r="L49" s="31"/>
      <c r="M49" s="31"/>
      <c r="N49" s="67"/>
      <c r="O49" s="65"/>
      <c r="P49" s="69" t="s">
        <v>122</v>
      </c>
      <c r="Q49" s="104"/>
      <c r="R49" s="83">
        <v>1</v>
      </c>
      <c r="S49" s="83">
        <v>1</v>
      </c>
      <c r="T49" s="83">
        <v>1</v>
      </c>
      <c r="U49" s="83">
        <v>1</v>
      </c>
      <c r="V49" s="83">
        <v>2</v>
      </c>
      <c r="W49" s="83">
        <v>2</v>
      </c>
      <c r="X49" s="83">
        <v>2</v>
      </c>
      <c r="Y49" s="83">
        <v>2</v>
      </c>
      <c r="Z49" s="68">
        <f t="shared" si="4"/>
        <v>12</v>
      </c>
      <c r="AA49" s="121" t="s">
        <v>65</v>
      </c>
      <c r="AB49" s="121"/>
    </row>
    <row r="50" spans="1:28" ht="25.5" hidden="1" customHeight="1" x14ac:dyDescent="0.25">
      <c r="A50" s="55"/>
      <c r="B50" s="33"/>
      <c r="C50" s="31"/>
      <c r="D50" s="62"/>
      <c r="E50" s="62"/>
      <c r="F50" s="62"/>
      <c r="G50" s="31"/>
      <c r="H50" s="31"/>
      <c r="I50" s="31"/>
      <c r="J50" s="31"/>
      <c r="K50" s="31"/>
      <c r="L50" s="31"/>
      <c r="M50" s="31"/>
      <c r="N50" s="67"/>
      <c r="O50" s="65"/>
      <c r="P50" s="69" t="s">
        <v>123</v>
      </c>
      <c r="Q50" s="104"/>
      <c r="R50" s="83">
        <v>6</v>
      </c>
      <c r="S50" s="83">
        <v>6</v>
      </c>
      <c r="T50" s="83">
        <v>6</v>
      </c>
      <c r="U50" s="83">
        <v>5</v>
      </c>
      <c r="V50" s="83">
        <v>6</v>
      </c>
      <c r="W50" s="83">
        <v>6</v>
      </c>
      <c r="X50" s="83">
        <v>6</v>
      </c>
      <c r="Y50" s="83">
        <v>7</v>
      </c>
      <c r="Z50" s="68">
        <f t="shared" si="4"/>
        <v>48</v>
      </c>
      <c r="AA50" s="121" t="s">
        <v>65</v>
      </c>
      <c r="AB50" s="121"/>
    </row>
    <row r="51" spans="1:28" ht="25.5" hidden="1" customHeight="1" x14ac:dyDescent="0.25">
      <c r="A51" s="55"/>
      <c r="B51" s="33"/>
      <c r="C51" s="31"/>
      <c r="D51" s="62"/>
      <c r="E51" s="62"/>
      <c r="F51" s="62"/>
      <c r="G51" s="31"/>
      <c r="H51" s="31"/>
      <c r="I51" s="31"/>
      <c r="J51" s="31"/>
      <c r="K51" s="31"/>
      <c r="L51" s="31"/>
      <c r="M51" s="31"/>
      <c r="N51" s="67"/>
      <c r="O51" s="65"/>
      <c r="P51" s="69" t="s">
        <v>159</v>
      </c>
      <c r="Q51" s="104"/>
      <c r="R51" s="83">
        <v>1</v>
      </c>
      <c r="S51" s="83">
        <v>1</v>
      </c>
      <c r="T51" s="83">
        <v>1</v>
      </c>
      <c r="U51" s="83">
        <v>2</v>
      </c>
      <c r="V51" s="83">
        <v>2</v>
      </c>
      <c r="W51" s="83">
        <v>2</v>
      </c>
      <c r="X51" s="83">
        <v>2</v>
      </c>
      <c r="Y51" s="83">
        <v>2</v>
      </c>
      <c r="Z51" s="68">
        <f t="shared" si="4"/>
        <v>13</v>
      </c>
      <c r="AA51" s="121" t="s">
        <v>65</v>
      </c>
      <c r="AB51" s="121"/>
    </row>
    <row r="52" spans="1:28" ht="15" hidden="1" customHeight="1" x14ac:dyDescent="0.25">
      <c r="A52" s="55"/>
      <c r="B52" s="33"/>
      <c r="C52" s="31"/>
      <c r="D52" s="62"/>
      <c r="E52" s="62"/>
      <c r="F52" s="62"/>
      <c r="G52" s="31"/>
      <c r="H52" s="31"/>
      <c r="I52" s="31"/>
      <c r="J52" s="31"/>
      <c r="K52" s="31"/>
      <c r="L52" s="31"/>
      <c r="M52" s="31"/>
      <c r="N52" s="67"/>
      <c r="O52" s="65"/>
      <c r="P52" s="69" t="s">
        <v>152</v>
      </c>
      <c r="Q52" s="104"/>
      <c r="R52" s="83">
        <v>1</v>
      </c>
      <c r="S52" s="83">
        <v>1</v>
      </c>
      <c r="T52" s="83">
        <v>1</v>
      </c>
      <c r="U52" s="83">
        <v>0</v>
      </c>
      <c r="V52" s="83">
        <v>0</v>
      </c>
      <c r="W52" s="83">
        <v>0</v>
      </c>
      <c r="X52" s="83">
        <v>0</v>
      </c>
      <c r="Y52" s="83">
        <v>0</v>
      </c>
      <c r="Z52" s="68">
        <f t="shared" si="4"/>
        <v>3</v>
      </c>
      <c r="AA52" s="121" t="s">
        <v>65</v>
      </c>
      <c r="AB52" s="121"/>
    </row>
    <row r="53" spans="1:28" ht="15" hidden="1" customHeight="1" x14ac:dyDescent="0.25">
      <c r="A53" s="55"/>
      <c r="B53" s="33"/>
      <c r="C53" s="31"/>
      <c r="D53" s="62"/>
      <c r="E53" s="62"/>
      <c r="F53" s="62"/>
      <c r="G53" s="31"/>
      <c r="H53" s="31"/>
      <c r="I53" s="31"/>
      <c r="J53" s="31"/>
      <c r="K53" s="31"/>
      <c r="L53" s="31"/>
      <c r="M53" s="31"/>
      <c r="N53" s="67"/>
      <c r="O53" s="65"/>
      <c r="P53" s="69" t="s">
        <v>124</v>
      </c>
      <c r="Q53" s="104"/>
      <c r="R53" s="83">
        <v>0</v>
      </c>
      <c r="S53" s="83">
        <v>0</v>
      </c>
      <c r="T53" s="83">
        <v>0</v>
      </c>
      <c r="U53" s="83">
        <v>0</v>
      </c>
      <c r="V53" s="83">
        <v>0</v>
      </c>
      <c r="W53" s="83">
        <v>0</v>
      </c>
      <c r="X53" s="83">
        <v>0</v>
      </c>
      <c r="Y53" s="83">
        <v>0</v>
      </c>
      <c r="Z53" s="68">
        <f t="shared" si="4"/>
        <v>0</v>
      </c>
      <c r="AA53" s="121" t="s">
        <v>65</v>
      </c>
      <c r="AB53" s="121"/>
    </row>
    <row r="54" spans="1:28" ht="15" hidden="1" customHeight="1" x14ac:dyDescent="0.25">
      <c r="A54" s="55"/>
      <c r="B54" s="33"/>
      <c r="C54" s="31"/>
      <c r="D54" s="62"/>
      <c r="E54" s="62"/>
      <c r="F54" s="62"/>
      <c r="G54" s="31"/>
      <c r="H54" s="31"/>
      <c r="I54" s="31"/>
      <c r="J54" s="31"/>
      <c r="K54" s="31"/>
      <c r="L54" s="31"/>
      <c r="M54" s="31"/>
      <c r="N54" s="67"/>
      <c r="O54" s="65"/>
      <c r="P54" s="69" t="s">
        <v>151</v>
      </c>
      <c r="Q54" s="104"/>
      <c r="R54" s="83">
        <v>2</v>
      </c>
      <c r="S54" s="83">
        <v>2</v>
      </c>
      <c r="T54" s="83">
        <v>2</v>
      </c>
      <c r="U54" s="83">
        <v>6</v>
      </c>
      <c r="V54" s="83">
        <v>6</v>
      </c>
      <c r="W54" s="83">
        <v>6</v>
      </c>
      <c r="X54" s="83">
        <v>7</v>
      </c>
      <c r="Y54" s="83">
        <v>7</v>
      </c>
      <c r="Z54" s="68">
        <f t="shared" si="4"/>
        <v>38</v>
      </c>
      <c r="AA54" s="121" t="s">
        <v>65</v>
      </c>
      <c r="AB54" s="121"/>
    </row>
    <row r="55" spans="1:28" ht="30" customHeight="1" x14ac:dyDescent="0.25">
      <c r="A55" s="55"/>
      <c r="B55" s="33"/>
      <c r="C55" s="31"/>
      <c r="D55" s="62"/>
      <c r="E55" s="62"/>
      <c r="F55" s="62"/>
      <c r="G55" s="31"/>
      <c r="H55" s="31"/>
      <c r="I55" s="31"/>
      <c r="J55" s="31"/>
      <c r="K55" s="31"/>
      <c r="L55" s="31"/>
      <c r="M55" s="31"/>
      <c r="N55" s="67"/>
      <c r="O55" s="65" t="s">
        <v>195</v>
      </c>
      <c r="P55" s="116" t="s">
        <v>176</v>
      </c>
      <c r="Q55" s="116"/>
      <c r="R55" s="68">
        <f t="shared" ref="R55:X55" si="5">R45+R56+R57+S59</f>
        <v>176</v>
      </c>
      <c r="S55" s="68">
        <f t="shared" si="5"/>
        <v>176</v>
      </c>
      <c r="T55" s="68">
        <f t="shared" si="5"/>
        <v>176</v>
      </c>
      <c r="U55" s="68">
        <f t="shared" si="5"/>
        <v>222</v>
      </c>
      <c r="V55" s="68">
        <f t="shared" si="5"/>
        <v>227</v>
      </c>
      <c r="W55" s="68">
        <f t="shared" si="5"/>
        <v>229</v>
      </c>
      <c r="X55" s="68">
        <f t="shared" si="5"/>
        <v>230</v>
      </c>
      <c r="Y55" s="68">
        <f>Y45+Y56+Y57</f>
        <v>183</v>
      </c>
      <c r="Z55" s="68">
        <f>SUM(R55:Y55)</f>
        <v>1619</v>
      </c>
      <c r="AA55" s="121" t="s">
        <v>65</v>
      </c>
      <c r="AB55" s="121"/>
    </row>
    <row r="56" spans="1:28" x14ac:dyDescent="0.25">
      <c r="A56" s="55"/>
      <c r="B56" s="33"/>
      <c r="C56" s="31"/>
      <c r="D56" s="62"/>
      <c r="E56" s="62"/>
      <c r="F56" s="62"/>
      <c r="G56" s="31"/>
      <c r="H56" s="31"/>
      <c r="I56" s="31"/>
      <c r="J56" s="31"/>
      <c r="K56" s="31"/>
      <c r="L56" s="31"/>
      <c r="M56" s="31"/>
      <c r="N56" s="67"/>
      <c r="O56" s="89" t="s">
        <v>196</v>
      </c>
      <c r="P56" s="116" t="s">
        <v>178</v>
      </c>
      <c r="Q56" s="116"/>
      <c r="R56" s="68">
        <v>25</v>
      </c>
      <c r="S56" s="68">
        <v>25</v>
      </c>
      <c r="T56" s="68">
        <v>25</v>
      </c>
      <c r="U56" s="68">
        <v>25</v>
      </c>
      <c r="V56" s="68">
        <v>25</v>
      </c>
      <c r="W56" s="68">
        <v>25</v>
      </c>
      <c r="X56" s="68">
        <v>25</v>
      </c>
      <c r="Y56" s="68">
        <v>25</v>
      </c>
      <c r="Z56" s="68">
        <f>SUM(R56:Y56)</f>
        <v>200</v>
      </c>
      <c r="AA56" s="123" t="s">
        <v>65</v>
      </c>
      <c r="AB56" s="124"/>
    </row>
    <row r="57" spans="1:28" s="53" customFormat="1" ht="30.75" customHeight="1" x14ac:dyDescent="0.25">
      <c r="A57" s="55"/>
      <c r="B57" s="33"/>
      <c r="C57" s="31"/>
      <c r="D57" s="62"/>
      <c r="E57" s="62"/>
      <c r="F57" s="62"/>
      <c r="G57" s="31"/>
      <c r="H57" s="31"/>
      <c r="I57" s="31"/>
      <c r="J57" s="31"/>
      <c r="K57" s="31"/>
      <c r="L57" s="31"/>
      <c r="M57" s="31"/>
      <c r="N57" s="67"/>
      <c r="O57" s="65" t="s">
        <v>197</v>
      </c>
      <c r="P57" s="116" t="s">
        <v>179</v>
      </c>
      <c r="Q57" s="116"/>
      <c r="R57" s="68">
        <v>28</v>
      </c>
      <c r="S57" s="68">
        <v>28</v>
      </c>
      <c r="T57" s="68">
        <v>28</v>
      </c>
      <c r="U57" s="68">
        <v>28</v>
      </c>
      <c r="V57" s="68">
        <v>28</v>
      </c>
      <c r="W57" s="68">
        <v>28</v>
      </c>
      <c r="X57" s="68">
        <v>28</v>
      </c>
      <c r="Y57" s="68">
        <v>28</v>
      </c>
      <c r="Z57" s="68">
        <v>28</v>
      </c>
      <c r="AA57" s="117" t="s">
        <v>75</v>
      </c>
      <c r="AB57" s="117"/>
    </row>
    <row r="58" spans="1:28" ht="48" customHeight="1" x14ac:dyDescent="0.25">
      <c r="A58" s="55"/>
      <c r="B58" s="33"/>
      <c r="C58" s="31"/>
      <c r="D58" s="62"/>
      <c r="E58" s="62"/>
      <c r="F58" s="62"/>
      <c r="G58" s="31"/>
      <c r="H58" s="31"/>
      <c r="I58" s="31"/>
      <c r="J58" s="31"/>
      <c r="K58" s="31"/>
      <c r="L58" s="31"/>
      <c r="M58" s="31"/>
      <c r="N58" s="67"/>
      <c r="O58" s="65">
        <v>18</v>
      </c>
      <c r="P58" s="116" t="s">
        <v>126</v>
      </c>
      <c r="Q58" s="116"/>
      <c r="R58" s="68">
        <v>2</v>
      </c>
      <c r="S58" s="68">
        <v>2</v>
      </c>
      <c r="T58" s="68">
        <v>2</v>
      </c>
      <c r="U58" s="68">
        <v>2</v>
      </c>
      <c r="V58" s="68">
        <v>2</v>
      </c>
      <c r="W58" s="68">
        <v>2</v>
      </c>
      <c r="X58" s="68">
        <v>2</v>
      </c>
      <c r="Y58" s="68">
        <v>2</v>
      </c>
      <c r="Z58" s="68">
        <f t="shared" ref="Z58" si="6">SUM(R58:Y58)</f>
        <v>16</v>
      </c>
      <c r="AA58" s="121" t="s">
        <v>65</v>
      </c>
      <c r="AB58" s="121"/>
    </row>
    <row r="59" spans="1:28" ht="48" customHeight="1" x14ac:dyDescent="0.25">
      <c r="A59" s="55"/>
      <c r="B59" s="33"/>
      <c r="C59" s="31"/>
      <c r="D59" s="62"/>
      <c r="E59" s="62"/>
      <c r="F59" s="62"/>
      <c r="G59" s="31"/>
      <c r="H59" s="31"/>
      <c r="I59" s="31"/>
      <c r="J59" s="31"/>
      <c r="K59" s="31"/>
      <c r="L59" s="31"/>
      <c r="M59" s="31"/>
      <c r="N59" s="67"/>
      <c r="O59" s="65">
        <v>19</v>
      </c>
      <c r="P59" s="116" t="s">
        <v>180</v>
      </c>
      <c r="Q59" s="116"/>
      <c r="R59" s="68">
        <v>50</v>
      </c>
      <c r="S59" s="68">
        <v>50</v>
      </c>
      <c r="T59" s="68">
        <v>50</v>
      </c>
      <c r="U59" s="68">
        <v>50</v>
      </c>
      <c r="V59" s="68">
        <v>50</v>
      </c>
      <c r="W59" s="68">
        <v>50</v>
      </c>
      <c r="X59" s="68">
        <v>50</v>
      </c>
      <c r="Y59" s="68">
        <v>50</v>
      </c>
      <c r="Z59" s="68">
        <f>SUM(R59:Y59)</f>
        <v>400</v>
      </c>
      <c r="AA59" s="121" t="s">
        <v>65</v>
      </c>
      <c r="AB59" s="121"/>
    </row>
    <row r="60" spans="1:28" ht="76.5" customHeight="1" x14ac:dyDescent="0.25">
      <c r="A60" s="55"/>
      <c r="B60" s="33"/>
      <c r="C60" s="31"/>
      <c r="D60" s="62"/>
      <c r="E60" s="62"/>
      <c r="F60" s="62"/>
      <c r="G60" s="31"/>
      <c r="H60" s="31"/>
      <c r="I60" s="31"/>
      <c r="J60" s="31"/>
      <c r="K60" s="31"/>
      <c r="L60" s="31"/>
      <c r="M60" s="31"/>
      <c r="N60" s="67"/>
      <c r="O60" s="65">
        <v>20</v>
      </c>
      <c r="P60" s="136" t="s">
        <v>189</v>
      </c>
      <c r="Q60" s="136"/>
      <c r="R60" s="68" t="s">
        <v>41</v>
      </c>
      <c r="S60" s="68" t="s">
        <v>127</v>
      </c>
      <c r="T60" s="68" t="s">
        <v>127</v>
      </c>
      <c r="U60" s="68" t="s">
        <v>127</v>
      </c>
      <c r="V60" s="68" t="s">
        <v>127</v>
      </c>
      <c r="W60" s="68" t="s">
        <v>127</v>
      </c>
      <c r="X60" s="68" t="s">
        <v>127</v>
      </c>
      <c r="Y60" s="68" t="s">
        <v>127</v>
      </c>
      <c r="Z60" s="68" t="s">
        <v>41</v>
      </c>
      <c r="AA60" s="117" t="s">
        <v>113</v>
      </c>
      <c r="AB60" s="117"/>
    </row>
    <row r="61" spans="1:28" ht="61.5" customHeight="1" x14ac:dyDescent="0.25">
      <c r="A61" s="55"/>
      <c r="B61" s="33"/>
      <c r="C61" s="31"/>
      <c r="D61" s="62"/>
      <c r="E61" s="62"/>
      <c r="F61" s="62"/>
      <c r="G61" s="31"/>
      <c r="H61" s="31"/>
      <c r="I61" s="31"/>
      <c r="J61" s="31"/>
      <c r="K61" s="31"/>
      <c r="L61" s="31"/>
      <c r="M61" s="31"/>
      <c r="N61" s="67"/>
      <c r="O61" s="65">
        <v>21</v>
      </c>
      <c r="P61" s="136" t="s">
        <v>181</v>
      </c>
      <c r="Q61" s="136"/>
      <c r="R61" s="84">
        <v>9</v>
      </c>
      <c r="S61" s="84">
        <v>0</v>
      </c>
      <c r="T61" s="84">
        <v>0</v>
      </c>
      <c r="U61" s="84">
        <v>0</v>
      </c>
      <c r="V61" s="84">
        <v>0</v>
      </c>
      <c r="W61" s="84">
        <v>0</v>
      </c>
      <c r="X61" s="84">
        <v>0</v>
      </c>
      <c r="Y61" s="84">
        <v>0</v>
      </c>
      <c r="Z61" s="68">
        <f>R61+S61+T61+U61+V61+W61+X61+Y61</f>
        <v>9</v>
      </c>
      <c r="AA61" s="117" t="s">
        <v>74</v>
      </c>
      <c r="AB61" s="117"/>
    </row>
    <row r="62" spans="1:28" ht="30" customHeight="1" x14ac:dyDescent="0.25">
      <c r="A62" s="55"/>
      <c r="B62" s="33"/>
      <c r="C62" s="31"/>
      <c r="D62" s="62"/>
      <c r="E62" s="62"/>
      <c r="F62" s="62"/>
      <c r="G62" s="31"/>
      <c r="H62" s="31"/>
      <c r="I62" s="31"/>
      <c r="J62" s="31"/>
      <c r="K62" s="31"/>
      <c r="L62" s="31"/>
      <c r="M62" s="31"/>
      <c r="N62" s="67"/>
      <c r="O62" s="65">
        <v>22</v>
      </c>
      <c r="P62" s="116" t="s">
        <v>182</v>
      </c>
      <c r="Q62" s="116"/>
      <c r="R62" s="68" t="s">
        <v>41</v>
      </c>
      <c r="S62" s="68" t="s">
        <v>41</v>
      </c>
      <c r="T62" s="68" t="s">
        <v>41</v>
      </c>
      <c r="U62" s="68" t="s">
        <v>41</v>
      </c>
      <c r="V62" s="68" t="s">
        <v>41</v>
      </c>
      <c r="W62" s="68" t="s">
        <v>41</v>
      </c>
      <c r="X62" s="68" t="s">
        <v>41</v>
      </c>
      <c r="Y62" s="68" t="s">
        <v>41</v>
      </c>
      <c r="Z62" s="68" t="s">
        <v>41</v>
      </c>
      <c r="AA62" s="117" t="s">
        <v>65</v>
      </c>
      <c r="AB62" s="117"/>
    </row>
    <row r="63" spans="1:28" ht="64.5" customHeight="1" x14ac:dyDescent="0.25">
      <c r="A63" s="55"/>
      <c r="B63" s="33"/>
      <c r="C63" s="31"/>
      <c r="D63" s="62"/>
      <c r="E63" s="62"/>
      <c r="F63" s="62"/>
      <c r="G63" s="31"/>
      <c r="H63" s="31"/>
      <c r="I63" s="31"/>
      <c r="J63" s="31"/>
      <c r="K63" s="31"/>
      <c r="L63" s="31"/>
      <c r="M63" s="31"/>
      <c r="N63" s="67"/>
      <c r="O63" s="65">
        <v>23</v>
      </c>
      <c r="P63" s="116" t="s">
        <v>183</v>
      </c>
      <c r="Q63" s="116"/>
      <c r="R63" s="68">
        <v>4</v>
      </c>
      <c r="S63" s="68">
        <v>4</v>
      </c>
      <c r="T63" s="68">
        <v>4</v>
      </c>
      <c r="U63" s="68">
        <v>5</v>
      </c>
      <c r="V63" s="68">
        <v>5</v>
      </c>
      <c r="W63" s="68">
        <v>5</v>
      </c>
      <c r="X63" s="68">
        <v>6</v>
      </c>
      <c r="Y63" s="68">
        <v>6</v>
      </c>
      <c r="Z63" s="68">
        <v>6</v>
      </c>
      <c r="AA63" s="117" t="s">
        <v>65</v>
      </c>
      <c r="AB63" s="117"/>
    </row>
    <row r="64" spans="1:28" ht="90.75" customHeight="1" x14ac:dyDescent="0.25">
      <c r="B64" s="33" t="s">
        <v>128</v>
      </c>
      <c r="C64" s="31" t="s">
        <v>14</v>
      </c>
      <c r="D64" s="62"/>
      <c r="E64" s="62"/>
      <c r="F64" s="62"/>
      <c r="G64" s="31"/>
      <c r="H64" s="31"/>
      <c r="I64" s="31"/>
      <c r="J64" s="31"/>
      <c r="K64" s="31"/>
      <c r="L64" s="31"/>
      <c r="M64" s="31"/>
      <c r="N64" s="67"/>
      <c r="O64" s="65">
        <v>24</v>
      </c>
      <c r="P64" s="116" t="s">
        <v>184</v>
      </c>
      <c r="Q64" s="116"/>
      <c r="R64" s="68">
        <v>1</v>
      </c>
      <c r="S64" s="68">
        <v>1</v>
      </c>
      <c r="T64" s="68">
        <v>1</v>
      </c>
      <c r="U64" s="68">
        <v>1</v>
      </c>
      <c r="V64" s="68">
        <v>1</v>
      </c>
      <c r="W64" s="68">
        <v>1</v>
      </c>
      <c r="X64" s="68">
        <v>1</v>
      </c>
      <c r="Y64" s="68">
        <v>1</v>
      </c>
      <c r="Z64" s="68">
        <v>1</v>
      </c>
      <c r="AA64" s="117" t="s">
        <v>65</v>
      </c>
      <c r="AB64" s="117"/>
    </row>
    <row r="67" spans="2:28" ht="79.5" customHeight="1" x14ac:dyDescent="0.25"/>
    <row r="69" spans="2:28" s="63" customFormat="1" ht="22.5" customHeight="1" x14ac:dyDescent="0.25">
      <c r="C69" s="64"/>
    </row>
    <row r="70" spans="2:28" s="63" customFormat="1" ht="67.5" customHeight="1" x14ac:dyDescent="0.25">
      <c r="C70" s="64"/>
    </row>
    <row r="71" spans="2:28" s="63" customFormat="1" ht="22.5" customHeight="1" x14ac:dyDescent="0.25">
      <c r="C71" s="64"/>
    </row>
    <row r="72" spans="2:28" s="63" customFormat="1" ht="80.25" customHeight="1" x14ac:dyDescent="0.25">
      <c r="C72" s="64"/>
    </row>
    <row r="73" spans="2:28" s="53" customFormat="1" ht="21.75" customHeight="1" x14ac:dyDescent="0.25">
      <c r="C73" s="71"/>
    </row>
    <row r="74" spans="2:28" ht="33.75" customHeight="1" x14ac:dyDescent="0.25">
      <c r="B74" s="32" t="s">
        <v>53</v>
      </c>
      <c r="C74" s="31" t="s">
        <v>13</v>
      </c>
      <c r="D74" s="62" t="s">
        <v>13</v>
      </c>
      <c r="E74" s="62" t="s">
        <v>13</v>
      </c>
      <c r="F74" s="62" t="s">
        <v>13</v>
      </c>
      <c r="G74" s="31" t="s">
        <v>13</v>
      </c>
      <c r="H74" s="31" t="s">
        <v>13</v>
      </c>
      <c r="I74" s="31" t="s">
        <v>13</v>
      </c>
      <c r="J74" s="31" t="s">
        <v>13</v>
      </c>
      <c r="K74" s="31" t="s">
        <v>13</v>
      </c>
      <c r="L74" s="31" t="s">
        <v>13</v>
      </c>
      <c r="M74" s="31" t="s">
        <v>13</v>
      </c>
      <c r="N74" s="31" t="s">
        <v>13</v>
      </c>
    </row>
    <row r="75" spans="2:28" ht="51" x14ac:dyDescent="0.25">
      <c r="B75" s="32" t="s">
        <v>53</v>
      </c>
      <c r="C75" s="31" t="s">
        <v>13</v>
      </c>
      <c r="D75" s="62" t="s">
        <v>13</v>
      </c>
      <c r="E75" s="62" t="s">
        <v>13</v>
      </c>
      <c r="F75" s="62" t="s">
        <v>13</v>
      </c>
      <c r="G75" s="31" t="s">
        <v>13</v>
      </c>
      <c r="H75" s="31" t="s">
        <v>13</v>
      </c>
      <c r="I75" s="31" t="s">
        <v>13</v>
      </c>
      <c r="J75" s="31" t="s">
        <v>13</v>
      </c>
      <c r="K75" s="31" t="s">
        <v>13</v>
      </c>
      <c r="L75" s="31" t="s">
        <v>13</v>
      </c>
      <c r="M75" s="31" t="s">
        <v>13</v>
      </c>
      <c r="N75" s="31" t="s">
        <v>13</v>
      </c>
    </row>
    <row r="76" spans="2:28" x14ac:dyDescent="0.25">
      <c r="B76" s="32"/>
      <c r="C76" s="31"/>
      <c r="D76" s="62"/>
      <c r="E76" s="62"/>
      <c r="F76" s="62"/>
      <c r="G76" s="31"/>
      <c r="H76" s="31"/>
      <c r="I76" s="31"/>
      <c r="J76" s="31"/>
      <c r="K76" s="31"/>
      <c r="L76" s="31"/>
      <c r="M76" s="31"/>
      <c r="N76" s="31"/>
    </row>
    <row r="77" spans="2:28" x14ac:dyDescent="0.25">
      <c r="B77" s="32"/>
      <c r="C77" s="31"/>
      <c r="D77" s="62"/>
      <c r="E77" s="62"/>
      <c r="F77" s="62"/>
      <c r="G77" s="31"/>
      <c r="H77" s="31"/>
      <c r="I77" s="31"/>
      <c r="J77" s="31"/>
      <c r="K77" s="31"/>
      <c r="L77" s="31"/>
      <c r="M77" s="31"/>
      <c r="N77" s="31"/>
    </row>
    <row r="78" spans="2:28" ht="22.5" customHeight="1" x14ac:dyDescent="0.25">
      <c r="B78" s="32"/>
      <c r="C78" s="31"/>
      <c r="D78" s="62"/>
      <c r="E78" s="62"/>
      <c r="F78" s="62"/>
      <c r="G78" s="31"/>
      <c r="H78" s="31"/>
      <c r="I78" s="31"/>
      <c r="J78" s="31"/>
      <c r="K78" s="31"/>
      <c r="L78" s="31"/>
      <c r="M78" s="31"/>
      <c r="N78" s="31"/>
    </row>
    <row r="79" spans="2:28" s="74" customFormat="1" ht="36" hidden="1" customHeight="1" x14ac:dyDescent="0.25">
      <c r="B79" s="72" t="s">
        <v>129</v>
      </c>
      <c r="C79" s="73"/>
      <c r="D79" s="73" t="e">
        <f>'[1]2. Мероприятия'!#REF!</f>
        <v>#REF!</v>
      </c>
      <c r="E79" s="73">
        <f>'[1]2. Мероприятия'!D51</f>
        <v>0</v>
      </c>
      <c r="F79" s="73">
        <f>'[1]2. Мероприятия'!E51</f>
        <v>0</v>
      </c>
      <c r="G79" s="73">
        <f>'[1]2. Мероприятия'!F51</f>
        <v>0</v>
      </c>
      <c r="H79" s="73">
        <f>'[1]2. Мероприятия'!G51</f>
        <v>0</v>
      </c>
      <c r="I79" s="73">
        <f>'[1]2. Мероприятия'!H51</f>
        <v>0</v>
      </c>
      <c r="J79" s="73">
        <f>'[1]2. Мероприятия'!I51</f>
        <v>0</v>
      </c>
      <c r="K79" s="73">
        <f>'[1]2. Мероприятия'!J51</f>
        <v>0</v>
      </c>
      <c r="L79" s="73">
        <f>'[1]2. Мероприятия'!K51</f>
        <v>0</v>
      </c>
      <c r="M79" s="73">
        <f>'[1]2. Мероприятия'!L51</f>
        <v>0</v>
      </c>
      <c r="N79" s="73">
        <f>'[1]2. Мероприятия'!M51</f>
        <v>0</v>
      </c>
      <c r="O79" s="75"/>
      <c r="P79" s="75"/>
      <c r="Q79" s="75"/>
      <c r="R79" s="75"/>
      <c r="S79" s="75"/>
      <c r="T79" s="75"/>
      <c r="U79" s="75"/>
      <c r="V79" s="75"/>
      <c r="W79" s="75"/>
      <c r="X79" s="75"/>
      <c r="Y79" s="75"/>
      <c r="Z79" s="75"/>
      <c r="AA79" s="75"/>
      <c r="AB79" s="75"/>
    </row>
    <row r="80" spans="2:28" s="76" customFormat="1" ht="42" hidden="1" customHeight="1" x14ac:dyDescent="0.2">
      <c r="B80" s="70" t="s">
        <v>130</v>
      </c>
      <c r="C80" s="73"/>
      <c r="D80" s="73" t="e">
        <f>'[1]2. Мероприятия'!#REF!</f>
        <v>#REF!</v>
      </c>
      <c r="E80" s="73">
        <f>'[1]2. Мероприятия'!D54</f>
        <v>77600</v>
      </c>
      <c r="F80" s="73">
        <f>'[1]2. Мероприятия'!E54</f>
        <v>0</v>
      </c>
      <c r="G80" s="73">
        <f>'[1]2. Мероприятия'!F54</f>
        <v>0</v>
      </c>
      <c r="H80" s="73">
        <f>'[1]2. Мероприятия'!G54</f>
        <v>0</v>
      </c>
      <c r="I80" s="73">
        <f>'[1]2. Мероприятия'!H54</f>
        <v>0</v>
      </c>
      <c r="J80" s="73">
        <f>'[1]2. Мероприятия'!I54</f>
        <v>0</v>
      </c>
      <c r="K80" s="73">
        <f>'[1]2. Мероприятия'!J54</f>
        <v>0</v>
      </c>
      <c r="L80" s="73">
        <f>'[1]2. Мероприятия'!K54</f>
        <v>0</v>
      </c>
      <c r="M80" s="73">
        <f>'[1]2. Мероприятия'!L54</f>
        <v>0</v>
      </c>
      <c r="N80" s="73">
        <f>'[1]2. Мероприятия'!M54</f>
        <v>0</v>
      </c>
    </row>
    <row r="81" spans="2:14" s="76" customFormat="1" ht="42.75" hidden="1" customHeight="1" x14ac:dyDescent="0.2">
      <c r="B81" s="77" t="s">
        <v>131</v>
      </c>
      <c r="C81" s="78"/>
      <c r="D81" s="78" t="e">
        <f>'[1]2. Мероприятия'!#REF!</f>
        <v>#REF!</v>
      </c>
      <c r="E81" s="78">
        <f>'[1]2. Мероприятия'!D57</f>
        <v>7469733.3399999999</v>
      </c>
      <c r="F81" s="78">
        <f>'[1]2. Мероприятия'!E57</f>
        <v>5555555.5599999996</v>
      </c>
      <c r="G81" s="78">
        <f>'[1]2. Мероприятия'!F57</f>
        <v>800000</v>
      </c>
      <c r="H81" s="78">
        <f>'[1]2. Мероприятия'!G57</f>
        <v>800000</v>
      </c>
      <c r="I81" s="78">
        <f>'[1]2. Мероприятия'!H57</f>
        <v>7829600</v>
      </c>
      <c r="J81" s="78">
        <f>'[1]2. Мероприятия'!I57</f>
        <v>7945613.5999999996</v>
      </c>
      <c r="K81" s="78">
        <f>'[1]2. Мероприятия'!J57</f>
        <v>8066383.7599999998</v>
      </c>
      <c r="L81" s="78">
        <f>'[1]2. Мероприятия'!K57</f>
        <v>8189039.1100000003</v>
      </c>
      <c r="M81" s="78">
        <f>'[1]2. Мероприятия'!L57</f>
        <v>8316600.6699999999</v>
      </c>
      <c r="N81" s="73">
        <f>'[1]2. Мероприятия'!M57</f>
        <v>8449264.6999999993</v>
      </c>
    </row>
    <row r="82" spans="2:14" s="76" customFormat="1" ht="48.75" hidden="1" customHeight="1" x14ac:dyDescent="0.2">
      <c r="B82" s="70" t="s">
        <v>132</v>
      </c>
      <c r="C82" s="73"/>
      <c r="D82" s="73" t="e">
        <f>'[1]2. Мероприятия'!#REF!</f>
        <v>#REF!</v>
      </c>
      <c r="E82" s="73">
        <f>'[1]2. Мероприятия'!D60</f>
        <v>0</v>
      </c>
      <c r="F82" s="73">
        <f>'[1]2. Мероприятия'!E60</f>
        <v>0</v>
      </c>
      <c r="G82" s="73">
        <f>'[1]2. Мероприятия'!F60</f>
        <v>0</v>
      </c>
      <c r="H82" s="73">
        <f>'[1]2. Мероприятия'!G60</f>
        <v>0</v>
      </c>
      <c r="I82" s="73">
        <f>'[1]2. Мероприятия'!H60</f>
        <v>0</v>
      </c>
      <c r="J82" s="73">
        <f>'[1]2. Мероприятия'!I60</f>
        <v>0</v>
      </c>
      <c r="K82" s="73">
        <f>'[1]2. Мероприятия'!J60</f>
        <v>0</v>
      </c>
      <c r="L82" s="73">
        <f>'[1]2. Мероприятия'!K60</f>
        <v>0</v>
      </c>
      <c r="M82" s="73">
        <f>'[1]2. Мероприятия'!L60</f>
        <v>0</v>
      </c>
      <c r="N82" s="73">
        <f>'[1]2. Мероприятия'!M60</f>
        <v>0</v>
      </c>
    </row>
    <row r="83" spans="2:14" s="76" customFormat="1" ht="72.75" hidden="1" customHeight="1" x14ac:dyDescent="0.2">
      <c r="B83" s="70" t="s">
        <v>133</v>
      </c>
      <c r="C83" s="73"/>
      <c r="D83" s="73" t="e">
        <f>'[1]2. Мероприятия'!#REF!</f>
        <v>#REF!</v>
      </c>
      <c r="E83" s="73">
        <f>'[1]2. Мероприятия'!D63</f>
        <v>6550</v>
      </c>
      <c r="F83" s="73">
        <f>'[1]2. Мероприятия'!E63</f>
        <v>0</v>
      </c>
      <c r="G83" s="73">
        <f>'[1]2. Мероприятия'!F63</f>
        <v>0</v>
      </c>
      <c r="H83" s="73">
        <f>'[1]2. Мероприятия'!G63</f>
        <v>0</v>
      </c>
      <c r="I83" s="73">
        <f>'[1]2. Мероприятия'!H63</f>
        <v>0</v>
      </c>
      <c r="J83" s="73">
        <f>'[1]2. Мероприятия'!I63</f>
        <v>0</v>
      </c>
      <c r="K83" s="73">
        <f>'[1]2. Мероприятия'!J63</f>
        <v>0</v>
      </c>
      <c r="L83" s="73">
        <f>'[1]2. Мероприятия'!K63</f>
        <v>0</v>
      </c>
      <c r="M83" s="73">
        <f>'[1]2. Мероприятия'!L63</f>
        <v>0</v>
      </c>
      <c r="N83" s="73">
        <f>'[1]2. Мероприятия'!M63</f>
        <v>0</v>
      </c>
    </row>
    <row r="84" spans="2:14" s="76" customFormat="1" ht="81" hidden="1" customHeight="1" x14ac:dyDescent="0.2">
      <c r="B84" s="70" t="s">
        <v>134</v>
      </c>
      <c r="C84" s="73"/>
      <c r="D84" s="73" t="e">
        <f>'[1]2. Мероприятия'!#REF!</f>
        <v>#REF!</v>
      </c>
      <c r="E84" s="73">
        <f>'[1]2. Мероприятия'!D66</f>
        <v>1643365.47</v>
      </c>
      <c r="F84" s="73">
        <f>'[1]2. Мероприятия'!E66</f>
        <v>0</v>
      </c>
      <c r="G84" s="73">
        <f>'[1]2. Мероприятия'!F66</f>
        <v>0</v>
      </c>
      <c r="H84" s="73">
        <f>'[1]2. Мероприятия'!G66</f>
        <v>0</v>
      </c>
      <c r="I84" s="73">
        <f>'[1]2. Мероприятия'!H66</f>
        <v>800000</v>
      </c>
      <c r="J84" s="73">
        <f>'[1]2. Мероприятия'!I66</f>
        <v>832000</v>
      </c>
      <c r="K84" s="73">
        <f>'[1]2. Мероприятия'!J66</f>
        <v>865280</v>
      </c>
      <c r="L84" s="73">
        <f>'[1]2. Мероприятия'!K66</f>
        <v>899891.19999999995</v>
      </c>
      <c r="M84" s="73">
        <f>'[1]2. Мероприятия'!L66</f>
        <v>935886.85</v>
      </c>
      <c r="N84" s="73">
        <f>'[1]2. Мероприятия'!M66</f>
        <v>973322.32</v>
      </c>
    </row>
    <row r="85" spans="2:14" s="76" customFormat="1" ht="36.75" hidden="1" customHeight="1" x14ac:dyDescent="0.2">
      <c r="B85" s="70" t="s">
        <v>135</v>
      </c>
      <c r="C85" s="73"/>
      <c r="D85" s="73" t="e">
        <f>'[1]2. Мероприятия'!#REF!</f>
        <v>#REF!</v>
      </c>
      <c r="E85" s="73">
        <f>'[1]2. Мероприятия'!D69</f>
        <v>794299.58</v>
      </c>
      <c r="F85" s="73">
        <f>'[1]2. Мероприятия'!E69</f>
        <v>0</v>
      </c>
      <c r="G85" s="73">
        <f>'[1]2. Мероприятия'!F69</f>
        <v>0</v>
      </c>
      <c r="H85" s="73">
        <f>'[1]2. Мероприятия'!G69</f>
        <v>0</v>
      </c>
      <c r="I85" s="73">
        <f>'[1]2. Мероприятия'!H69</f>
        <v>0</v>
      </c>
      <c r="J85" s="73">
        <f>'[1]2. Мероприятия'!I69</f>
        <v>0</v>
      </c>
      <c r="K85" s="73">
        <f>'[1]2. Мероприятия'!J69</f>
        <v>0</v>
      </c>
      <c r="L85" s="73">
        <f>'[1]2. Мероприятия'!K69</f>
        <v>0</v>
      </c>
      <c r="M85" s="73">
        <f>'[1]2. Мероприятия'!L69</f>
        <v>0</v>
      </c>
      <c r="N85" s="73">
        <f>'[1]2. Мероприятия'!M69</f>
        <v>0</v>
      </c>
    </row>
    <row r="86" spans="2:14" s="76" customFormat="1" ht="42" hidden="1" customHeight="1" x14ac:dyDescent="0.2">
      <c r="B86" s="70" t="s">
        <v>136</v>
      </c>
      <c r="C86" s="73"/>
      <c r="D86" s="73" t="e">
        <f>'[1]2. Мероприятия'!#REF!</f>
        <v>#REF!</v>
      </c>
      <c r="E86" s="73">
        <f>'[1]2. Мероприятия'!D72</f>
        <v>114950</v>
      </c>
      <c r="F86" s="73">
        <f>'[1]2. Мероприятия'!E72</f>
        <v>0</v>
      </c>
      <c r="G86" s="73">
        <f>'[1]2. Мероприятия'!F72</f>
        <v>0</v>
      </c>
      <c r="H86" s="73">
        <f>'[1]2. Мероприятия'!G72</f>
        <v>0</v>
      </c>
      <c r="I86" s="73">
        <f>'[1]2. Мероприятия'!H72</f>
        <v>0</v>
      </c>
      <c r="J86" s="73">
        <f>'[1]2. Мероприятия'!I72</f>
        <v>0</v>
      </c>
      <c r="K86" s="73">
        <f>'[1]2. Мероприятия'!J72</f>
        <v>0</v>
      </c>
      <c r="L86" s="73">
        <f>'[1]2. Мероприятия'!K72</f>
        <v>0</v>
      </c>
      <c r="M86" s="73">
        <f>'[1]2. Мероприятия'!L72</f>
        <v>0</v>
      </c>
      <c r="N86" s="73">
        <f>'[1]2. Мероприятия'!M72</f>
        <v>0</v>
      </c>
    </row>
    <row r="87" spans="2:14" s="76" customFormat="1" ht="34.5" hidden="1" customHeight="1" x14ac:dyDescent="0.2">
      <c r="B87" s="77" t="s">
        <v>137</v>
      </c>
      <c r="C87" s="78"/>
      <c r="D87" s="78" t="e">
        <f>'[1]2. Мероприятия'!#REF!</f>
        <v>#REF!</v>
      </c>
      <c r="E87" s="78">
        <f>'[1]2. Мероприятия'!D75</f>
        <v>7500482.2000000002</v>
      </c>
      <c r="F87" s="78">
        <f>'[1]2. Мероприятия'!E75</f>
        <v>5555555.5599999996</v>
      </c>
      <c r="G87" s="78">
        <f>'[1]2. Мероприятия'!F75</f>
        <v>800000</v>
      </c>
      <c r="H87" s="78">
        <f>'[1]2. Мероприятия'!G75</f>
        <v>800000</v>
      </c>
      <c r="I87" s="78">
        <f>'[1]2. Мероприятия'!H75</f>
        <v>8155555.5599999996</v>
      </c>
      <c r="J87" s="78">
        <f>'[1]2. Мероприятия'!I75</f>
        <v>8284933.3399999999</v>
      </c>
      <c r="K87" s="78">
        <f>'[1]2. Мероприятия'!J75</f>
        <v>8419615.6099999994</v>
      </c>
      <c r="L87" s="78">
        <f>'[1]2. Мероприятия'!K75</f>
        <v>8556400.2300000004</v>
      </c>
      <c r="M87" s="78">
        <f>'[1]2. Мероприятия'!L75</f>
        <v>8698656.2400000002</v>
      </c>
      <c r="N87" s="73">
        <f>'[1]2. Мероприятия'!M75</f>
        <v>8846602.4900000002</v>
      </c>
    </row>
    <row r="88" spans="2:14" s="76" customFormat="1" ht="49.5" hidden="1" customHeight="1" x14ac:dyDescent="0.2">
      <c r="B88" s="70" t="s">
        <v>138</v>
      </c>
      <c r="C88" s="73"/>
      <c r="D88" s="73" t="e">
        <f>'[1]2. Мероприятия'!#REF!</f>
        <v>#REF!</v>
      </c>
      <c r="E88" s="73">
        <f>'[1]2. Мероприятия'!D78</f>
        <v>2027223.38</v>
      </c>
      <c r="F88" s="73">
        <f>'[1]2. Мероприятия'!E78</f>
        <v>2000000</v>
      </c>
      <c r="G88" s="73">
        <f>'[1]2. Мероприятия'!F78</f>
        <v>500000</v>
      </c>
      <c r="H88" s="73">
        <f>'[1]2. Мероприятия'!G78</f>
        <v>500000</v>
      </c>
      <c r="I88" s="73">
        <f>'[1]2. Мероприятия'!H78</f>
        <v>850000</v>
      </c>
      <c r="J88" s="73">
        <f>'[1]2. Мероприятия'!I78</f>
        <v>884000</v>
      </c>
      <c r="K88" s="73">
        <f>'[1]2. Мероприятия'!J78</f>
        <v>919360</v>
      </c>
      <c r="L88" s="73">
        <f>'[1]2. Мероприятия'!K78</f>
        <v>956134.40000000002</v>
      </c>
      <c r="M88" s="73">
        <f>'[1]2. Мероприятия'!L78</f>
        <v>994379.78</v>
      </c>
      <c r="N88" s="73">
        <f>'[1]2. Мероприятия'!M78</f>
        <v>1034154.97</v>
      </c>
    </row>
    <row r="89" spans="2:14" s="76" customFormat="1" ht="36" hidden="1" customHeight="1" x14ac:dyDescent="0.2">
      <c r="B89" s="70" t="s">
        <v>139</v>
      </c>
      <c r="C89" s="73"/>
      <c r="D89" s="73" t="e">
        <f>'[1]2. Мероприятия'!#REF!</f>
        <v>#REF!</v>
      </c>
      <c r="E89" s="73">
        <f>'[1]2. Мероприятия'!D81</f>
        <v>0</v>
      </c>
      <c r="F89" s="73">
        <f>'[1]2. Мероприятия'!E81</f>
        <v>0</v>
      </c>
      <c r="G89" s="73">
        <f>'[1]2. Мероприятия'!F81</f>
        <v>0</v>
      </c>
      <c r="H89" s="73">
        <f>'[1]2. Мероприятия'!G81</f>
        <v>0</v>
      </c>
      <c r="I89" s="73">
        <f>'[1]2. Мероприятия'!H81</f>
        <v>0</v>
      </c>
      <c r="J89" s="73">
        <f>'[1]2. Мероприятия'!I81</f>
        <v>0</v>
      </c>
      <c r="K89" s="73">
        <f>'[1]2. Мероприятия'!J81</f>
        <v>0</v>
      </c>
      <c r="L89" s="73">
        <f>'[1]2. Мероприятия'!K81</f>
        <v>0</v>
      </c>
      <c r="M89" s="73">
        <f>'[1]2. Мероприятия'!L81</f>
        <v>0</v>
      </c>
      <c r="N89" s="73">
        <f>'[1]2. Мероприятия'!M81</f>
        <v>0</v>
      </c>
    </row>
    <row r="90" spans="2:14" s="76" customFormat="1" ht="30" hidden="1" customHeight="1" x14ac:dyDescent="0.2">
      <c r="B90" s="70" t="s">
        <v>140</v>
      </c>
      <c r="C90" s="73"/>
      <c r="D90" s="73" t="e">
        <f>'[1]2. Мероприятия'!#REF!</f>
        <v>#REF!</v>
      </c>
      <c r="E90" s="73">
        <f>'[1]2. Мероприятия'!D84</f>
        <v>4500</v>
      </c>
      <c r="F90" s="73">
        <f>'[1]2. Мероприятия'!E84</f>
        <v>0</v>
      </c>
      <c r="G90" s="73">
        <f>'[1]2. Мероприятия'!F84</f>
        <v>0</v>
      </c>
      <c r="H90" s="73">
        <f>'[1]2. Мероприятия'!G84</f>
        <v>0</v>
      </c>
      <c r="I90" s="73">
        <f>'[1]2. Мероприятия'!H84</f>
        <v>0</v>
      </c>
      <c r="J90" s="73">
        <f>'[1]2. Мероприятия'!I84</f>
        <v>0</v>
      </c>
      <c r="K90" s="73">
        <f>'[1]2. Мероприятия'!J84</f>
        <v>0</v>
      </c>
      <c r="L90" s="73">
        <f>'[1]2. Мероприятия'!K84</f>
        <v>0</v>
      </c>
      <c r="M90" s="73">
        <f>'[1]2. Мероприятия'!L84</f>
        <v>0</v>
      </c>
      <c r="N90" s="73">
        <f>'[1]2. Мероприятия'!M84</f>
        <v>0</v>
      </c>
    </row>
    <row r="91" spans="2:14" s="76" customFormat="1" ht="37.5" hidden="1" customHeight="1" x14ac:dyDescent="0.2">
      <c r="B91" s="70" t="s">
        <v>141</v>
      </c>
      <c r="C91" s="73"/>
      <c r="D91" s="73" t="e">
        <f>'[1]2. Мероприятия'!#REF!</f>
        <v>#REF!</v>
      </c>
      <c r="E91" s="73">
        <f>'[1]2. Мероприятия'!D87</f>
        <v>900000</v>
      </c>
      <c r="F91" s="73">
        <f>'[1]2. Мероприятия'!E87</f>
        <v>1000000</v>
      </c>
      <c r="G91" s="73">
        <f>'[1]2. Мероприятия'!F87</f>
        <v>0</v>
      </c>
      <c r="H91" s="73">
        <f>'[1]2. Мероприятия'!G87</f>
        <v>0</v>
      </c>
      <c r="I91" s="73">
        <f>'[1]2. Мероприятия'!H87</f>
        <v>1000000</v>
      </c>
      <c r="J91" s="73">
        <f>'[1]2. Мероприятия'!I87</f>
        <v>1040000</v>
      </c>
      <c r="K91" s="73">
        <f>'[1]2. Мероприятия'!J87</f>
        <v>1081600</v>
      </c>
      <c r="L91" s="73">
        <f>'[1]2. Мероприятия'!K87</f>
        <v>1124864</v>
      </c>
      <c r="M91" s="73">
        <f>'[1]2. Мероприятия'!L87</f>
        <v>1169858.5600000001</v>
      </c>
      <c r="N91" s="73">
        <f>'[1]2. Мероприятия'!M87</f>
        <v>1216652.8999999999</v>
      </c>
    </row>
    <row r="92" spans="2:14" s="76" customFormat="1" ht="30" hidden="1" customHeight="1" x14ac:dyDescent="0.2">
      <c r="B92" s="70" t="s">
        <v>142</v>
      </c>
      <c r="C92" s="73"/>
      <c r="D92" s="73" t="e">
        <f t="shared" ref="D92:N92" si="7">D99+D111</f>
        <v>#REF!</v>
      </c>
      <c r="E92" s="73" t="e">
        <f t="shared" si="7"/>
        <v>#VALUE!</v>
      </c>
      <c r="F92" s="73" t="e">
        <f t="shared" si="7"/>
        <v>#VALUE!</v>
      </c>
      <c r="G92" s="73" t="e">
        <f t="shared" si="7"/>
        <v>#VALUE!</v>
      </c>
      <c r="H92" s="73" t="e">
        <f t="shared" si="7"/>
        <v>#VALUE!</v>
      </c>
      <c r="I92" s="73" t="e">
        <f t="shared" si="7"/>
        <v>#VALUE!</v>
      </c>
      <c r="J92" s="73" t="e">
        <f t="shared" si="7"/>
        <v>#VALUE!</v>
      </c>
      <c r="K92" s="73" t="e">
        <f t="shared" si="7"/>
        <v>#VALUE!</v>
      </c>
      <c r="L92" s="73" t="e">
        <f t="shared" si="7"/>
        <v>#VALUE!</v>
      </c>
      <c r="M92" s="73" t="e">
        <f t="shared" si="7"/>
        <v>#VALUE!</v>
      </c>
      <c r="N92" s="73" t="e">
        <f t="shared" si="7"/>
        <v>#VALUE!</v>
      </c>
    </row>
    <row r="93" spans="2:14" s="76" customFormat="1" ht="30" hidden="1" customHeight="1" x14ac:dyDescent="0.2">
      <c r="B93" s="70"/>
      <c r="C93" s="73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</row>
    <row r="94" spans="2:14" s="76" customFormat="1" ht="30" hidden="1" customHeight="1" x14ac:dyDescent="0.2">
      <c r="B94" s="70"/>
      <c r="C94" s="73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3"/>
    </row>
    <row r="95" spans="2:14" s="76" customFormat="1" ht="30" hidden="1" customHeight="1" x14ac:dyDescent="0.2">
      <c r="B95" s="70"/>
      <c r="C95" s="73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73"/>
    </row>
    <row r="96" spans="2:14" s="76" customFormat="1" ht="30" hidden="1" customHeight="1" x14ac:dyDescent="0.2">
      <c r="B96" s="70"/>
      <c r="C96" s="73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</row>
    <row r="97" spans="2:28" s="76" customFormat="1" ht="30" hidden="1" customHeight="1" x14ac:dyDescent="0.2">
      <c r="B97" s="70"/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</row>
    <row r="98" spans="2:28" s="76" customFormat="1" ht="30" hidden="1" customHeight="1" x14ac:dyDescent="0.2">
      <c r="B98" s="70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</row>
    <row r="99" spans="2:28" s="76" customFormat="1" ht="30" hidden="1" customHeight="1" x14ac:dyDescent="0.2">
      <c r="B99" s="70" t="s">
        <v>143</v>
      </c>
      <c r="C99" s="73"/>
      <c r="D99" s="73" t="e">
        <f>'[1]2. Мероприятия'!#REF!</f>
        <v>#REF!</v>
      </c>
      <c r="E99" s="73">
        <f>'[1]2. Мероприятия'!D132</f>
        <v>1648936.74</v>
      </c>
      <c r="F99" s="73">
        <f>'[1]2. Мероприятия'!E132</f>
        <v>1397333.33</v>
      </c>
      <c r="G99" s="73">
        <f>'[1]2. Мероприятия'!F132</f>
        <v>275555.13</v>
      </c>
      <c r="H99" s="73">
        <f>'[1]2. Мероприятия'!G132</f>
        <v>275555.13</v>
      </c>
      <c r="I99" s="73">
        <f>'[1]2. Мероприятия'!H132</f>
        <v>1200000</v>
      </c>
      <c r="J99" s="73">
        <f>'[1]2. Мероприятия'!I132</f>
        <v>1248000</v>
      </c>
      <c r="K99" s="73">
        <f>'[1]2. Мероприятия'!J132</f>
        <v>1297920</v>
      </c>
      <c r="L99" s="73">
        <f>'[1]2. Мероприятия'!K132</f>
        <v>1349836.8</v>
      </c>
      <c r="M99" s="73">
        <f>'[1]2. Мероприятия'!L132</f>
        <v>1403830.27</v>
      </c>
      <c r="N99" s="73">
        <f>'[1]2. Мероприятия'!M132</f>
        <v>1459983.48</v>
      </c>
    </row>
    <row r="100" spans="2:28" s="79" customFormat="1" ht="32.25" hidden="1" customHeight="1" x14ac:dyDescent="0.25">
      <c r="B100" s="72" t="s">
        <v>144</v>
      </c>
      <c r="C100" s="73"/>
      <c r="D100" s="73" t="e">
        <f>'[1]2. Мероприятия'!#REF!</f>
        <v>#REF!</v>
      </c>
      <c r="E100" s="73">
        <f>'[1]2. Мероприятия'!D135</f>
        <v>266339</v>
      </c>
      <c r="F100" s="73">
        <f>'[1]2. Мероприятия'!E135</f>
        <v>2413144.0099999998</v>
      </c>
      <c r="G100" s="73">
        <f>'[1]2. Мероприятия'!F135</f>
        <v>0</v>
      </c>
      <c r="H100" s="73">
        <f>'[1]2. Мероприятия'!G135</f>
        <v>0</v>
      </c>
      <c r="I100" s="73">
        <f>'[1]2. Мероприятия'!H135</f>
        <v>3000000</v>
      </c>
      <c r="J100" s="73">
        <f>'[1]2. Мероприятия'!I135</f>
        <v>3126000</v>
      </c>
      <c r="K100" s="73">
        <f>'[1]2. Мероприятия'!J135</f>
        <v>3257292</v>
      </c>
      <c r="L100" s="73">
        <f>'[1]2. Мероприятия'!K135</f>
        <v>3394098.26</v>
      </c>
      <c r="M100" s="73">
        <f>'[1]2. Мероприятия'!L135</f>
        <v>3536650.39</v>
      </c>
      <c r="N100" s="73">
        <f>'[1]2. Мероприятия'!M135</f>
        <v>3685189.71</v>
      </c>
    </row>
    <row r="101" spans="2:28" s="79" customFormat="1" ht="39" hidden="1" customHeight="1" x14ac:dyDescent="0.25">
      <c r="B101" s="72"/>
      <c r="C101" s="73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73"/>
    </row>
    <row r="102" spans="2:28" s="79" customFormat="1" ht="39" hidden="1" customHeight="1" x14ac:dyDescent="0.25">
      <c r="B102" s="72"/>
      <c r="C102" s="73"/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73"/>
    </row>
    <row r="103" spans="2:28" s="79" customFormat="1" ht="39" hidden="1" customHeight="1" x14ac:dyDescent="0.25">
      <c r="B103" s="72"/>
      <c r="C103" s="73"/>
      <c r="D103" s="73"/>
      <c r="E103" s="73"/>
      <c r="F103" s="73"/>
      <c r="G103" s="73"/>
      <c r="H103" s="73"/>
      <c r="I103" s="73"/>
      <c r="J103" s="73"/>
      <c r="K103" s="73"/>
      <c r="L103" s="73"/>
      <c r="M103" s="73"/>
      <c r="N103" s="73"/>
    </row>
    <row r="104" spans="2:28" s="79" customFormat="1" ht="39" hidden="1" customHeight="1" x14ac:dyDescent="0.25">
      <c r="B104" s="72"/>
      <c r="C104" s="73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73"/>
    </row>
    <row r="105" spans="2:28" s="79" customFormat="1" ht="39" hidden="1" customHeight="1" x14ac:dyDescent="0.25">
      <c r="B105" s="72"/>
      <c r="C105" s="73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73"/>
    </row>
    <row r="106" spans="2:28" s="79" customFormat="1" ht="39" hidden="1" customHeight="1" x14ac:dyDescent="0.25">
      <c r="B106" s="72"/>
      <c r="C106" s="73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73"/>
    </row>
    <row r="107" spans="2:28" s="79" customFormat="1" ht="39" hidden="1" customHeight="1" x14ac:dyDescent="0.25">
      <c r="B107" s="72"/>
      <c r="C107" s="73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73"/>
    </row>
    <row r="108" spans="2:28" x14ac:dyDescent="0.25">
      <c r="B108" s="32"/>
      <c r="C108" s="31"/>
      <c r="D108" s="62"/>
      <c r="E108" s="62"/>
      <c r="F108" s="62"/>
      <c r="G108" s="31"/>
      <c r="H108" s="31"/>
      <c r="I108" s="31"/>
      <c r="J108" s="31"/>
      <c r="K108" s="31"/>
      <c r="L108" s="31"/>
      <c r="M108" s="31"/>
      <c r="N108" s="31"/>
    </row>
    <row r="109" spans="2:28" ht="21" customHeight="1" x14ac:dyDescent="0.25">
      <c r="B109" s="32"/>
      <c r="C109" s="31"/>
      <c r="D109" s="62"/>
      <c r="E109" s="62"/>
      <c r="F109" s="62"/>
      <c r="G109" s="31"/>
      <c r="H109" s="31"/>
      <c r="I109" s="31"/>
      <c r="J109" s="31"/>
      <c r="K109" s="31"/>
      <c r="L109" s="31"/>
      <c r="M109" s="31"/>
      <c r="N109" s="31"/>
    </row>
    <row r="110" spans="2:28" ht="48.75" customHeight="1" x14ac:dyDescent="0.25">
      <c r="B110" s="32"/>
      <c r="C110" s="31"/>
      <c r="D110" s="62"/>
      <c r="E110" s="62"/>
      <c r="F110" s="62"/>
      <c r="G110" s="31"/>
      <c r="H110" s="31"/>
      <c r="I110" s="31"/>
      <c r="J110" s="31"/>
      <c r="K110" s="31"/>
      <c r="L110" s="31"/>
      <c r="M110" s="31"/>
      <c r="N110" s="31"/>
    </row>
    <row r="111" spans="2:28" s="74" customFormat="1" ht="36" hidden="1" customHeight="1" x14ac:dyDescent="0.25">
      <c r="B111" s="72" t="s">
        <v>145</v>
      </c>
      <c r="C111" s="73" t="s">
        <v>13</v>
      </c>
      <c r="D111" s="73" t="s">
        <v>13</v>
      </c>
      <c r="E111" s="73" t="s">
        <v>13</v>
      </c>
      <c r="F111" s="73" t="s">
        <v>13</v>
      </c>
      <c r="G111" s="73" t="s">
        <v>13</v>
      </c>
      <c r="H111" s="73" t="s">
        <v>13</v>
      </c>
      <c r="I111" s="73" t="s">
        <v>13</v>
      </c>
      <c r="J111" s="73" t="s">
        <v>13</v>
      </c>
      <c r="K111" s="73" t="s">
        <v>13</v>
      </c>
      <c r="L111" s="73" t="s">
        <v>13</v>
      </c>
      <c r="M111" s="73" t="s">
        <v>13</v>
      </c>
      <c r="N111" s="73" t="s">
        <v>13</v>
      </c>
      <c r="O111" s="75"/>
      <c r="P111" s="75"/>
      <c r="Q111" s="75"/>
      <c r="R111" s="75"/>
      <c r="S111" s="75"/>
      <c r="T111" s="75"/>
      <c r="U111" s="75"/>
      <c r="V111" s="75"/>
      <c r="W111" s="75"/>
      <c r="X111" s="75"/>
      <c r="Y111" s="75"/>
      <c r="Z111" s="75"/>
      <c r="AA111" s="75"/>
      <c r="AB111" s="75"/>
    </row>
    <row r="112" spans="2:28" s="76" customFormat="1" ht="28.5" hidden="1" customHeight="1" x14ac:dyDescent="0.2">
      <c r="B112" s="70" t="s">
        <v>146</v>
      </c>
      <c r="C112" s="73" t="s">
        <v>13</v>
      </c>
      <c r="D112" s="73" t="s">
        <v>13</v>
      </c>
      <c r="E112" s="73" t="s">
        <v>13</v>
      </c>
      <c r="F112" s="73" t="s">
        <v>13</v>
      </c>
      <c r="G112" s="73" t="s">
        <v>13</v>
      </c>
      <c r="H112" s="73" t="s">
        <v>13</v>
      </c>
      <c r="I112" s="73" t="s">
        <v>13</v>
      </c>
      <c r="J112" s="73" t="s">
        <v>13</v>
      </c>
      <c r="K112" s="73" t="s">
        <v>13</v>
      </c>
      <c r="L112" s="73" t="s">
        <v>13</v>
      </c>
      <c r="M112" s="73" t="s">
        <v>13</v>
      </c>
      <c r="N112" s="73" t="s">
        <v>13</v>
      </c>
    </row>
    <row r="113" spans="2:14" ht="75.75" customHeight="1" x14ac:dyDescent="0.25">
      <c r="B113" s="32"/>
      <c r="C113" s="31"/>
      <c r="D113" s="62"/>
      <c r="E113" s="62"/>
      <c r="F113" s="62"/>
      <c r="G113" s="31"/>
      <c r="H113" s="31"/>
      <c r="I113" s="31"/>
      <c r="J113" s="31"/>
      <c r="K113" s="31"/>
      <c r="L113" s="31"/>
      <c r="M113" s="31"/>
      <c r="N113" s="31"/>
    </row>
    <row r="114" spans="2:14" s="75" customFormat="1" ht="58.5" hidden="1" customHeight="1" x14ac:dyDescent="0.25">
      <c r="B114" s="72" t="s">
        <v>52</v>
      </c>
      <c r="C114" s="73" t="s">
        <v>13</v>
      </c>
      <c r="D114" s="73" t="e">
        <f>'[1]2. Мероприятия'!#REF!</f>
        <v>#REF!</v>
      </c>
      <c r="E114" s="73">
        <f>'[1]2. Мероприятия'!D27</f>
        <v>557833.26</v>
      </c>
      <c r="F114" s="73">
        <f>'[1]2. Мероприятия'!E27</f>
        <v>703333.33</v>
      </c>
      <c r="G114" s="73">
        <f>'[1]2. Мероприятия'!F27</f>
        <v>703333.33</v>
      </c>
      <c r="H114" s="73">
        <f>'[1]2. Мероприятия'!G27</f>
        <v>703333.33</v>
      </c>
      <c r="I114" s="73">
        <f>'[1]2. Мероприятия'!H27</f>
        <v>703333.3</v>
      </c>
      <c r="J114" s="73">
        <f>'[1]2. Мероприятия'!I27</f>
        <v>703333.3</v>
      </c>
      <c r="K114" s="73">
        <f>'[1]2. Мероприятия'!J27</f>
        <v>703333.3</v>
      </c>
      <c r="L114" s="73">
        <f>'[1]2. Мероприятия'!K27</f>
        <v>703333.3</v>
      </c>
      <c r="M114" s="73">
        <f>'[1]2. Мероприятия'!L27</f>
        <v>703333.3</v>
      </c>
      <c r="N114" s="73">
        <f>'[1]2. Мероприятия'!M27</f>
        <v>703333.3</v>
      </c>
    </row>
    <row r="115" spans="2:14" s="75" customFormat="1" ht="58.5" hidden="1" customHeight="1" x14ac:dyDescent="0.25">
      <c r="B115" s="72" t="s">
        <v>147</v>
      </c>
      <c r="C115" s="73" t="s">
        <v>13</v>
      </c>
      <c r="D115" s="73" t="e">
        <f>'[1]2. Мероприятия'!#REF!</f>
        <v>#REF!</v>
      </c>
      <c r="E115" s="73">
        <f>'[1]2. Мероприятия'!D30</f>
        <v>996461.54</v>
      </c>
      <c r="F115" s="73">
        <f>'[1]2. Мероприятия'!E30</f>
        <v>996461.54</v>
      </c>
      <c r="G115" s="73">
        <f>'[1]2. Мероприятия'!F30</f>
        <v>996461.54</v>
      </c>
      <c r="H115" s="73">
        <f>'[1]2. Мероприятия'!G30</f>
        <v>996461.54</v>
      </c>
      <c r="I115" s="73">
        <f>'[1]2. Мероприятия'!H30</f>
        <v>468000</v>
      </c>
      <c r="J115" s="73">
        <f>'[1]2. Мероприятия'!I30</f>
        <v>468000</v>
      </c>
      <c r="K115" s="73">
        <f>'[1]2. Мероприятия'!J30</f>
        <v>468000</v>
      </c>
      <c r="L115" s="73">
        <f>'[1]2. Мероприятия'!K30</f>
        <v>468000</v>
      </c>
      <c r="M115" s="73">
        <f>'[1]2. Мероприятия'!L30</f>
        <v>468000</v>
      </c>
      <c r="N115" s="73">
        <f>'[1]2. Мероприятия'!M30</f>
        <v>468000</v>
      </c>
    </row>
    <row r="116" spans="2:14" s="76" customFormat="1" ht="42" hidden="1" customHeight="1" x14ac:dyDescent="0.2">
      <c r="B116" s="70" t="s">
        <v>148</v>
      </c>
      <c r="C116" s="73" t="s">
        <v>13</v>
      </c>
      <c r="D116" s="73" t="e">
        <f>'[1]2. Мероприятия'!#REF!</f>
        <v>#REF!</v>
      </c>
      <c r="E116" s="73">
        <f>'[1]2. Мероприятия'!D33</f>
        <v>0</v>
      </c>
      <c r="F116" s="73">
        <f>'[1]2. Мероприятия'!E33</f>
        <v>0</v>
      </c>
      <c r="G116" s="73">
        <f>'[1]2. Мероприятия'!F33</f>
        <v>0</v>
      </c>
      <c r="H116" s="73">
        <f>'[1]2. Мероприятия'!G33</f>
        <v>0</v>
      </c>
      <c r="I116" s="73">
        <f>'[1]2. Мероприятия'!H33</f>
        <v>0</v>
      </c>
      <c r="J116" s="73">
        <f>'[1]2. Мероприятия'!I33</f>
        <v>0</v>
      </c>
      <c r="K116" s="73">
        <f>'[1]2. Мероприятия'!J33</f>
        <v>0</v>
      </c>
      <c r="L116" s="73">
        <f>'[1]2. Мероприятия'!K33</f>
        <v>0</v>
      </c>
      <c r="M116" s="73">
        <f>'[1]2. Мероприятия'!L33</f>
        <v>0</v>
      </c>
      <c r="N116" s="73">
        <f>'[1]2. Мероприятия'!M33</f>
        <v>0</v>
      </c>
    </row>
    <row r="117" spans="2:14" s="76" customFormat="1" ht="42" hidden="1" customHeight="1" x14ac:dyDescent="0.2">
      <c r="B117" s="70" t="s">
        <v>55</v>
      </c>
      <c r="C117" s="73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73"/>
    </row>
    <row r="118" spans="2:14" x14ac:dyDescent="0.25">
      <c r="B118" s="32"/>
      <c r="C118" s="31"/>
      <c r="D118" s="62"/>
      <c r="E118" s="62"/>
      <c r="F118" s="62"/>
      <c r="G118" s="31"/>
      <c r="H118" s="31"/>
      <c r="I118" s="31"/>
      <c r="J118" s="31"/>
      <c r="K118" s="31"/>
      <c r="L118" s="31"/>
      <c r="M118" s="31"/>
      <c r="N118" s="31"/>
    </row>
    <row r="119" spans="2:14" s="75" customFormat="1" ht="58.5" hidden="1" customHeight="1" x14ac:dyDescent="0.25">
      <c r="B119" s="72" t="s">
        <v>52</v>
      </c>
      <c r="C119" s="73" t="s">
        <v>13</v>
      </c>
      <c r="D119" s="73" t="e">
        <f>'[1]2. Мероприятия'!#REF!</f>
        <v>#REF!</v>
      </c>
      <c r="E119" s="73">
        <f>'[1]2. Мероприятия'!D32</f>
        <v>996461.54</v>
      </c>
      <c r="F119" s="73">
        <f>'[1]2. Мероприятия'!E32</f>
        <v>996461.54</v>
      </c>
      <c r="G119" s="73">
        <f>'[1]2. Мероприятия'!F32</f>
        <v>996461.54</v>
      </c>
      <c r="H119" s="73">
        <f>'[1]2. Мероприятия'!G32</f>
        <v>996461.54</v>
      </c>
      <c r="I119" s="73">
        <f>'[1]2. Мероприятия'!H32</f>
        <v>468000</v>
      </c>
      <c r="J119" s="73">
        <f>'[1]2. Мероприятия'!I32</f>
        <v>468000</v>
      </c>
      <c r="K119" s="73">
        <f>'[1]2. Мероприятия'!J32</f>
        <v>468000</v>
      </c>
      <c r="L119" s="73">
        <f>'[1]2. Мероприятия'!K32</f>
        <v>468000</v>
      </c>
      <c r="M119" s="73">
        <f>'[1]2. Мероприятия'!L32</f>
        <v>468000</v>
      </c>
      <c r="N119" s="73">
        <f>'[1]2. Мероприятия'!M32</f>
        <v>468000</v>
      </c>
    </row>
    <row r="120" spans="2:14" s="75" customFormat="1" ht="58.5" hidden="1" customHeight="1" x14ac:dyDescent="0.25">
      <c r="B120" s="72" t="s">
        <v>147</v>
      </c>
      <c r="C120" s="73" t="s">
        <v>13</v>
      </c>
      <c r="D120" s="73" t="e">
        <f>'[1]2. Мероприятия'!#REF!</f>
        <v>#REF!</v>
      </c>
      <c r="E120" s="73">
        <f>'[1]2. Мероприятия'!D35</f>
        <v>0</v>
      </c>
      <c r="F120" s="73">
        <f>'[1]2. Мероприятия'!E35</f>
        <v>0</v>
      </c>
      <c r="G120" s="73">
        <f>'[1]2. Мероприятия'!F35</f>
        <v>0</v>
      </c>
      <c r="H120" s="73">
        <f>'[1]2. Мероприятия'!G35</f>
        <v>0</v>
      </c>
      <c r="I120" s="73">
        <f>'[1]2. Мероприятия'!H35</f>
        <v>0</v>
      </c>
      <c r="J120" s="73">
        <f>'[1]2. Мероприятия'!I35</f>
        <v>0</v>
      </c>
      <c r="K120" s="73">
        <f>'[1]2. Мероприятия'!J35</f>
        <v>0</v>
      </c>
      <c r="L120" s="73">
        <f>'[1]2. Мероприятия'!K35</f>
        <v>0</v>
      </c>
      <c r="M120" s="73">
        <f>'[1]2. Мероприятия'!L35</f>
        <v>0</v>
      </c>
      <c r="N120" s="73">
        <f>'[1]2. Мероприятия'!M35</f>
        <v>0</v>
      </c>
    </row>
    <row r="121" spans="2:14" s="76" customFormat="1" ht="42" hidden="1" customHeight="1" x14ac:dyDescent="0.2">
      <c r="B121" s="70" t="s">
        <v>148</v>
      </c>
      <c r="C121" s="73" t="s">
        <v>13</v>
      </c>
      <c r="D121" s="73" t="e">
        <f>'[1]2. Мероприятия'!#REF!</f>
        <v>#REF!</v>
      </c>
      <c r="E121" s="73" t="e">
        <f>'[1]2. Мероприятия'!#REF!</f>
        <v>#REF!</v>
      </c>
      <c r="F121" s="73" t="e">
        <f>'[1]2. Мероприятия'!#REF!</f>
        <v>#REF!</v>
      </c>
      <c r="G121" s="73" t="e">
        <f>'[1]2. Мероприятия'!#REF!</f>
        <v>#REF!</v>
      </c>
      <c r="H121" s="73" t="e">
        <f>'[1]2. Мероприятия'!#REF!</f>
        <v>#REF!</v>
      </c>
      <c r="I121" s="73" t="e">
        <f>'[1]2. Мероприятия'!#REF!</f>
        <v>#REF!</v>
      </c>
      <c r="J121" s="73" t="e">
        <f>'[1]2. Мероприятия'!#REF!</f>
        <v>#REF!</v>
      </c>
      <c r="K121" s="73" t="e">
        <f>'[1]2. Мероприятия'!#REF!</f>
        <v>#REF!</v>
      </c>
      <c r="L121" s="73" t="e">
        <f>'[1]2. Мероприятия'!#REF!</f>
        <v>#REF!</v>
      </c>
      <c r="M121" s="73" t="e">
        <f>'[1]2. Мероприятия'!#REF!</f>
        <v>#REF!</v>
      </c>
      <c r="N121" s="73" t="e">
        <f>'[1]2. Мероприятия'!#REF!</f>
        <v>#REF!</v>
      </c>
    </row>
    <row r="122" spans="2:14" s="76" customFormat="1" ht="42" hidden="1" customHeight="1" x14ac:dyDescent="0.2">
      <c r="B122" s="70" t="s">
        <v>55</v>
      </c>
      <c r="C122" s="73"/>
      <c r="D122" s="73"/>
      <c r="E122" s="73"/>
      <c r="F122" s="73"/>
      <c r="G122" s="73"/>
      <c r="H122" s="73"/>
      <c r="I122" s="73"/>
      <c r="J122" s="73"/>
      <c r="K122" s="73"/>
      <c r="L122" s="73"/>
      <c r="M122" s="73"/>
      <c r="N122" s="73"/>
    </row>
    <row r="123" spans="2:14" s="76" customFormat="1" ht="42" customHeight="1" x14ac:dyDescent="0.2">
      <c r="B123" s="80"/>
      <c r="C123" s="81"/>
      <c r="D123" s="81"/>
      <c r="E123" s="81"/>
      <c r="F123" s="81"/>
      <c r="G123" s="81"/>
      <c r="H123" s="81"/>
      <c r="I123" s="81"/>
      <c r="J123" s="81"/>
      <c r="K123" s="81"/>
      <c r="L123" s="81"/>
      <c r="M123" s="81"/>
      <c r="N123" s="81"/>
    </row>
    <row r="124" spans="2:14" s="76" customFormat="1" ht="42" customHeight="1" x14ac:dyDescent="0.2">
      <c r="B124" s="80"/>
      <c r="C124" s="81"/>
      <c r="D124" s="81"/>
      <c r="E124" s="81"/>
      <c r="F124" s="81"/>
      <c r="G124" s="81"/>
      <c r="H124" s="81"/>
      <c r="I124" s="81"/>
      <c r="J124" s="81"/>
      <c r="K124" s="81"/>
      <c r="L124" s="81"/>
      <c r="M124" s="81"/>
      <c r="N124" s="81"/>
    </row>
    <row r="125" spans="2:14" s="76" customFormat="1" ht="42" customHeight="1" x14ac:dyDescent="0.2">
      <c r="B125" s="80"/>
      <c r="C125" s="81"/>
      <c r="D125" s="81"/>
      <c r="E125" s="81"/>
      <c r="F125" s="81"/>
      <c r="G125" s="81"/>
      <c r="H125" s="81"/>
      <c r="I125" s="81"/>
      <c r="J125" s="81"/>
      <c r="K125" s="81"/>
      <c r="L125" s="81"/>
      <c r="M125" s="81"/>
      <c r="N125" s="81"/>
    </row>
  </sheetData>
  <mergeCells count="88">
    <mergeCell ref="P64:Q64"/>
    <mergeCell ref="AA64:AB64"/>
    <mergeCell ref="AA26:AB26"/>
    <mergeCell ref="P63:Q63"/>
    <mergeCell ref="P62:Q62"/>
    <mergeCell ref="P61:Q61"/>
    <mergeCell ref="P60:Q60"/>
    <mergeCell ref="P59:Q59"/>
    <mergeCell ref="P58:Q58"/>
    <mergeCell ref="P57:Q57"/>
    <mergeCell ref="P56:Q56"/>
    <mergeCell ref="P55:Q55"/>
    <mergeCell ref="AA42:AB42"/>
    <mergeCell ref="AA43:AB43"/>
    <mergeCell ref="P30:Q30"/>
    <mergeCell ref="P29:Q29"/>
    <mergeCell ref="AA1:AB1"/>
    <mergeCell ref="Z7:Z8"/>
    <mergeCell ref="O14:AB14"/>
    <mergeCell ref="O18:O19"/>
    <mergeCell ref="O4:AB4"/>
    <mergeCell ref="O7:O8"/>
    <mergeCell ref="P7:P8"/>
    <mergeCell ref="AB7:AB8"/>
    <mergeCell ref="P18:Q19"/>
    <mergeCell ref="AA19:AB19"/>
    <mergeCell ref="AA18:AB18"/>
    <mergeCell ref="R18:Y18"/>
    <mergeCell ref="P28:Q28"/>
    <mergeCell ref="P27:Q27"/>
    <mergeCell ref="P26:Q26"/>
    <mergeCell ref="P20:Q20"/>
    <mergeCell ref="AA25:AB25"/>
    <mergeCell ref="AA23:AB23"/>
    <mergeCell ref="AA20:AB20"/>
    <mergeCell ref="P25:Q25"/>
    <mergeCell ref="P23:Q23"/>
    <mergeCell ref="P21:AB21"/>
    <mergeCell ref="P22:AB22"/>
    <mergeCell ref="AA50:AB50"/>
    <mergeCell ref="AA51:AB51"/>
    <mergeCell ref="AA52:AB52"/>
    <mergeCell ref="AA53:AB53"/>
    <mergeCell ref="P45:Q45"/>
    <mergeCell ref="AA45:AB45"/>
    <mergeCell ref="AA46:AB46"/>
    <mergeCell ref="AA47:AB47"/>
    <mergeCell ref="AA48:AB48"/>
    <mergeCell ref="AA49:AB49"/>
    <mergeCell ref="AA57:AB57"/>
    <mergeCell ref="AA63:AB63"/>
    <mergeCell ref="AA62:AB62"/>
    <mergeCell ref="AA61:AB61"/>
    <mergeCell ref="AA60:AB60"/>
    <mergeCell ref="AA58:AB58"/>
    <mergeCell ref="AA59:AB59"/>
    <mergeCell ref="AA33:AB33"/>
    <mergeCell ref="AA39:AB39"/>
    <mergeCell ref="AA54:AB54"/>
    <mergeCell ref="AA55:AB55"/>
    <mergeCell ref="AA56:AB56"/>
    <mergeCell ref="AA44:AB44"/>
    <mergeCell ref="P40:AB40"/>
    <mergeCell ref="P38:AB38"/>
    <mergeCell ref="P44:Q44"/>
    <mergeCell ref="P43:Q43"/>
    <mergeCell ref="P42:Q42"/>
    <mergeCell ref="AA41:AB41"/>
    <mergeCell ref="P41:Q41"/>
    <mergeCell ref="P39:Q39"/>
    <mergeCell ref="P36:Q36"/>
    <mergeCell ref="AA36:AB36"/>
    <mergeCell ref="P37:Q37"/>
    <mergeCell ref="AA37:AB37"/>
    <mergeCell ref="Q7:Y7"/>
    <mergeCell ref="P34:Q34"/>
    <mergeCell ref="P35:Q35"/>
    <mergeCell ref="AA34:AB34"/>
    <mergeCell ref="AA35:AB35"/>
    <mergeCell ref="P32:AB32"/>
    <mergeCell ref="P24:AB24"/>
    <mergeCell ref="AA31:AB31"/>
    <mergeCell ref="P31:Q31"/>
    <mergeCell ref="AA27:AB27"/>
    <mergeCell ref="AA28:AB28"/>
    <mergeCell ref="AA29:AB29"/>
    <mergeCell ref="AA30:AB30"/>
    <mergeCell ref="P33:Q33"/>
  </mergeCells>
  <pageMargins left="0.78740157480314965" right="0.31496062992125984" top="1.1811023622047245" bottom="0.31496062992125984" header="0.31496062992125984" footer="0.31496062992125984"/>
  <pageSetup paperSize="9" scale="47" firstPageNumber="3" orientation="landscape" useFirstPageNumber="1" verticalDpi="0" r:id="rId1"/>
  <headerFooter differentFirst="1">
    <oddHeader>&amp;C&amp;"Times New Roman,обычный"&amp;18&amp;P</oddHeader>
    <firstHeader>&amp;C&amp;"Times New Roman,обычный"&amp;18&amp;P</firstHeader>
  </headerFooter>
  <rowBreaks count="2" manualBreakCount="2">
    <brk id="12" max="27" man="1"/>
    <brk id="37" max="2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05"/>
  <sheetViews>
    <sheetView view="pageBreakPreview" zoomScale="50" zoomScaleNormal="85" zoomScaleSheetLayoutView="50" zoomScalePageLayoutView="70" workbookViewId="0">
      <selection activeCell="L99" sqref="L99:L100"/>
    </sheetView>
  </sheetViews>
  <sheetFormatPr defaultColWidth="8.7109375" defaultRowHeight="15" x14ac:dyDescent="0.25"/>
  <cols>
    <col min="1" max="1" width="53.28515625" style="1" customWidth="1"/>
    <col min="2" max="2" width="16.85546875" style="1" customWidth="1"/>
    <col min="3" max="3" width="15.140625" style="98" customWidth="1"/>
    <col min="4" max="4" width="13.140625" style="98" customWidth="1"/>
    <col min="5" max="5" width="16" style="98" customWidth="1"/>
    <col min="6" max="7" width="13.5703125" style="98" customWidth="1"/>
    <col min="8" max="8" width="13.28515625" style="98" customWidth="1"/>
    <col min="9" max="9" width="15.5703125" style="98" customWidth="1"/>
    <col min="10" max="11" width="13.5703125" style="98" customWidth="1"/>
    <col min="12" max="12" width="22.28515625" style="99" customWidth="1"/>
    <col min="13" max="13" width="20.140625" style="1" hidden="1" customWidth="1"/>
    <col min="14" max="14" width="12.42578125" style="1" hidden="1" customWidth="1"/>
    <col min="15" max="15" width="11.42578125" style="1" hidden="1" customWidth="1"/>
    <col min="16" max="20" width="10.140625" style="1" hidden="1" customWidth="1"/>
    <col min="21" max="25" width="9.42578125" style="1" hidden="1" customWidth="1"/>
    <col min="26" max="26" width="52.28515625" style="1" hidden="1" customWidth="1"/>
    <col min="27" max="27" width="9.140625" style="1" hidden="1" customWidth="1"/>
    <col min="28" max="29" width="9.140625" style="5" hidden="1" customWidth="1"/>
    <col min="30" max="30" width="12.28515625" style="5" hidden="1" customWidth="1"/>
    <col min="31" max="31" width="10.85546875" style="5" hidden="1" customWidth="1"/>
    <col min="32" max="16384" width="8.7109375" style="5"/>
  </cols>
  <sheetData>
    <row r="1" spans="1:25" ht="110.25" customHeight="1" x14ac:dyDescent="0.25">
      <c r="A1" s="22"/>
      <c r="B1" s="22"/>
      <c r="C1" s="23"/>
      <c r="D1" s="23"/>
      <c r="E1" s="23"/>
      <c r="F1" s="23"/>
      <c r="G1" s="23"/>
      <c r="H1" s="23"/>
      <c r="I1" s="23"/>
      <c r="J1" s="151" t="s">
        <v>209</v>
      </c>
      <c r="K1" s="152"/>
      <c r="L1" s="152"/>
      <c r="M1" s="13"/>
      <c r="N1" s="5"/>
    </row>
    <row r="2" spans="1:25" ht="15.75" customHeight="1" x14ac:dyDescent="0.25">
      <c r="A2" s="22"/>
      <c r="B2" s="22"/>
      <c r="C2" s="23"/>
      <c r="D2" s="23"/>
      <c r="E2" s="23"/>
      <c r="F2" s="23"/>
      <c r="G2" s="23"/>
      <c r="H2" s="23"/>
      <c r="I2" s="23"/>
      <c r="J2" s="23"/>
      <c r="K2" s="13"/>
      <c r="L2" s="23"/>
      <c r="M2" s="13"/>
      <c r="N2" s="5"/>
    </row>
    <row r="3" spans="1:25" ht="18.75" customHeight="1" x14ac:dyDescent="0.25">
      <c r="A3" s="149" t="s">
        <v>64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4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</row>
    <row r="4" spans="1:25" ht="18.75" customHeight="1" x14ac:dyDescent="0.25">
      <c r="A4" s="24"/>
      <c r="B4" s="96"/>
      <c r="C4" s="96"/>
      <c r="D4" s="96"/>
      <c r="E4" s="96"/>
      <c r="F4" s="96"/>
      <c r="G4" s="96"/>
      <c r="H4" s="96"/>
      <c r="I4" s="96"/>
      <c r="J4" s="96"/>
      <c r="K4" s="96"/>
      <c r="L4" s="23"/>
      <c r="M4" s="4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</row>
    <row r="5" spans="1:25" x14ac:dyDescent="0.25">
      <c r="A5" s="22"/>
      <c r="B5" s="22"/>
      <c r="C5" s="23"/>
      <c r="D5" s="23"/>
      <c r="E5" s="23"/>
      <c r="F5" s="23"/>
      <c r="G5" s="23"/>
      <c r="H5" s="23"/>
      <c r="I5" s="23"/>
      <c r="J5" s="23"/>
      <c r="K5" s="23"/>
      <c r="L5" s="23"/>
      <c r="M5" s="26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</row>
    <row r="6" spans="1:25" x14ac:dyDescent="0.25">
      <c r="L6" s="23" t="s">
        <v>58</v>
      </c>
      <c r="M6" s="27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</row>
    <row r="7" spans="1:25" ht="15" customHeight="1" x14ac:dyDescent="0.25">
      <c r="A7" s="143" t="s">
        <v>23</v>
      </c>
      <c r="B7" s="143" t="s">
        <v>57</v>
      </c>
      <c r="C7" s="143" t="s">
        <v>37</v>
      </c>
      <c r="D7" s="143" t="s">
        <v>193</v>
      </c>
      <c r="E7" s="143"/>
      <c r="F7" s="143"/>
      <c r="G7" s="143"/>
      <c r="H7" s="143"/>
      <c r="I7" s="143"/>
      <c r="J7" s="143"/>
      <c r="K7" s="143"/>
      <c r="L7" s="143" t="s">
        <v>56</v>
      </c>
      <c r="M7" s="20" t="s">
        <v>42</v>
      </c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 t="s">
        <v>0</v>
      </c>
    </row>
    <row r="8" spans="1:25" ht="66" customHeight="1" x14ac:dyDescent="0.25">
      <c r="A8" s="143"/>
      <c r="B8" s="143"/>
      <c r="C8" s="143"/>
      <c r="D8" s="93" t="s">
        <v>4</v>
      </c>
      <c r="E8" s="93" t="s">
        <v>5</v>
      </c>
      <c r="F8" s="93" t="s">
        <v>6</v>
      </c>
      <c r="G8" s="93" t="s">
        <v>7</v>
      </c>
      <c r="H8" s="93" t="s">
        <v>8</v>
      </c>
      <c r="I8" s="93" t="s">
        <v>9</v>
      </c>
      <c r="J8" s="93" t="s">
        <v>10</v>
      </c>
      <c r="K8" s="93" t="s">
        <v>11</v>
      </c>
      <c r="L8" s="143"/>
      <c r="M8" s="20"/>
      <c r="N8" s="43" t="s">
        <v>1</v>
      </c>
      <c r="O8" s="43" t="s">
        <v>2</v>
      </c>
      <c r="P8" s="43" t="s">
        <v>3</v>
      </c>
      <c r="Q8" s="43" t="s">
        <v>4</v>
      </c>
      <c r="R8" s="43" t="s">
        <v>5</v>
      </c>
      <c r="S8" s="43" t="s">
        <v>6</v>
      </c>
      <c r="T8" s="43" t="s">
        <v>7</v>
      </c>
      <c r="U8" s="43" t="s">
        <v>8</v>
      </c>
      <c r="V8" s="43" t="s">
        <v>9</v>
      </c>
      <c r="W8" s="43" t="s">
        <v>10</v>
      </c>
      <c r="X8" s="43" t="s">
        <v>11</v>
      </c>
      <c r="Y8" s="143"/>
    </row>
    <row r="9" spans="1:25" s="1" customFormat="1" ht="29.25" customHeight="1" x14ac:dyDescent="0.25">
      <c r="A9" s="150" t="s">
        <v>72</v>
      </c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3"/>
    </row>
    <row r="10" spans="1:25" s="1" customFormat="1" ht="18.75" customHeight="1" x14ac:dyDescent="0.25">
      <c r="A10" s="150" t="s">
        <v>12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3"/>
    </row>
    <row r="11" spans="1:25" s="1" customFormat="1" ht="66.75" customHeight="1" x14ac:dyDescent="0.25">
      <c r="A11" s="95" t="s">
        <v>61</v>
      </c>
      <c r="B11" s="92" t="s">
        <v>13</v>
      </c>
      <c r="C11" s="92" t="s">
        <v>13</v>
      </c>
      <c r="D11" s="92" t="s">
        <v>13</v>
      </c>
      <c r="E11" s="92" t="s">
        <v>13</v>
      </c>
      <c r="F11" s="92" t="s">
        <v>13</v>
      </c>
      <c r="G11" s="92" t="s">
        <v>13</v>
      </c>
      <c r="H11" s="92" t="s">
        <v>13</v>
      </c>
      <c r="I11" s="92" t="s">
        <v>13</v>
      </c>
      <c r="J11" s="92" t="s">
        <v>13</v>
      </c>
      <c r="K11" s="92" t="s">
        <v>13</v>
      </c>
      <c r="L11" s="93" t="s">
        <v>65</v>
      </c>
      <c r="M11" s="21" t="s">
        <v>43</v>
      </c>
      <c r="N11" s="48">
        <v>2</v>
      </c>
      <c r="O11" s="48">
        <v>2</v>
      </c>
      <c r="P11" s="48">
        <v>2</v>
      </c>
      <c r="Q11" s="48">
        <v>2</v>
      </c>
      <c r="R11" s="48">
        <v>2</v>
      </c>
      <c r="S11" s="48">
        <v>2</v>
      </c>
      <c r="T11" s="48">
        <v>2</v>
      </c>
      <c r="U11" s="48">
        <v>2</v>
      </c>
      <c r="V11" s="48">
        <v>2</v>
      </c>
      <c r="W11" s="48">
        <v>2</v>
      </c>
      <c r="X11" s="48">
        <v>2</v>
      </c>
      <c r="Y11" s="48">
        <f>SUM(N11:X11)</f>
        <v>22</v>
      </c>
    </row>
    <row r="12" spans="1:25" s="1" customFormat="1" ht="29.25" customHeight="1" x14ac:dyDescent="0.25">
      <c r="A12" s="142" t="s">
        <v>35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11"/>
    </row>
    <row r="13" spans="1:25" s="1" customFormat="1" ht="71.25" customHeight="1" x14ac:dyDescent="0.25">
      <c r="A13" s="95" t="s">
        <v>59</v>
      </c>
      <c r="B13" s="92" t="s">
        <v>13</v>
      </c>
      <c r="C13" s="92" t="s">
        <v>13</v>
      </c>
      <c r="D13" s="92" t="s">
        <v>13</v>
      </c>
      <c r="E13" s="92" t="s">
        <v>13</v>
      </c>
      <c r="F13" s="92" t="s">
        <v>13</v>
      </c>
      <c r="G13" s="92" t="s">
        <v>13</v>
      </c>
      <c r="H13" s="92" t="s">
        <v>13</v>
      </c>
      <c r="I13" s="92" t="s">
        <v>13</v>
      </c>
      <c r="J13" s="92" t="s">
        <v>13</v>
      </c>
      <c r="K13" s="92" t="s">
        <v>13</v>
      </c>
      <c r="L13" s="93" t="s">
        <v>65</v>
      </c>
      <c r="M13" s="21" t="s">
        <v>44</v>
      </c>
      <c r="N13" s="48">
        <v>20</v>
      </c>
      <c r="O13" s="48">
        <v>20</v>
      </c>
      <c r="P13" s="48">
        <v>20</v>
      </c>
      <c r="Q13" s="48">
        <v>20</v>
      </c>
      <c r="R13" s="48">
        <v>20</v>
      </c>
      <c r="S13" s="48">
        <v>20</v>
      </c>
      <c r="T13" s="48">
        <v>20</v>
      </c>
      <c r="U13" s="48">
        <v>20</v>
      </c>
      <c r="V13" s="48">
        <v>20</v>
      </c>
      <c r="W13" s="48">
        <v>20</v>
      </c>
      <c r="X13" s="48">
        <v>20</v>
      </c>
      <c r="Y13" s="48">
        <f>X13</f>
        <v>20</v>
      </c>
    </row>
    <row r="14" spans="1:25" s="1" customFormat="1" ht="29.25" customHeight="1" x14ac:dyDescent="0.25">
      <c r="A14" s="142" t="s">
        <v>19</v>
      </c>
      <c r="B14" s="142"/>
      <c r="C14" s="142"/>
      <c r="D14" s="142"/>
      <c r="E14" s="142"/>
      <c r="F14" s="142"/>
      <c r="G14" s="142"/>
      <c r="H14" s="142"/>
      <c r="I14" s="142"/>
      <c r="J14" s="142"/>
      <c r="K14" s="142"/>
      <c r="L14" s="142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11"/>
    </row>
    <row r="15" spans="1:25" s="1" customFormat="1" ht="27.75" customHeight="1" x14ac:dyDescent="0.25">
      <c r="A15" s="148" t="s">
        <v>63</v>
      </c>
      <c r="B15" s="95" t="s">
        <v>14</v>
      </c>
      <c r="C15" s="92">
        <f>SUM(D15:K15)</f>
        <v>12051666.67</v>
      </c>
      <c r="D15" s="92">
        <f>D16+D17</f>
        <v>1911666.67</v>
      </c>
      <c r="E15" s="92">
        <f t="shared" ref="E15:K15" si="0">E16+E17</f>
        <v>1400000</v>
      </c>
      <c r="F15" s="92">
        <f t="shared" si="0"/>
        <v>1400000</v>
      </c>
      <c r="G15" s="92">
        <f t="shared" si="0"/>
        <v>1468000</v>
      </c>
      <c r="H15" s="92">
        <f t="shared" si="0"/>
        <v>1468000</v>
      </c>
      <c r="I15" s="92">
        <f t="shared" si="0"/>
        <v>1468000</v>
      </c>
      <c r="J15" s="92">
        <f t="shared" si="0"/>
        <v>1468000</v>
      </c>
      <c r="K15" s="92">
        <f t="shared" si="0"/>
        <v>1468000</v>
      </c>
      <c r="L15" s="141" t="s">
        <v>203</v>
      </c>
      <c r="M15" s="21" t="s">
        <v>25</v>
      </c>
      <c r="N15" s="48">
        <f t="shared" ref="N15:X15" si="1">N22</f>
        <v>1</v>
      </c>
      <c r="O15" s="48">
        <f t="shared" si="1"/>
        <v>1</v>
      </c>
      <c r="P15" s="48">
        <f t="shared" si="1"/>
        <v>1</v>
      </c>
      <c r="Q15" s="48">
        <f t="shared" si="1"/>
        <v>1</v>
      </c>
      <c r="R15" s="48">
        <f t="shared" si="1"/>
        <v>1</v>
      </c>
      <c r="S15" s="48">
        <f t="shared" si="1"/>
        <v>1</v>
      </c>
      <c r="T15" s="48">
        <f t="shared" si="1"/>
        <v>1</v>
      </c>
      <c r="U15" s="48">
        <f t="shared" si="1"/>
        <v>1</v>
      </c>
      <c r="V15" s="48">
        <f t="shared" si="1"/>
        <v>1</v>
      </c>
      <c r="W15" s="48">
        <f t="shared" si="1"/>
        <v>1</v>
      </c>
      <c r="X15" s="48">
        <f t="shared" si="1"/>
        <v>1</v>
      </c>
      <c r="Y15" s="48">
        <f>SUM(N15:X15)</f>
        <v>11</v>
      </c>
    </row>
    <row r="16" spans="1:25" s="1" customFormat="1" ht="74.25" customHeight="1" x14ac:dyDescent="0.25">
      <c r="A16" s="148"/>
      <c r="B16" s="95" t="s">
        <v>36</v>
      </c>
      <c r="C16" s="92">
        <f>SUM(D16:K16)</f>
        <v>0</v>
      </c>
      <c r="D16" s="92">
        <f>D20+D23+D26</f>
        <v>0</v>
      </c>
      <c r="E16" s="109">
        <f t="shared" ref="E16:K16" si="2">E20+E23+E26</f>
        <v>0</v>
      </c>
      <c r="F16" s="109">
        <f t="shared" si="2"/>
        <v>0</v>
      </c>
      <c r="G16" s="109">
        <f t="shared" si="2"/>
        <v>0</v>
      </c>
      <c r="H16" s="109">
        <f t="shared" si="2"/>
        <v>0</v>
      </c>
      <c r="I16" s="109">
        <f t="shared" si="2"/>
        <v>0</v>
      </c>
      <c r="J16" s="109">
        <f t="shared" si="2"/>
        <v>0</v>
      </c>
      <c r="K16" s="109">
        <f t="shared" si="2"/>
        <v>0</v>
      </c>
      <c r="L16" s="141"/>
      <c r="M16" s="21" t="s">
        <v>26</v>
      </c>
      <c r="N16" s="48" t="e">
        <f>N19+#REF!</f>
        <v>#REF!</v>
      </c>
      <c r="O16" s="48" t="e">
        <f>O19+#REF!</f>
        <v>#REF!</v>
      </c>
      <c r="P16" s="48" t="e">
        <f>P19+#REF!</f>
        <v>#REF!</v>
      </c>
      <c r="Q16" s="48" t="e">
        <f>Q19+#REF!</f>
        <v>#REF!</v>
      </c>
      <c r="R16" s="48" t="e">
        <f>R19+#REF!</f>
        <v>#REF!</v>
      </c>
      <c r="S16" s="48" t="e">
        <f>S19+#REF!</f>
        <v>#REF!</v>
      </c>
      <c r="T16" s="48" t="e">
        <f>T19+#REF!</f>
        <v>#REF!</v>
      </c>
      <c r="U16" s="48" t="e">
        <f>U19+#REF!</f>
        <v>#REF!</v>
      </c>
      <c r="V16" s="48" t="e">
        <f>V19+#REF!</f>
        <v>#REF!</v>
      </c>
      <c r="W16" s="48" t="e">
        <f>W19+#REF!</f>
        <v>#REF!</v>
      </c>
      <c r="X16" s="48" t="e">
        <f>X19+#REF!</f>
        <v>#REF!</v>
      </c>
      <c r="Y16" s="48" t="e">
        <f>SUM(N16:X16)</f>
        <v>#REF!</v>
      </c>
    </row>
    <row r="17" spans="1:31" s="1" customFormat="1" ht="40.5" customHeight="1" x14ac:dyDescent="0.25">
      <c r="A17" s="148"/>
      <c r="B17" s="94" t="s">
        <v>15</v>
      </c>
      <c r="C17" s="106">
        <f>SUM(D17:K17)</f>
        <v>12051666.67</v>
      </c>
      <c r="D17" s="109">
        <f>D21+D24+D27+D34</f>
        <v>1911666.67</v>
      </c>
      <c r="E17" s="111">
        <f t="shared" ref="E17:K17" si="3">E21+E24+E27+E34</f>
        <v>1400000</v>
      </c>
      <c r="F17" s="111">
        <f t="shared" si="3"/>
        <v>1400000</v>
      </c>
      <c r="G17" s="111">
        <f t="shared" si="3"/>
        <v>1468000</v>
      </c>
      <c r="H17" s="111">
        <f t="shared" si="3"/>
        <v>1468000</v>
      </c>
      <c r="I17" s="111">
        <f t="shared" si="3"/>
        <v>1468000</v>
      </c>
      <c r="J17" s="111">
        <f t="shared" si="3"/>
        <v>1468000</v>
      </c>
      <c r="K17" s="111">
        <f t="shared" si="3"/>
        <v>1468000</v>
      </c>
      <c r="L17" s="141"/>
      <c r="M17" s="21" t="s">
        <v>24</v>
      </c>
      <c r="N17" s="48" t="e">
        <f>N21+N24+#REF!</f>
        <v>#REF!</v>
      </c>
      <c r="O17" s="48" t="e">
        <f>O21+O24+#REF!</f>
        <v>#REF!</v>
      </c>
      <c r="P17" s="48" t="e">
        <f>P21+P24+#REF!</f>
        <v>#REF!</v>
      </c>
      <c r="Q17" s="48" t="e">
        <f>Q21+Q24+#REF!</f>
        <v>#REF!</v>
      </c>
      <c r="R17" s="48" t="e">
        <f>R21+R24+#REF!</f>
        <v>#REF!</v>
      </c>
      <c r="S17" s="48" t="e">
        <f>S21+S24+#REF!</f>
        <v>#REF!</v>
      </c>
      <c r="T17" s="48" t="e">
        <f>T21+T24+#REF!</f>
        <v>#REF!</v>
      </c>
      <c r="U17" s="48" t="e">
        <f>U21+U24+#REF!</f>
        <v>#REF!</v>
      </c>
      <c r="V17" s="48" t="e">
        <f>V21+V24+#REF!</f>
        <v>#REF!</v>
      </c>
      <c r="W17" s="48" t="e">
        <f>W21+W24+#REF!</f>
        <v>#REF!</v>
      </c>
      <c r="X17" s="48" t="e">
        <f>X21+X24+#REF!</f>
        <v>#REF!</v>
      </c>
      <c r="Y17" s="48" t="e">
        <f>SUM(N17:X17)</f>
        <v>#REF!</v>
      </c>
    </row>
    <row r="18" spans="1:31" s="1" customFormat="1" ht="48" customHeight="1" x14ac:dyDescent="0.25">
      <c r="A18" s="95" t="s">
        <v>53</v>
      </c>
      <c r="B18" s="92" t="s">
        <v>13</v>
      </c>
      <c r="C18" s="92" t="s">
        <v>13</v>
      </c>
      <c r="D18" s="92" t="s">
        <v>13</v>
      </c>
      <c r="E18" s="92" t="s">
        <v>13</v>
      </c>
      <c r="F18" s="92" t="s">
        <v>13</v>
      </c>
      <c r="G18" s="92" t="s">
        <v>13</v>
      </c>
      <c r="H18" s="92" t="s">
        <v>13</v>
      </c>
      <c r="I18" s="92" t="s">
        <v>13</v>
      </c>
      <c r="J18" s="92" t="s">
        <v>13</v>
      </c>
      <c r="K18" s="92" t="s">
        <v>13</v>
      </c>
      <c r="L18" s="93" t="s">
        <v>65</v>
      </c>
      <c r="M18" s="10" t="s">
        <v>39</v>
      </c>
      <c r="N18" s="4">
        <v>1930.8</v>
      </c>
      <c r="O18" s="4">
        <v>1947.5</v>
      </c>
      <c r="P18" s="4">
        <v>2008.2</v>
      </c>
      <c r="Q18" s="4">
        <f t="shared" ref="Q18:X18" si="4">P18*1.01</f>
        <v>2028.3</v>
      </c>
      <c r="R18" s="4">
        <f t="shared" si="4"/>
        <v>2048.6</v>
      </c>
      <c r="S18" s="4">
        <f t="shared" si="4"/>
        <v>2069.1</v>
      </c>
      <c r="T18" s="4">
        <f t="shared" si="4"/>
        <v>2089.8000000000002</v>
      </c>
      <c r="U18" s="4">
        <f t="shared" si="4"/>
        <v>2110.6999999999998</v>
      </c>
      <c r="V18" s="4">
        <f t="shared" si="4"/>
        <v>2131.8000000000002</v>
      </c>
      <c r="W18" s="4">
        <f t="shared" si="4"/>
        <v>2153.1</v>
      </c>
      <c r="X18" s="4">
        <f t="shared" si="4"/>
        <v>2174.6</v>
      </c>
      <c r="Y18" s="4">
        <f>X18</f>
        <v>2174.6</v>
      </c>
      <c r="Z18" s="1" t="s">
        <v>60</v>
      </c>
    </row>
    <row r="19" spans="1:31" s="1" customFormat="1" ht="15.75" customHeight="1" x14ac:dyDescent="0.25">
      <c r="A19" s="148" t="s">
        <v>52</v>
      </c>
      <c r="B19" s="95" t="s">
        <v>14</v>
      </c>
      <c r="C19" s="92">
        <f t="shared" ref="C19:C30" si="5">SUM(D19:K19)</f>
        <v>8000000</v>
      </c>
      <c r="D19" s="92">
        <f>D21</f>
        <v>1000000</v>
      </c>
      <c r="E19" s="92">
        <f t="shared" ref="E19:J19" si="6">E21</f>
        <v>1000000</v>
      </c>
      <c r="F19" s="92">
        <f t="shared" si="6"/>
        <v>1000000</v>
      </c>
      <c r="G19" s="92">
        <f t="shared" si="6"/>
        <v>1000000</v>
      </c>
      <c r="H19" s="92">
        <f t="shared" si="6"/>
        <v>1000000</v>
      </c>
      <c r="I19" s="92">
        <f t="shared" si="6"/>
        <v>1000000</v>
      </c>
      <c r="J19" s="92">
        <f t="shared" si="6"/>
        <v>1000000</v>
      </c>
      <c r="K19" s="92">
        <f>K21</f>
        <v>1000000</v>
      </c>
      <c r="L19" s="143" t="s">
        <v>65</v>
      </c>
      <c r="M19" s="19" t="s">
        <v>20</v>
      </c>
      <c r="N19" s="144">
        <v>1</v>
      </c>
      <c r="O19" s="144">
        <v>1</v>
      </c>
      <c r="P19" s="144">
        <v>1</v>
      </c>
      <c r="Q19" s="144">
        <v>1</v>
      </c>
      <c r="R19" s="144">
        <v>1</v>
      </c>
      <c r="S19" s="144">
        <v>1</v>
      </c>
      <c r="T19" s="144">
        <v>1</v>
      </c>
      <c r="U19" s="144">
        <v>1</v>
      </c>
      <c r="V19" s="144">
        <v>1</v>
      </c>
      <c r="W19" s="144">
        <v>1</v>
      </c>
      <c r="X19" s="144">
        <v>1</v>
      </c>
      <c r="Y19" s="144">
        <f>SUM(N19:X20)</f>
        <v>11</v>
      </c>
    </row>
    <row r="20" spans="1:31" s="29" customFormat="1" ht="69.75" customHeight="1" x14ac:dyDescent="0.25">
      <c r="A20" s="148"/>
      <c r="B20" s="95" t="s">
        <v>36</v>
      </c>
      <c r="C20" s="92">
        <f t="shared" si="5"/>
        <v>0</v>
      </c>
      <c r="D20" s="92">
        <v>0</v>
      </c>
      <c r="E20" s="92">
        <v>0</v>
      </c>
      <c r="F20" s="92">
        <v>0</v>
      </c>
      <c r="G20" s="92">
        <v>0</v>
      </c>
      <c r="H20" s="92">
        <v>0</v>
      </c>
      <c r="I20" s="92">
        <v>0</v>
      </c>
      <c r="J20" s="92">
        <v>0</v>
      </c>
      <c r="K20" s="92">
        <v>0</v>
      </c>
      <c r="L20" s="143"/>
      <c r="M20" s="17"/>
      <c r="N20" s="139"/>
      <c r="O20" s="139"/>
      <c r="P20" s="139"/>
      <c r="Q20" s="139"/>
      <c r="R20" s="139"/>
      <c r="S20" s="139"/>
      <c r="T20" s="139"/>
      <c r="U20" s="139"/>
      <c r="V20" s="139"/>
      <c r="W20" s="139"/>
      <c r="X20" s="139"/>
      <c r="Y20" s="139"/>
      <c r="AA20" s="1"/>
    </row>
    <row r="21" spans="1:31" s="1" customFormat="1" ht="45.75" customHeight="1" x14ac:dyDescent="0.25">
      <c r="A21" s="148"/>
      <c r="B21" s="95" t="s">
        <v>15</v>
      </c>
      <c r="C21" s="92">
        <f t="shared" si="5"/>
        <v>8000000</v>
      </c>
      <c r="D21" s="92">
        <v>1000000</v>
      </c>
      <c r="E21" s="92">
        <v>1000000</v>
      </c>
      <c r="F21" s="92">
        <v>1000000</v>
      </c>
      <c r="G21" s="92">
        <v>1000000</v>
      </c>
      <c r="H21" s="92">
        <v>1000000</v>
      </c>
      <c r="I21" s="92">
        <v>1000000</v>
      </c>
      <c r="J21" s="92">
        <v>1000000</v>
      </c>
      <c r="K21" s="92">
        <v>1000000</v>
      </c>
      <c r="L21" s="143"/>
      <c r="M21" s="21" t="s">
        <v>24</v>
      </c>
      <c r="N21" s="48">
        <v>20</v>
      </c>
      <c r="O21" s="48">
        <v>20</v>
      </c>
      <c r="P21" s="48">
        <v>20</v>
      </c>
      <c r="Q21" s="48">
        <v>20</v>
      </c>
      <c r="R21" s="48">
        <v>20</v>
      </c>
      <c r="S21" s="48">
        <v>20</v>
      </c>
      <c r="T21" s="48">
        <v>20</v>
      </c>
      <c r="U21" s="48">
        <v>20</v>
      </c>
      <c r="V21" s="48">
        <v>20</v>
      </c>
      <c r="W21" s="48">
        <v>20</v>
      </c>
      <c r="X21" s="48">
        <v>20</v>
      </c>
      <c r="Y21" s="48">
        <f>SUM(N21:X21)</f>
        <v>220</v>
      </c>
    </row>
    <row r="22" spans="1:31" s="1" customFormat="1" ht="17.25" customHeight="1" x14ac:dyDescent="0.25">
      <c r="A22" s="148" t="s">
        <v>70</v>
      </c>
      <c r="B22" s="95" t="s">
        <v>14</v>
      </c>
      <c r="C22" s="92">
        <f t="shared" si="5"/>
        <v>3608000</v>
      </c>
      <c r="D22" s="92">
        <f>D23+D24</f>
        <v>400000</v>
      </c>
      <c r="E22" s="92">
        <f>E23+E24</f>
        <v>400000</v>
      </c>
      <c r="F22" s="92">
        <v>468000</v>
      </c>
      <c r="G22" s="92">
        <v>468000</v>
      </c>
      <c r="H22" s="92">
        <v>468000</v>
      </c>
      <c r="I22" s="92">
        <v>468000</v>
      </c>
      <c r="J22" s="92">
        <v>468000</v>
      </c>
      <c r="K22" s="92">
        <v>468000</v>
      </c>
      <c r="L22" s="141" t="s">
        <v>65</v>
      </c>
      <c r="M22" s="19" t="s">
        <v>45</v>
      </c>
      <c r="N22" s="144">
        <v>1</v>
      </c>
      <c r="O22" s="144">
        <v>1</v>
      </c>
      <c r="P22" s="144">
        <v>1</v>
      </c>
      <c r="Q22" s="144">
        <v>1</v>
      </c>
      <c r="R22" s="144">
        <v>1</v>
      </c>
      <c r="S22" s="144">
        <v>1</v>
      </c>
      <c r="T22" s="144">
        <v>1</v>
      </c>
      <c r="U22" s="144">
        <v>1</v>
      </c>
      <c r="V22" s="144">
        <v>1</v>
      </c>
      <c r="W22" s="144">
        <v>1</v>
      </c>
      <c r="X22" s="144">
        <v>1</v>
      </c>
      <c r="Y22" s="144">
        <f>SUM(N22:X23)</f>
        <v>11</v>
      </c>
      <c r="AC22" s="145" t="s">
        <v>50</v>
      </c>
      <c r="AD22" s="146"/>
      <c r="AE22" s="42">
        <f>AE23+AE24</f>
        <v>528461.54</v>
      </c>
    </row>
    <row r="23" spans="1:31" s="1" customFormat="1" ht="65.25" customHeight="1" x14ac:dyDescent="0.25">
      <c r="A23" s="148"/>
      <c r="B23" s="95" t="s">
        <v>36</v>
      </c>
      <c r="C23" s="92">
        <f t="shared" si="5"/>
        <v>0</v>
      </c>
      <c r="D23" s="92">
        <v>0</v>
      </c>
      <c r="E23" s="92">
        <v>0</v>
      </c>
      <c r="F23" s="92">
        <v>0</v>
      </c>
      <c r="G23" s="92">
        <v>0</v>
      </c>
      <c r="H23" s="92">
        <v>0</v>
      </c>
      <c r="I23" s="92">
        <v>0</v>
      </c>
      <c r="J23" s="92">
        <v>0</v>
      </c>
      <c r="K23" s="92">
        <v>0</v>
      </c>
      <c r="L23" s="141"/>
      <c r="M23" s="18"/>
      <c r="N23" s="137"/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AE23" s="42">
        <v>412200</v>
      </c>
    </row>
    <row r="24" spans="1:31" s="1" customFormat="1" ht="28.5" customHeight="1" x14ac:dyDescent="0.25">
      <c r="A24" s="148"/>
      <c r="B24" s="95" t="s">
        <v>15</v>
      </c>
      <c r="C24" s="92">
        <f t="shared" si="5"/>
        <v>3540000</v>
      </c>
      <c r="D24" s="92">
        <v>400000</v>
      </c>
      <c r="E24" s="92">
        <v>400000</v>
      </c>
      <c r="F24" s="92">
        <v>400000</v>
      </c>
      <c r="G24" s="92">
        <v>468000</v>
      </c>
      <c r="H24" s="92">
        <v>468000</v>
      </c>
      <c r="I24" s="92">
        <v>468000</v>
      </c>
      <c r="J24" s="92">
        <v>468000</v>
      </c>
      <c r="K24" s="92">
        <v>468000</v>
      </c>
      <c r="L24" s="141"/>
      <c r="M24" s="21" t="s">
        <v>24</v>
      </c>
      <c r="N24" s="48">
        <v>25</v>
      </c>
      <c r="O24" s="48">
        <v>25</v>
      </c>
      <c r="P24" s="48">
        <v>25</v>
      </c>
      <c r="Q24" s="48">
        <v>25</v>
      </c>
      <c r="R24" s="48">
        <v>25</v>
      </c>
      <c r="S24" s="48">
        <v>25</v>
      </c>
      <c r="T24" s="48">
        <v>25</v>
      </c>
      <c r="U24" s="48">
        <v>25</v>
      </c>
      <c r="V24" s="48">
        <v>25</v>
      </c>
      <c r="W24" s="48">
        <v>25</v>
      </c>
      <c r="X24" s="48">
        <v>25</v>
      </c>
      <c r="Y24" s="48">
        <f>SUM(N24:X24)</f>
        <v>275</v>
      </c>
      <c r="AC24" s="145" t="s">
        <v>51</v>
      </c>
      <c r="AD24" s="146"/>
      <c r="AE24" s="42">
        <v>116261.54</v>
      </c>
    </row>
    <row r="25" spans="1:31" s="1" customFormat="1" ht="16.5" customHeight="1" x14ac:dyDescent="0.25">
      <c r="A25" s="148" t="s">
        <v>66</v>
      </c>
      <c r="B25" s="95" t="s">
        <v>14</v>
      </c>
      <c r="C25" s="92">
        <f t="shared" si="5"/>
        <v>0</v>
      </c>
      <c r="D25" s="92">
        <v>0</v>
      </c>
      <c r="E25" s="92">
        <f t="shared" ref="E25:K25" si="7">E27</f>
        <v>0</v>
      </c>
      <c r="F25" s="92">
        <f t="shared" si="7"/>
        <v>0</v>
      </c>
      <c r="G25" s="92">
        <f t="shared" si="7"/>
        <v>0</v>
      </c>
      <c r="H25" s="92">
        <f t="shared" si="7"/>
        <v>0</v>
      </c>
      <c r="I25" s="92">
        <f t="shared" si="7"/>
        <v>0</v>
      </c>
      <c r="J25" s="92">
        <f t="shared" si="7"/>
        <v>0</v>
      </c>
      <c r="K25" s="92">
        <f t="shared" si="7"/>
        <v>0</v>
      </c>
      <c r="L25" s="141" t="s">
        <v>65</v>
      </c>
      <c r="M25" s="19" t="s">
        <v>45</v>
      </c>
      <c r="N25" s="144">
        <v>1</v>
      </c>
      <c r="O25" s="144">
        <v>1</v>
      </c>
      <c r="P25" s="144">
        <v>1</v>
      </c>
      <c r="Q25" s="144">
        <v>1</v>
      </c>
      <c r="R25" s="144">
        <v>1</v>
      </c>
      <c r="S25" s="144">
        <v>1</v>
      </c>
      <c r="T25" s="144">
        <v>1</v>
      </c>
      <c r="U25" s="144">
        <v>1</v>
      </c>
      <c r="V25" s="144">
        <v>1</v>
      </c>
      <c r="W25" s="144">
        <v>1</v>
      </c>
      <c r="X25" s="144">
        <v>1</v>
      </c>
      <c r="Y25" s="144">
        <f>SUM(N25:X26)</f>
        <v>11</v>
      </c>
      <c r="AC25" s="145" t="s">
        <v>50</v>
      </c>
      <c r="AD25" s="146"/>
      <c r="AE25" s="42">
        <f>AE26+AE27</f>
        <v>528461.54</v>
      </c>
    </row>
    <row r="26" spans="1:31" s="1" customFormat="1" ht="65.25" customHeight="1" x14ac:dyDescent="0.25">
      <c r="A26" s="148"/>
      <c r="B26" s="95" t="s">
        <v>36</v>
      </c>
      <c r="C26" s="92">
        <f t="shared" si="5"/>
        <v>0</v>
      </c>
      <c r="D26" s="92">
        <v>0</v>
      </c>
      <c r="E26" s="92">
        <v>0</v>
      </c>
      <c r="F26" s="92">
        <v>0</v>
      </c>
      <c r="G26" s="92">
        <v>0</v>
      </c>
      <c r="H26" s="92">
        <v>0</v>
      </c>
      <c r="I26" s="92">
        <v>0</v>
      </c>
      <c r="J26" s="92">
        <v>0</v>
      </c>
      <c r="K26" s="92">
        <v>0</v>
      </c>
      <c r="L26" s="141"/>
      <c r="M26" s="18"/>
      <c r="N26" s="137"/>
      <c r="O26" s="137"/>
      <c r="P26" s="137"/>
      <c r="Q26" s="137"/>
      <c r="R26" s="137"/>
      <c r="S26" s="137"/>
      <c r="T26" s="137"/>
      <c r="U26" s="137"/>
      <c r="V26" s="137"/>
      <c r="W26" s="137"/>
      <c r="X26" s="137"/>
      <c r="Y26" s="137"/>
      <c r="AE26" s="42">
        <v>412200</v>
      </c>
    </row>
    <row r="27" spans="1:31" s="1" customFormat="1" ht="27.75" customHeight="1" x14ac:dyDescent="0.25">
      <c r="A27" s="148"/>
      <c r="B27" s="95" t="s">
        <v>15</v>
      </c>
      <c r="C27" s="92">
        <f t="shared" si="5"/>
        <v>0</v>
      </c>
      <c r="D27" s="92">
        <v>0</v>
      </c>
      <c r="E27" s="92">
        <v>0</v>
      </c>
      <c r="F27" s="92">
        <v>0</v>
      </c>
      <c r="G27" s="92">
        <v>0</v>
      </c>
      <c r="H27" s="92">
        <v>0</v>
      </c>
      <c r="I27" s="92">
        <v>0</v>
      </c>
      <c r="J27" s="92">
        <v>0</v>
      </c>
      <c r="K27" s="92">
        <v>0</v>
      </c>
      <c r="L27" s="141"/>
      <c r="M27" s="21" t="s">
        <v>24</v>
      </c>
      <c r="N27" s="48">
        <v>25</v>
      </c>
      <c r="O27" s="48">
        <v>25</v>
      </c>
      <c r="P27" s="48">
        <v>25</v>
      </c>
      <c r="Q27" s="48">
        <v>25</v>
      </c>
      <c r="R27" s="48">
        <v>25</v>
      </c>
      <c r="S27" s="48">
        <v>25</v>
      </c>
      <c r="T27" s="48">
        <v>25</v>
      </c>
      <c r="U27" s="48">
        <v>25</v>
      </c>
      <c r="V27" s="48">
        <v>25</v>
      </c>
      <c r="W27" s="48">
        <v>25</v>
      </c>
      <c r="X27" s="48">
        <v>25</v>
      </c>
      <c r="Y27" s="48">
        <f>SUM(N27:X27)</f>
        <v>275</v>
      </c>
      <c r="AC27" s="145" t="s">
        <v>51</v>
      </c>
      <c r="AD27" s="146"/>
      <c r="AE27" s="42">
        <v>116261.54</v>
      </c>
    </row>
    <row r="28" spans="1:31" s="1" customFormat="1" ht="25.5" customHeight="1" x14ac:dyDescent="0.25">
      <c r="A28" s="148" t="s">
        <v>54</v>
      </c>
      <c r="B28" s="95" t="s">
        <v>14</v>
      </c>
      <c r="C28" s="92">
        <f t="shared" si="5"/>
        <v>0</v>
      </c>
      <c r="D28" s="92">
        <v>0</v>
      </c>
      <c r="E28" s="92">
        <f t="shared" ref="E28:K28" si="8">E30</f>
        <v>0</v>
      </c>
      <c r="F28" s="92">
        <f t="shared" si="8"/>
        <v>0</v>
      </c>
      <c r="G28" s="92">
        <f t="shared" si="8"/>
        <v>0</v>
      </c>
      <c r="H28" s="92">
        <f t="shared" si="8"/>
        <v>0</v>
      </c>
      <c r="I28" s="92">
        <f t="shared" si="8"/>
        <v>0</v>
      </c>
      <c r="J28" s="92">
        <f t="shared" si="8"/>
        <v>0</v>
      </c>
      <c r="K28" s="92">
        <f t="shared" si="8"/>
        <v>0</v>
      </c>
      <c r="L28" s="143" t="s">
        <v>65</v>
      </c>
      <c r="M28" s="19" t="s">
        <v>40</v>
      </c>
      <c r="N28" s="144" t="s">
        <v>41</v>
      </c>
      <c r="O28" s="144" t="s">
        <v>41</v>
      </c>
      <c r="P28" s="144" t="s">
        <v>41</v>
      </c>
      <c r="Q28" s="144" t="s">
        <v>41</v>
      </c>
      <c r="R28" s="144" t="s">
        <v>41</v>
      </c>
      <c r="S28" s="144" t="s">
        <v>41</v>
      </c>
      <c r="T28" s="144" t="s">
        <v>41</v>
      </c>
      <c r="U28" s="144" t="s">
        <v>41</v>
      </c>
      <c r="V28" s="144" t="s">
        <v>41</v>
      </c>
      <c r="W28" s="144" t="s">
        <v>41</v>
      </c>
      <c r="X28" s="144" t="s">
        <v>41</v>
      </c>
      <c r="Y28" s="144" t="str">
        <f>X28</f>
        <v>да</v>
      </c>
    </row>
    <row r="29" spans="1:31" s="1" customFormat="1" ht="25.5" customHeight="1" x14ac:dyDescent="0.25">
      <c r="A29" s="148"/>
      <c r="B29" s="95" t="s">
        <v>36</v>
      </c>
      <c r="C29" s="92">
        <f t="shared" si="5"/>
        <v>0</v>
      </c>
      <c r="D29" s="92">
        <v>0</v>
      </c>
      <c r="E29" s="92">
        <v>0</v>
      </c>
      <c r="F29" s="92">
        <v>0</v>
      </c>
      <c r="G29" s="92">
        <v>0</v>
      </c>
      <c r="H29" s="92">
        <v>0</v>
      </c>
      <c r="I29" s="92">
        <v>0</v>
      </c>
      <c r="J29" s="92">
        <v>0</v>
      </c>
      <c r="K29" s="92">
        <v>0</v>
      </c>
      <c r="L29" s="143"/>
      <c r="M29" s="17"/>
      <c r="N29" s="139"/>
      <c r="O29" s="139"/>
      <c r="P29" s="139"/>
      <c r="Q29" s="139"/>
      <c r="R29" s="139"/>
      <c r="S29" s="139"/>
      <c r="T29" s="139"/>
      <c r="U29" s="139"/>
      <c r="V29" s="139"/>
      <c r="W29" s="139"/>
      <c r="X29" s="139"/>
      <c r="Y29" s="139"/>
    </row>
    <row r="30" spans="1:31" s="1" customFormat="1" ht="25.5" customHeight="1" x14ac:dyDescent="0.25">
      <c r="A30" s="148"/>
      <c r="B30" s="95" t="s">
        <v>15</v>
      </c>
      <c r="C30" s="92">
        <f t="shared" si="5"/>
        <v>0</v>
      </c>
      <c r="D30" s="92">
        <v>0</v>
      </c>
      <c r="E30" s="92">
        <v>0</v>
      </c>
      <c r="F30" s="92">
        <v>0</v>
      </c>
      <c r="G30" s="92">
        <v>0</v>
      </c>
      <c r="H30" s="92">
        <v>0</v>
      </c>
      <c r="I30" s="92">
        <v>0</v>
      </c>
      <c r="J30" s="92">
        <v>0</v>
      </c>
      <c r="K30" s="92">
        <v>0</v>
      </c>
      <c r="L30" s="143"/>
      <c r="M30" s="17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</row>
    <row r="31" spans="1:31" s="1" customFormat="1" ht="38.25" customHeight="1" x14ac:dyDescent="0.25">
      <c r="A31" s="97" t="s">
        <v>55</v>
      </c>
      <c r="B31" s="92" t="s">
        <v>13</v>
      </c>
      <c r="C31" s="92" t="s">
        <v>13</v>
      </c>
      <c r="D31" s="92" t="s">
        <v>13</v>
      </c>
      <c r="E31" s="92" t="s">
        <v>13</v>
      </c>
      <c r="F31" s="92" t="s">
        <v>13</v>
      </c>
      <c r="G31" s="92" t="s">
        <v>13</v>
      </c>
      <c r="H31" s="92" t="s">
        <v>13</v>
      </c>
      <c r="I31" s="92" t="s">
        <v>13</v>
      </c>
      <c r="J31" s="92" t="s">
        <v>13</v>
      </c>
      <c r="K31" s="92" t="s">
        <v>13</v>
      </c>
      <c r="L31" s="93" t="s">
        <v>65</v>
      </c>
      <c r="M31" s="17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</row>
    <row r="32" spans="1:31" s="1" customFormat="1" ht="33" customHeight="1" x14ac:dyDescent="0.25">
      <c r="A32" s="147" t="s">
        <v>188</v>
      </c>
      <c r="B32" s="113" t="s">
        <v>14</v>
      </c>
      <c r="C32" s="112">
        <f>C33+C34</f>
        <v>511666.67</v>
      </c>
      <c r="D32" s="112">
        <f t="shared" ref="D32:K32" si="9">D33+D34</f>
        <v>511666.67</v>
      </c>
      <c r="E32" s="112">
        <f t="shared" si="9"/>
        <v>0</v>
      </c>
      <c r="F32" s="112">
        <f t="shared" si="9"/>
        <v>0</v>
      </c>
      <c r="G32" s="112">
        <f t="shared" si="9"/>
        <v>0</v>
      </c>
      <c r="H32" s="112">
        <f t="shared" si="9"/>
        <v>0</v>
      </c>
      <c r="I32" s="112">
        <f t="shared" si="9"/>
        <v>0</v>
      </c>
      <c r="J32" s="112">
        <f t="shared" si="9"/>
        <v>0</v>
      </c>
      <c r="K32" s="112">
        <f t="shared" si="9"/>
        <v>0</v>
      </c>
      <c r="L32" s="141" t="s">
        <v>74</v>
      </c>
      <c r="M32" s="17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</row>
    <row r="33" spans="1:30" s="1" customFormat="1" ht="42.75" customHeight="1" x14ac:dyDescent="0.25">
      <c r="A33" s="147"/>
      <c r="B33" s="113" t="s">
        <v>36</v>
      </c>
      <c r="C33" s="112">
        <v>0</v>
      </c>
      <c r="D33" s="112">
        <v>0</v>
      </c>
      <c r="E33" s="112">
        <v>0</v>
      </c>
      <c r="F33" s="112">
        <v>0</v>
      </c>
      <c r="G33" s="112">
        <v>0</v>
      </c>
      <c r="H33" s="112">
        <v>0</v>
      </c>
      <c r="I33" s="112">
        <v>0</v>
      </c>
      <c r="J33" s="112">
        <v>0</v>
      </c>
      <c r="K33" s="112">
        <v>0</v>
      </c>
      <c r="L33" s="141"/>
      <c r="M33" s="17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</row>
    <row r="34" spans="1:30" s="1" customFormat="1" ht="45" customHeight="1" x14ac:dyDescent="0.25">
      <c r="A34" s="147"/>
      <c r="B34" s="113" t="s">
        <v>15</v>
      </c>
      <c r="C34" s="112">
        <f>D34</f>
        <v>511666.67</v>
      </c>
      <c r="D34" s="82">
        <v>511666.67</v>
      </c>
      <c r="E34" s="112">
        <v>0</v>
      </c>
      <c r="F34" s="112">
        <v>0</v>
      </c>
      <c r="G34" s="112">
        <v>0</v>
      </c>
      <c r="H34" s="112">
        <v>0</v>
      </c>
      <c r="I34" s="112">
        <v>0</v>
      </c>
      <c r="J34" s="112">
        <v>0</v>
      </c>
      <c r="K34" s="112">
        <v>0</v>
      </c>
      <c r="L34" s="141"/>
      <c r="M34" s="17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</row>
    <row r="35" spans="1:30" s="1" customFormat="1" ht="33" customHeight="1" x14ac:dyDescent="0.25">
      <c r="A35" s="147" t="s">
        <v>68</v>
      </c>
      <c r="B35" s="95" t="s">
        <v>14</v>
      </c>
      <c r="C35" s="92">
        <f>SUM(D35:K35)</f>
        <v>203497423.77000001</v>
      </c>
      <c r="D35" s="92">
        <f t="shared" ref="D35:K35" si="10">D36+D37</f>
        <v>15357333.33</v>
      </c>
      <c r="E35" s="92">
        <f t="shared" si="10"/>
        <v>15357333.33</v>
      </c>
      <c r="F35" s="92">
        <f t="shared" si="10"/>
        <v>15357333.33</v>
      </c>
      <c r="G35" s="92">
        <f t="shared" si="10"/>
        <v>30015216.670000002</v>
      </c>
      <c r="H35" s="92">
        <f t="shared" si="10"/>
        <v>30730529.670000002</v>
      </c>
      <c r="I35" s="92">
        <f t="shared" si="10"/>
        <v>31455561.449999999</v>
      </c>
      <c r="J35" s="92">
        <f t="shared" si="10"/>
        <v>32212095.140000001</v>
      </c>
      <c r="K35" s="92">
        <f t="shared" si="10"/>
        <v>33012020.850000001</v>
      </c>
      <c r="L35" s="141" t="s">
        <v>65</v>
      </c>
      <c r="M35" s="21" t="s">
        <v>27</v>
      </c>
      <c r="N35" s="48">
        <f>N47</f>
        <v>1</v>
      </c>
      <c r="O35" s="48">
        <f t="shared" ref="O35:X35" si="11">O47</f>
        <v>1</v>
      </c>
      <c r="P35" s="48">
        <f t="shared" si="11"/>
        <v>1</v>
      </c>
      <c r="Q35" s="48">
        <f t="shared" si="11"/>
        <v>1</v>
      </c>
      <c r="R35" s="48">
        <f t="shared" si="11"/>
        <v>1</v>
      </c>
      <c r="S35" s="48">
        <f t="shared" si="11"/>
        <v>1</v>
      </c>
      <c r="T35" s="48">
        <f t="shared" si="11"/>
        <v>1</v>
      </c>
      <c r="U35" s="48">
        <f t="shared" si="11"/>
        <v>1</v>
      </c>
      <c r="V35" s="48">
        <f t="shared" si="11"/>
        <v>1</v>
      </c>
      <c r="W35" s="48">
        <f t="shared" si="11"/>
        <v>1</v>
      </c>
      <c r="X35" s="48">
        <f t="shared" si="11"/>
        <v>1</v>
      </c>
      <c r="Y35" s="48">
        <f>SUM(N35:X35)</f>
        <v>11</v>
      </c>
      <c r="Z35" s="29" t="e">
        <f>#REF!+#REF!+#REF!</f>
        <v>#REF!</v>
      </c>
    </row>
    <row r="36" spans="1:30" s="1" customFormat="1" ht="72.75" customHeight="1" x14ac:dyDescent="0.25">
      <c r="A36" s="147"/>
      <c r="B36" s="95" t="s">
        <v>36</v>
      </c>
      <c r="C36" s="92">
        <f>SUM(D36:K36)</f>
        <v>98903800</v>
      </c>
      <c r="D36" s="92">
        <f t="shared" ref="D36:F37" si="12">D39+D42+D45+D48+D51+D54</f>
        <v>12534600</v>
      </c>
      <c r="E36" s="92">
        <f t="shared" si="12"/>
        <v>12534600</v>
      </c>
      <c r="F36" s="92">
        <f t="shared" si="12"/>
        <v>12534600</v>
      </c>
      <c r="G36" s="92">
        <f>G39</f>
        <v>12260000</v>
      </c>
      <c r="H36" s="92">
        <f t="shared" ref="H36:K36" si="13">H39</f>
        <v>12260000</v>
      </c>
      <c r="I36" s="92">
        <f t="shared" si="13"/>
        <v>12260000</v>
      </c>
      <c r="J36" s="92">
        <f t="shared" si="13"/>
        <v>12260000</v>
      </c>
      <c r="K36" s="92">
        <f t="shared" si="13"/>
        <v>12260000</v>
      </c>
      <c r="L36" s="141"/>
      <c r="M36" s="11" t="s">
        <v>29</v>
      </c>
      <c r="N36" s="48" t="e">
        <f>#REF!+#REF!+#REF!+#REF!+#REF!+#REF!+#REF!</f>
        <v>#REF!</v>
      </c>
      <c r="O36" s="48" t="e">
        <f>#REF!+#REF!+#REF!+#REF!+#REF!+#REF!+#REF!</f>
        <v>#REF!</v>
      </c>
      <c r="P36" s="48" t="e">
        <f>#REF!+#REF!+#REF!+#REF!+#REF!+#REF!+#REF!</f>
        <v>#REF!</v>
      </c>
      <c r="Q36" s="48" t="e">
        <f>#REF!+#REF!+#REF!+#REF!+#REF!+#REF!+#REF!</f>
        <v>#REF!</v>
      </c>
      <c r="R36" s="48" t="e">
        <f>#REF!+#REF!+#REF!+#REF!+#REF!+#REF!+#REF!</f>
        <v>#REF!</v>
      </c>
      <c r="S36" s="48" t="e">
        <f>#REF!+#REF!+#REF!+#REF!+#REF!+#REF!+#REF!</f>
        <v>#REF!</v>
      </c>
      <c r="T36" s="48" t="e">
        <f>#REF!+#REF!+#REF!+#REF!+#REF!+#REF!+#REF!</f>
        <v>#REF!</v>
      </c>
      <c r="U36" s="48" t="e">
        <f>#REF!+#REF!+#REF!+#REF!+#REF!+#REF!+#REF!</f>
        <v>#REF!</v>
      </c>
      <c r="V36" s="48" t="e">
        <f>#REF!+#REF!+#REF!+#REF!+#REF!+#REF!+#REF!</f>
        <v>#REF!</v>
      </c>
      <c r="W36" s="48" t="e">
        <f>#REF!+#REF!+#REF!+#REF!+#REF!+#REF!+#REF!</f>
        <v>#REF!</v>
      </c>
      <c r="X36" s="48" t="e">
        <f>#REF!+#REF!+#REF!+#REF!+#REF!+#REF!+#REF!</f>
        <v>#REF!</v>
      </c>
      <c r="Y36" s="48" t="e">
        <f>SUM(N36:X36)</f>
        <v>#REF!</v>
      </c>
      <c r="Z36" s="29" t="e">
        <f>#REF!+#REF!+#REF!</f>
        <v>#REF!</v>
      </c>
      <c r="AD36" s="42"/>
    </row>
    <row r="37" spans="1:30" s="1" customFormat="1" ht="42" customHeight="1" x14ac:dyDescent="0.25">
      <c r="A37" s="147"/>
      <c r="B37" s="95" t="s">
        <v>15</v>
      </c>
      <c r="C37" s="92">
        <f t="shared" ref="C37" si="14">SUM(D37:K37)</f>
        <v>104593623.77</v>
      </c>
      <c r="D37" s="92">
        <f t="shared" si="12"/>
        <v>2822733.33</v>
      </c>
      <c r="E37" s="92">
        <f t="shared" si="12"/>
        <v>2822733.33</v>
      </c>
      <c r="F37" s="92">
        <f t="shared" si="12"/>
        <v>2822733.33</v>
      </c>
      <c r="G37" s="92">
        <f>G40+G43+G46+G49+G52+G55</f>
        <v>17755216.670000002</v>
      </c>
      <c r="H37" s="92">
        <f>H40+H43+H46+H49+H52+H55</f>
        <v>18470529.670000002</v>
      </c>
      <c r="I37" s="92">
        <f>I40+I43+I46+I49+I52+I55</f>
        <v>19195561.449999999</v>
      </c>
      <c r="J37" s="92">
        <f>J40+J43+J46+J49+J52+J55</f>
        <v>19952095.140000001</v>
      </c>
      <c r="K37" s="92">
        <f>K40+K43+K46+K49+K52+K55</f>
        <v>20752020.850000001</v>
      </c>
      <c r="L37" s="141"/>
      <c r="M37" s="9" t="s">
        <v>30</v>
      </c>
      <c r="N37" s="47">
        <v>5</v>
      </c>
      <c r="O37" s="47">
        <v>5</v>
      </c>
      <c r="P37" s="47">
        <v>5</v>
      </c>
      <c r="Q37" s="47">
        <v>5</v>
      </c>
      <c r="R37" s="47">
        <v>5</v>
      </c>
      <c r="S37" s="47">
        <v>5</v>
      </c>
      <c r="T37" s="47">
        <v>5</v>
      </c>
      <c r="U37" s="47">
        <v>5</v>
      </c>
      <c r="V37" s="47">
        <v>5</v>
      </c>
      <c r="W37" s="47">
        <v>5</v>
      </c>
      <c r="X37" s="47">
        <v>5</v>
      </c>
      <c r="Y37" s="47">
        <f>SUM(N37:X37)</f>
        <v>55</v>
      </c>
      <c r="Z37" s="29" t="e">
        <f>#REF!+#REF!+#REF!</f>
        <v>#REF!</v>
      </c>
    </row>
    <row r="38" spans="1:30" s="1" customFormat="1" ht="75" customHeight="1" x14ac:dyDescent="0.25">
      <c r="A38" s="148" t="s">
        <v>204</v>
      </c>
      <c r="B38" s="95" t="s">
        <v>14</v>
      </c>
      <c r="C38" s="92">
        <f t="shared" ref="C38:C55" si="15">SUM(D38:K38)</f>
        <v>152761999.99000001</v>
      </c>
      <c r="D38" s="92">
        <f t="shared" ref="D38:K38" si="16">D39+D40</f>
        <v>13957333.33</v>
      </c>
      <c r="E38" s="92">
        <f t="shared" si="16"/>
        <v>13957333.33</v>
      </c>
      <c r="F38" s="92">
        <f>F39+F40</f>
        <v>13957333.33</v>
      </c>
      <c r="G38" s="92">
        <f t="shared" si="16"/>
        <v>21760000</v>
      </c>
      <c r="H38" s="92">
        <f t="shared" si="16"/>
        <v>21980000</v>
      </c>
      <c r="I38" s="92">
        <f t="shared" si="16"/>
        <v>22180000</v>
      </c>
      <c r="J38" s="92">
        <f t="shared" si="16"/>
        <v>22380000</v>
      </c>
      <c r="K38" s="92">
        <f t="shared" si="16"/>
        <v>22590000</v>
      </c>
      <c r="L38" s="143" t="s">
        <v>65</v>
      </c>
      <c r="M38" s="1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</row>
    <row r="39" spans="1:30" s="1" customFormat="1" ht="75" customHeight="1" x14ac:dyDescent="0.25">
      <c r="A39" s="148"/>
      <c r="B39" s="95" t="s">
        <v>36</v>
      </c>
      <c r="C39" s="92">
        <f t="shared" si="15"/>
        <v>98903800</v>
      </c>
      <c r="D39" s="92">
        <v>12534600</v>
      </c>
      <c r="E39" s="92">
        <v>12534600</v>
      </c>
      <c r="F39" s="92">
        <v>12534600</v>
      </c>
      <c r="G39" s="92">
        <v>12260000</v>
      </c>
      <c r="H39" s="92">
        <v>12260000</v>
      </c>
      <c r="I39" s="92">
        <v>12260000</v>
      </c>
      <c r="J39" s="92">
        <v>12260000</v>
      </c>
      <c r="K39" s="92">
        <v>12260000</v>
      </c>
      <c r="L39" s="143"/>
      <c r="M39" s="1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</row>
    <row r="40" spans="1:30" s="1" customFormat="1" ht="75" customHeight="1" x14ac:dyDescent="0.25">
      <c r="A40" s="148"/>
      <c r="B40" s="95" t="s">
        <v>15</v>
      </c>
      <c r="C40" s="92">
        <f t="shared" si="15"/>
        <v>53858199.990000002</v>
      </c>
      <c r="D40" s="92">
        <f>1392733.33+30000</f>
        <v>1422733.33</v>
      </c>
      <c r="E40" s="92">
        <f>1392733.33+30000</f>
        <v>1422733.33</v>
      </c>
      <c r="F40" s="92">
        <f>1392733.33+30000</f>
        <v>1422733.33</v>
      </c>
      <c r="G40" s="92">
        <v>9500000</v>
      </c>
      <c r="H40" s="92">
        <v>9720000</v>
      </c>
      <c r="I40" s="92">
        <v>9920000</v>
      </c>
      <c r="J40" s="92">
        <v>10120000</v>
      </c>
      <c r="K40" s="92">
        <v>10330000</v>
      </c>
      <c r="L40" s="143"/>
      <c r="M40" s="1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</row>
    <row r="41" spans="1:30" s="1" customFormat="1" ht="219.75" customHeight="1" x14ac:dyDescent="0.25">
      <c r="A41" s="148" t="s">
        <v>160</v>
      </c>
      <c r="B41" s="95" t="s">
        <v>14</v>
      </c>
      <c r="C41" s="92">
        <f t="shared" si="15"/>
        <v>5937092.96</v>
      </c>
      <c r="D41" s="92">
        <f t="shared" ref="D41:K41" si="17">D42+D43</f>
        <v>100000</v>
      </c>
      <c r="E41" s="92">
        <f t="shared" si="17"/>
        <v>100000</v>
      </c>
      <c r="F41" s="92">
        <f t="shared" si="17"/>
        <v>100000</v>
      </c>
      <c r="G41" s="92">
        <f t="shared" si="17"/>
        <v>1000000</v>
      </c>
      <c r="H41" s="92">
        <f t="shared" si="17"/>
        <v>1060000</v>
      </c>
      <c r="I41" s="92">
        <f t="shared" si="17"/>
        <v>1123600</v>
      </c>
      <c r="J41" s="92">
        <f t="shared" si="17"/>
        <v>1191016</v>
      </c>
      <c r="K41" s="92">
        <f t="shared" si="17"/>
        <v>1262476.96</v>
      </c>
      <c r="L41" s="143" t="s">
        <v>65</v>
      </c>
      <c r="M41" s="1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</row>
    <row r="42" spans="1:30" s="1" customFormat="1" ht="108.75" customHeight="1" x14ac:dyDescent="0.25">
      <c r="A42" s="148"/>
      <c r="B42" s="95" t="s">
        <v>36</v>
      </c>
      <c r="C42" s="92">
        <f t="shared" si="15"/>
        <v>0</v>
      </c>
      <c r="D42" s="92">
        <v>0</v>
      </c>
      <c r="E42" s="92">
        <v>0</v>
      </c>
      <c r="F42" s="92">
        <v>0</v>
      </c>
      <c r="G42" s="92">
        <v>0</v>
      </c>
      <c r="H42" s="92">
        <v>0</v>
      </c>
      <c r="I42" s="92">
        <v>0</v>
      </c>
      <c r="J42" s="92">
        <v>0</v>
      </c>
      <c r="K42" s="92">
        <v>0</v>
      </c>
      <c r="L42" s="143"/>
      <c r="M42" s="1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</row>
    <row r="43" spans="1:30" s="1" customFormat="1" ht="63" customHeight="1" x14ac:dyDescent="0.25">
      <c r="A43" s="148"/>
      <c r="B43" s="95" t="s">
        <v>15</v>
      </c>
      <c r="C43" s="92">
        <f t="shared" si="15"/>
        <v>5937092.96</v>
      </c>
      <c r="D43" s="92">
        <v>100000</v>
      </c>
      <c r="E43" s="92">
        <v>100000</v>
      </c>
      <c r="F43" s="92">
        <v>100000</v>
      </c>
      <c r="G43" s="92">
        <v>1000000</v>
      </c>
      <c r="H43" s="92">
        <f>G43*106/100</f>
        <v>1060000</v>
      </c>
      <c r="I43" s="92">
        <f>H43*106/100</f>
        <v>1123600</v>
      </c>
      <c r="J43" s="92">
        <f>I43*106/100</f>
        <v>1191016</v>
      </c>
      <c r="K43" s="92">
        <f>J43*106/100</f>
        <v>1262476.96</v>
      </c>
      <c r="L43" s="143"/>
      <c r="M43" s="1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</row>
    <row r="44" spans="1:30" s="1" customFormat="1" ht="121.5" customHeight="1" x14ac:dyDescent="0.25">
      <c r="A44" s="148" t="s">
        <v>205</v>
      </c>
      <c r="B44" s="95" t="s">
        <v>14</v>
      </c>
      <c r="C44" s="92">
        <f t="shared" si="15"/>
        <v>25886597.420000002</v>
      </c>
      <c r="D44" s="92">
        <f t="shared" ref="D44:K44" si="18">D45+D46</f>
        <v>1000000</v>
      </c>
      <c r="E44" s="92">
        <f t="shared" si="18"/>
        <v>1000000</v>
      </c>
      <c r="F44" s="92">
        <f t="shared" si="18"/>
        <v>1000000</v>
      </c>
      <c r="G44" s="92">
        <f t="shared" si="18"/>
        <v>4060000</v>
      </c>
      <c r="H44" s="92">
        <f t="shared" si="18"/>
        <v>4303600</v>
      </c>
      <c r="I44" s="92">
        <f t="shared" si="18"/>
        <v>4561816</v>
      </c>
      <c r="J44" s="92">
        <f t="shared" si="18"/>
        <v>4835524.96</v>
      </c>
      <c r="K44" s="92">
        <f t="shared" si="18"/>
        <v>5125656.46</v>
      </c>
      <c r="L44" s="143" t="s">
        <v>65</v>
      </c>
      <c r="M44" s="1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</row>
    <row r="45" spans="1:30" s="1" customFormat="1" ht="121.5" customHeight="1" x14ac:dyDescent="0.25">
      <c r="A45" s="148"/>
      <c r="B45" s="95" t="s">
        <v>36</v>
      </c>
      <c r="C45" s="92">
        <f t="shared" si="15"/>
        <v>0</v>
      </c>
      <c r="D45" s="92">
        <v>0</v>
      </c>
      <c r="E45" s="92">
        <v>0</v>
      </c>
      <c r="F45" s="92">
        <v>0</v>
      </c>
      <c r="G45" s="92">
        <v>0</v>
      </c>
      <c r="H45" s="92">
        <v>0</v>
      </c>
      <c r="I45" s="92">
        <v>0</v>
      </c>
      <c r="J45" s="92">
        <v>0</v>
      </c>
      <c r="K45" s="92">
        <v>0</v>
      </c>
      <c r="L45" s="143"/>
      <c r="M45" s="1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</row>
    <row r="46" spans="1:30" s="1" customFormat="1" ht="93" customHeight="1" x14ac:dyDescent="0.25">
      <c r="A46" s="148"/>
      <c r="B46" s="95" t="s">
        <v>15</v>
      </c>
      <c r="C46" s="92">
        <f t="shared" si="15"/>
        <v>25886597.420000002</v>
      </c>
      <c r="D46" s="92">
        <v>1000000</v>
      </c>
      <c r="E46" s="92">
        <v>1000000</v>
      </c>
      <c r="F46" s="92">
        <v>1000000</v>
      </c>
      <c r="G46" s="92">
        <f>F46*106/100+3000000</f>
        <v>4060000</v>
      </c>
      <c r="H46" s="92">
        <f>G46*106/100</f>
        <v>4303600</v>
      </c>
      <c r="I46" s="92">
        <f>H46*106/100</f>
        <v>4561816</v>
      </c>
      <c r="J46" s="92">
        <f>I46*106/100</f>
        <v>4835524.96</v>
      </c>
      <c r="K46" s="92">
        <f>J46*106/100</f>
        <v>5125656.46</v>
      </c>
      <c r="L46" s="143"/>
      <c r="M46" s="1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</row>
    <row r="47" spans="1:30" s="1" customFormat="1" ht="33" customHeight="1" x14ac:dyDescent="0.25">
      <c r="A47" s="147" t="s">
        <v>155</v>
      </c>
      <c r="B47" s="95" t="s">
        <v>14</v>
      </c>
      <c r="C47" s="92">
        <f t="shared" si="15"/>
        <v>7037547.4800000004</v>
      </c>
      <c r="D47" s="92">
        <f t="shared" ref="D47:K47" si="19">D48+D49</f>
        <v>100000</v>
      </c>
      <c r="E47" s="92">
        <f t="shared" si="19"/>
        <v>100000</v>
      </c>
      <c r="F47" s="92">
        <f t="shared" si="19"/>
        <v>100000</v>
      </c>
      <c r="G47" s="92">
        <f t="shared" si="19"/>
        <v>1195216.67</v>
      </c>
      <c r="H47" s="92">
        <f t="shared" si="19"/>
        <v>1266929.67</v>
      </c>
      <c r="I47" s="92">
        <f t="shared" si="19"/>
        <v>1342945.45</v>
      </c>
      <c r="J47" s="92">
        <f t="shared" si="19"/>
        <v>1423522.18</v>
      </c>
      <c r="K47" s="92">
        <f t="shared" si="19"/>
        <v>1508933.51</v>
      </c>
      <c r="L47" s="143" t="s">
        <v>65</v>
      </c>
      <c r="M47" s="21" t="s">
        <v>27</v>
      </c>
      <c r="N47" s="48">
        <v>1</v>
      </c>
      <c r="O47" s="48">
        <v>1</v>
      </c>
      <c r="P47" s="48">
        <v>1</v>
      </c>
      <c r="Q47" s="48">
        <v>1</v>
      </c>
      <c r="R47" s="48">
        <v>1</v>
      </c>
      <c r="S47" s="48">
        <v>1</v>
      </c>
      <c r="T47" s="48">
        <v>1</v>
      </c>
      <c r="U47" s="48">
        <v>1</v>
      </c>
      <c r="V47" s="48">
        <v>1</v>
      </c>
      <c r="W47" s="48">
        <v>1</v>
      </c>
      <c r="X47" s="48">
        <v>1</v>
      </c>
      <c r="Y47" s="48">
        <f>SUM(N47:X47)</f>
        <v>11</v>
      </c>
    </row>
    <row r="48" spans="1:30" s="1" customFormat="1" ht="69" customHeight="1" x14ac:dyDescent="0.25">
      <c r="A48" s="147"/>
      <c r="B48" s="95" t="s">
        <v>36</v>
      </c>
      <c r="C48" s="92">
        <f t="shared" si="15"/>
        <v>0</v>
      </c>
      <c r="D48" s="92">
        <v>0</v>
      </c>
      <c r="E48" s="92">
        <v>0</v>
      </c>
      <c r="F48" s="92">
        <v>0</v>
      </c>
      <c r="G48" s="92">
        <v>0</v>
      </c>
      <c r="H48" s="92">
        <v>0</v>
      </c>
      <c r="I48" s="92">
        <v>0</v>
      </c>
      <c r="J48" s="92">
        <v>0</v>
      </c>
      <c r="K48" s="92">
        <v>0</v>
      </c>
      <c r="L48" s="143"/>
      <c r="M48" s="21" t="s">
        <v>22</v>
      </c>
      <c r="N48" s="48">
        <v>1</v>
      </c>
      <c r="O48" s="48">
        <v>1</v>
      </c>
      <c r="P48" s="48">
        <v>1</v>
      </c>
      <c r="Q48" s="48">
        <v>1</v>
      </c>
      <c r="R48" s="48">
        <v>1</v>
      </c>
      <c r="S48" s="48">
        <v>1</v>
      </c>
      <c r="T48" s="48">
        <v>1</v>
      </c>
      <c r="U48" s="48">
        <v>1</v>
      </c>
      <c r="V48" s="48">
        <v>1</v>
      </c>
      <c r="W48" s="48">
        <v>1</v>
      </c>
      <c r="X48" s="48">
        <v>1</v>
      </c>
      <c r="Y48" s="48">
        <f>X48</f>
        <v>1</v>
      </c>
    </row>
    <row r="49" spans="1:25" s="1" customFormat="1" ht="32.25" customHeight="1" x14ac:dyDescent="0.25">
      <c r="A49" s="147"/>
      <c r="B49" s="95" t="s">
        <v>15</v>
      </c>
      <c r="C49" s="92">
        <f t="shared" si="15"/>
        <v>7037547.4800000004</v>
      </c>
      <c r="D49" s="92">
        <v>100000</v>
      </c>
      <c r="E49" s="92">
        <v>100000</v>
      </c>
      <c r="F49" s="92">
        <v>100000</v>
      </c>
      <c r="G49" s="92">
        <v>1195216.67</v>
      </c>
      <c r="H49" s="92">
        <v>1266929.67</v>
      </c>
      <c r="I49" s="92">
        <v>1342945.45</v>
      </c>
      <c r="J49" s="92">
        <v>1423522.18</v>
      </c>
      <c r="K49" s="92">
        <v>1508933.51</v>
      </c>
      <c r="L49" s="143"/>
      <c r="M49" s="21" t="s">
        <v>28</v>
      </c>
      <c r="N49" s="48">
        <v>20</v>
      </c>
      <c r="O49" s="48">
        <v>20</v>
      </c>
      <c r="P49" s="48">
        <v>20</v>
      </c>
      <c r="Q49" s="48">
        <v>20</v>
      </c>
      <c r="R49" s="48">
        <v>20</v>
      </c>
      <c r="S49" s="48">
        <v>20</v>
      </c>
      <c r="T49" s="48">
        <v>20</v>
      </c>
      <c r="U49" s="48">
        <v>20</v>
      </c>
      <c r="V49" s="48">
        <v>20</v>
      </c>
      <c r="W49" s="48">
        <v>20</v>
      </c>
      <c r="X49" s="48">
        <v>20</v>
      </c>
      <c r="Y49" s="48">
        <f>X49</f>
        <v>20</v>
      </c>
    </row>
    <row r="50" spans="1:25" s="1" customFormat="1" ht="25.5" customHeight="1" x14ac:dyDescent="0.25">
      <c r="A50" s="148" t="s">
        <v>78</v>
      </c>
      <c r="B50" s="95" t="s">
        <v>14</v>
      </c>
      <c r="C50" s="92">
        <f t="shared" si="15"/>
        <v>5937092.96</v>
      </c>
      <c r="D50" s="92">
        <f t="shared" ref="D50:K50" si="20">D51+D52</f>
        <v>100000</v>
      </c>
      <c r="E50" s="92">
        <f t="shared" si="20"/>
        <v>100000</v>
      </c>
      <c r="F50" s="92">
        <f t="shared" si="20"/>
        <v>100000</v>
      </c>
      <c r="G50" s="92">
        <f t="shared" si="20"/>
        <v>1000000</v>
      </c>
      <c r="H50" s="92">
        <f t="shared" si="20"/>
        <v>1060000</v>
      </c>
      <c r="I50" s="92">
        <f t="shared" si="20"/>
        <v>1123600</v>
      </c>
      <c r="J50" s="92">
        <f t="shared" si="20"/>
        <v>1191016</v>
      </c>
      <c r="K50" s="92">
        <f t="shared" si="20"/>
        <v>1262476.96</v>
      </c>
      <c r="L50" s="143" t="s">
        <v>65</v>
      </c>
      <c r="M50" s="21" t="s">
        <v>33</v>
      </c>
      <c r="N50" s="137">
        <v>1</v>
      </c>
      <c r="O50" s="137">
        <v>1</v>
      </c>
      <c r="P50" s="137">
        <v>1</v>
      </c>
      <c r="Q50" s="137">
        <v>1</v>
      </c>
      <c r="R50" s="137">
        <v>1</v>
      </c>
      <c r="S50" s="137">
        <v>1</v>
      </c>
      <c r="T50" s="137">
        <v>1</v>
      </c>
      <c r="U50" s="137">
        <v>1</v>
      </c>
      <c r="V50" s="137">
        <v>1</v>
      </c>
      <c r="W50" s="137">
        <v>1</v>
      </c>
      <c r="X50" s="137">
        <v>1</v>
      </c>
      <c r="Y50" s="139">
        <f>SUM(N50:X50)</f>
        <v>11</v>
      </c>
    </row>
    <row r="51" spans="1:25" s="1" customFormat="1" ht="66.75" customHeight="1" x14ac:dyDescent="0.25">
      <c r="A51" s="148"/>
      <c r="B51" s="95" t="s">
        <v>36</v>
      </c>
      <c r="C51" s="92">
        <f t="shared" si="15"/>
        <v>0</v>
      </c>
      <c r="D51" s="92">
        <v>0</v>
      </c>
      <c r="E51" s="92">
        <v>0</v>
      </c>
      <c r="F51" s="92">
        <v>0</v>
      </c>
      <c r="G51" s="92">
        <v>0</v>
      </c>
      <c r="H51" s="92">
        <v>0</v>
      </c>
      <c r="I51" s="92">
        <v>0</v>
      </c>
      <c r="J51" s="92">
        <v>0</v>
      </c>
      <c r="K51" s="92">
        <v>0</v>
      </c>
      <c r="L51" s="143"/>
      <c r="M51" s="21"/>
      <c r="N51" s="138"/>
      <c r="O51" s="138"/>
      <c r="P51" s="138"/>
      <c r="Q51" s="138"/>
      <c r="R51" s="138"/>
      <c r="S51" s="138"/>
      <c r="T51" s="138"/>
      <c r="U51" s="138"/>
      <c r="V51" s="138"/>
      <c r="W51" s="138"/>
      <c r="X51" s="138"/>
      <c r="Y51" s="140"/>
    </row>
    <row r="52" spans="1:25" s="1" customFormat="1" ht="31.5" customHeight="1" x14ac:dyDescent="0.25">
      <c r="A52" s="148"/>
      <c r="B52" s="95" t="s">
        <v>15</v>
      </c>
      <c r="C52" s="92">
        <f t="shared" si="15"/>
        <v>5937092.96</v>
      </c>
      <c r="D52" s="92">
        <v>100000</v>
      </c>
      <c r="E52" s="92">
        <v>100000</v>
      </c>
      <c r="F52" s="92">
        <v>100000</v>
      </c>
      <c r="G52" s="92">
        <v>1000000</v>
      </c>
      <c r="H52" s="92">
        <f>G52*106/100</f>
        <v>1060000</v>
      </c>
      <c r="I52" s="92">
        <f>H52*106/100</f>
        <v>1123600</v>
      </c>
      <c r="J52" s="92">
        <f>I52*106/100</f>
        <v>1191016</v>
      </c>
      <c r="K52" s="92">
        <f>J52*106/100</f>
        <v>1262476.96</v>
      </c>
      <c r="L52" s="143"/>
      <c r="M52" s="11" t="s">
        <v>34</v>
      </c>
      <c r="N52" s="48">
        <v>80</v>
      </c>
      <c r="O52" s="48">
        <v>80</v>
      </c>
      <c r="P52" s="48">
        <v>80</v>
      </c>
      <c r="Q52" s="48">
        <v>80</v>
      </c>
      <c r="R52" s="48">
        <v>80</v>
      </c>
      <c r="S52" s="48">
        <v>80</v>
      </c>
      <c r="T52" s="48">
        <v>80</v>
      </c>
      <c r="U52" s="48">
        <v>80</v>
      </c>
      <c r="V52" s="48">
        <v>80</v>
      </c>
      <c r="W52" s="48">
        <v>80</v>
      </c>
      <c r="X52" s="48">
        <v>80</v>
      </c>
      <c r="Y52" s="48">
        <f>SUM(N52:X52)</f>
        <v>880</v>
      </c>
    </row>
    <row r="53" spans="1:25" s="1" customFormat="1" ht="22.5" customHeight="1" x14ac:dyDescent="0.25">
      <c r="A53" s="148" t="s">
        <v>79</v>
      </c>
      <c r="B53" s="95" t="s">
        <v>14</v>
      </c>
      <c r="C53" s="92">
        <f>SUM(D53:K53)</f>
        <v>5937092.96</v>
      </c>
      <c r="D53" s="92">
        <f t="shared" ref="D53:J53" si="21">D54+D55</f>
        <v>100000</v>
      </c>
      <c r="E53" s="92">
        <f t="shared" si="21"/>
        <v>100000</v>
      </c>
      <c r="F53" s="92">
        <f t="shared" si="21"/>
        <v>100000</v>
      </c>
      <c r="G53" s="92">
        <f t="shared" si="21"/>
        <v>1000000</v>
      </c>
      <c r="H53" s="92">
        <f t="shared" si="21"/>
        <v>1060000</v>
      </c>
      <c r="I53" s="92">
        <f t="shared" si="21"/>
        <v>1123600</v>
      </c>
      <c r="J53" s="92">
        <f t="shared" si="21"/>
        <v>1191016</v>
      </c>
      <c r="K53" s="92">
        <f>K54+K55</f>
        <v>1262476.96</v>
      </c>
      <c r="L53" s="143" t="s">
        <v>65</v>
      </c>
      <c r="M53" s="17" t="s">
        <v>32</v>
      </c>
      <c r="N53" s="139">
        <v>1</v>
      </c>
      <c r="O53" s="139">
        <v>1</v>
      </c>
      <c r="P53" s="139">
        <v>1</v>
      </c>
      <c r="Q53" s="139">
        <v>1</v>
      </c>
      <c r="R53" s="139">
        <v>1</v>
      </c>
      <c r="S53" s="139">
        <v>1</v>
      </c>
      <c r="T53" s="139">
        <v>1</v>
      </c>
      <c r="U53" s="139">
        <v>1</v>
      </c>
      <c r="V53" s="139">
        <v>1</v>
      </c>
      <c r="W53" s="139">
        <v>1</v>
      </c>
      <c r="X53" s="139">
        <v>1</v>
      </c>
      <c r="Y53" s="137">
        <f>SUM(N53:X55)</f>
        <v>11</v>
      </c>
    </row>
    <row r="54" spans="1:25" s="1" customFormat="1" ht="76.5" customHeight="1" x14ac:dyDescent="0.25">
      <c r="A54" s="148"/>
      <c r="B54" s="95" t="s">
        <v>36</v>
      </c>
      <c r="C54" s="92">
        <f t="shared" si="15"/>
        <v>0</v>
      </c>
      <c r="D54" s="92">
        <v>0</v>
      </c>
      <c r="E54" s="92">
        <v>0</v>
      </c>
      <c r="F54" s="92">
        <v>0</v>
      </c>
      <c r="G54" s="92">
        <v>0</v>
      </c>
      <c r="H54" s="92">
        <v>0</v>
      </c>
      <c r="I54" s="92">
        <v>0</v>
      </c>
      <c r="J54" s="92">
        <v>0</v>
      </c>
      <c r="K54" s="92">
        <v>0</v>
      </c>
      <c r="L54" s="143"/>
      <c r="M54" s="17"/>
      <c r="N54" s="139"/>
      <c r="O54" s="139"/>
      <c r="P54" s="139"/>
      <c r="Q54" s="139"/>
      <c r="R54" s="139"/>
      <c r="S54" s="139"/>
      <c r="T54" s="139"/>
      <c r="U54" s="139"/>
      <c r="V54" s="139"/>
      <c r="W54" s="139"/>
      <c r="X54" s="139"/>
      <c r="Y54" s="141"/>
    </row>
    <row r="55" spans="1:25" s="1" customFormat="1" ht="33.75" customHeight="1" x14ac:dyDescent="0.25">
      <c r="A55" s="148"/>
      <c r="B55" s="95" t="s">
        <v>15</v>
      </c>
      <c r="C55" s="92">
        <f t="shared" si="15"/>
        <v>5937092.96</v>
      </c>
      <c r="D55" s="92">
        <v>100000</v>
      </c>
      <c r="E55" s="92">
        <v>100000</v>
      </c>
      <c r="F55" s="92">
        <v>100000</v>
      </c>
      <c r="G55" s="92">
        <v>1000000</v>
      </c>
      <c r="H55" s="92">
        <f>G55*106/100</f>
        <v>1060000</v>
      </c>
      <c r="I55" s="92">
        <f>H55*106/100</f>
        <v>1123600</v>
      </c>
      <c r="J55" s="92">
        <f>I55*106/100</f>
        <v>1191016</v>
      </c>
      <c r="K55" s="92">
        <f>J55*106/100</f>
        <v>1262476.96</v>
      </c>
      <c r="L55" s="143"/>
      <c r="M55" s="18"/>
      <c r="N55" s="137"/>
      <c r="O55" s="137"/>
      <c r="P55" s="137"/>
      <c r="Q55" s="137"/>
      <c r="R55" s="137"/>
      <c r="S55" s="137"/>
      <c r="T55" s="137"/>
      <c r="U55" s="137"/>
      <c r="V55" s="137"/>
      <c r="W55" s="137"/>
      <c r="X55" s="137"/>
      <c r="Y55" s="141"/>
    </row>
    <row r="56" spans="1:25" s="1" customFormat="1" ht="33.75" customHeight="1" x14ac:dyDescent="0.25">
      <c r="A56" s="147" t="s">
        <v>69</v>
      </c>
      <c r="B56" s="95" t="s">
        <v>14</v>
      </c>
      <c r="C56" s="92">
        <f>SUM(D56:K56)</f>
        <v>13305639.449999999</v>
      </c>
      <c r="D56" s="92">
        <f>D57+D58</f>
        <v>1616666.67</v>
      </c>
      <c r="E56" s="92">
        <f t="shared" ref="E56:K56" si="22">E57+E58</f>
        <v>1616666.67</v>
      </c>
      <c r="F56" s="92">
        <f t="shared" si="22"/>
        <v>1616666.67</v>
      </c>
      <c r="G56" s="92">
        <f t="shared" si="22"/>
        <v>1500000</v>
      </c>
      <c r="H56" s="92">
        <f t="shared" si="22"/>
        <v>1590000</v>
      </c>
      <c r="I56" s="92">
        <f t="shared" si="22"/>
        <v>1685400</v>
      </c>
      <c r="J56" s="92">
        <f t="shared" si="22"/>
        <v>1786524</v>
      </c>
      <c r="K56" s="92">
        <f t="shared" si="22"/>
        <v>1893715.44</v>
      </c>
      <c r="L56" s="141" t="s">
        <v>65</v>
      </c>
      <c r="M56" s="1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50"/>
    </row>
    <row r="57" spans="1:25" s="1" customFormat="1" ht="69" customHeight="1" x14ac:dyDescent="0.25">
      <c r="A57" s="147"/>
      <c r="B57" s="95" t="s">
        <v>36</v>
      </c>
      <c r="C57" s="92">
        <f>C60</f>
        <v>4297500</v>
      </c>
      <c r="D57" s="106">
        <f>D60</f>
        <v>1432500</v>
      </c>
      <c r="E57" s="106">
        <f t="shared" ref="E57:K57" si="23">E60</f>
        <v>1432500</v>
      </c>
      <c r="F57" s="106">
        <f t="shared" si="23"/>
        <v>1432500</v>
      </c>
      <c r="G57" s="106">
        <f t="shared" si="23"/>
        <v>0</v>
      </c>
      <c r="H57" s="106">
        <f t="shared" si="23"/>
        <v>0</v>
      </c>
      <c r="I57" s="106">
        <f t="shared" si="23"/>
        <v>0</v>
      </c>
      <c r="J57" s="106">
        <f t="shared" si="23"/>
        <v>0</v>
      </c>
      <c r="K57" s="106">
        <f t="shared" si="23"/>
        <v>0</v>
      </c>
      <c r="L57" s="141"/>
      <c r="M57" s="1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50"/>
    </row>
    <row r="58" spans="1:25" s="1" customFormat="1" ht="45" customHeight="1" x14ac:dyDescent="0.25">
      <c r="A58" s="147"/>
      <c r="B58" s="95" t="s">
        <v>15</v>
      </c>
      <c r="C58" s="92">
        <f>C61</f>
        <v>9008139.4499999993</v>
      </c>
      <c r="D58" s="106">
        <f>D61</f>
        <v>184166.67</v>
      </c>
      <c r="E58" s="106">
        <f t="shared" ref="E58:K58" si="24">E61</f>
        <v>184166.67</v>
      </c>
      <c r="F58" s="106">
        <f t="shared" si="24"/>
        <v>184166.67</v>
      </c>
      <c r="G58" s="106">
        <f t="shared" si="24"/>
        <v>1500000</v>
      </c>
      <c r="H58" s="106">
        <f t="shared" si="24"/>
        <v>1590000</v>
      </c>
      <c r="I58" s="106">
        <f t="shared" si="24"/>
        <v>1685400</v>
      </c>
      <c r="J58" s="106">
        <f t="shared" si="24"/>
        <v>1786524</v>
      </c>
      <c r="K58" s="106">
        <f t="shared" si="24"/>
        <v>1893715.44</v>
      </c>
      <c r="L58" s="141"/>
      <c r="M58" s="1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50"/>
    </row>
    <row r="59" spans="1:25" s="1" customFormat="1" ht="54.75" customHeight="1" x14ac:dyDescent="0.25">
      <c r="A59" s="148" t="s">
        <v>206</v>
      </c>
      <c r="B59" s="95" t="s">
        <v>14</v>
      </c>
      <c r="C59" s="92">
        <f t="shared" ref="C59:C64" si="25">SUM(D59:K59)</f>
        <v>13305639.449999999</v>
      </c>
      <c r="D59" s="92">
        <f t="shared" ref="D59:K59" si="26">D60+D61</f>
        <v>1616666.67</v>
      </c>
      <c r="E59" s="92">
        <f t="shared" si="26"/>
        <v>1616666.67</v>
      </c>
      <c r="F59" s="92">
        <f t="shared" si="26"/>
        <v>1616666.67</v>
      </c>
      <c r="G59" s="92">
        <f t="shared" si="26"/>
        <v>1500000</v>
      </c>
      <c r="H59" s="92">
        <f t="shared" si="26"/>
        <v>1590000</v>
      </c>
      <c r="I59" s="92">
        <f t="shared" si="26"/>
        <v>1685400</v>
      </c>
      <c r="J59" s="92">
        <f t="shared" si="26"/>
        <v>1786524</v>
      </c>
      <c r="K59" s="92">
        <f t="shared" si="26"/>
        <v>1893715.44</v>
      </c>
      <c r="L59" s="143" t="s">
        <v>65</v>
      </c>
      <c r="M59" s="17" t="s">
        <v>31</v>
      </c>
      <c r="N59" s="137" t="e">
        <f>(#REF!/300000)</f>
        <v>#REF!</v>
      </c>
      <c r="O59" s="137" t="e">
        <f>(#REF!/200000)</f>
        <v>#REF!</v>
      </c>
      <c r="P59" s="137" t="e">
        <f>(#REF!/200000)</f>
        <v>#REF!</v>
      </c>
      <c r="Q59" s="137">
        <f t="shared" ref="Q59:X59" si="27">D59/200000</f>
        <v>8</v>
      </c>
      <c r="R59" s="137">
        <f t="shared" si="27"/>
        <v>8</v>
      </c>
      <c r="S59" s="137">
        <f t="shared" si="27"/>
        <v>8</v>
      </c>
      <c r="T59" s="137">
        <f t="shared" si="27"/>
        <v>8</v>
      </c>
      <c r="U59" s="137">
        <f t="shared" si="27"/>
        <v>8</v>
      </c>
      <c r="V59" s="137">
        <f t="shared" si="27"/>
        <v>8</v>
      </c>
      <c r="W59" s="137">
        <f t="shared" si="27"/>
        <v>9</v>
      </c>
      <c r="X59" s="137">
        <f t="shared" si="27"/>
        <v>9</v>
      </c>
      <c r="Y59" s="137" t="e">
        <f>SUM(N59:X61)</f>
        <v>#REF!</v>
      </c>
    </row>
    <row r="60" spans="1:25" s="1" customFormat="1" ht="76.5" customHeight="1" x14ac:dyDescent="0.25">
      <c r="A60" s="148"/>
      <c r="B60" s="95" t="s">
        <v>36</v>
      </c>
      <c r="C60" s="92">
        <f t="shared" si="25"/>
        <v>4297500</v>
      </c>
      <c r="D60" s="92">
        <v>1432500</v>
      </c>
      <c r="E60" s="92">
        <v>1432500</v>
      </c>
      <c r="F60" s="92">
        <v>1432500</v>
      </c>
      <c r="G60" s="92">
        <v>0</v>
      </c>
      <c r="H60" s="92">
        <v>0</v>
      </c>
      <c r="I60" s="92">
        <v>0</v>
      </c>
      <c r="J60" s="92">
        <v>0</v>
      </c>
      <c r="K60" s="92">
        <v>0</v>
      </c>
      <c r="L60" s="143"/>
      <c r="M60" s="17"/>
      <c r="N60" s="138"/>
      <c r="O60" s="138"/>
      <c r="P60" s="138"/>
      <c r="Q60" s="138"/>
      <c r="R60" s="138"/>
      <c r="S60" s="138"/>
      <c r="T60" s="138"/>
      <c r="U60" s="138"/>
      <c r="V60" s="138"/>
      <c r="W60" s="138"/>
      <c r="X60" s="138"/>
      <c r="Y60" s="138"/>
    </row>
    <row r="61" spans="1:25" s="1" customFormat="1" ht="68.25" customHeight="1" x14ac:dyDescent="0.25">
      <c r="A61" s="148"/>
      <c r="B61" s="95" t="s">
        <v>15</v>
      </c>
      <c r="C61" s="92">
        <f t="shared" si="25"/>
        <v>9008139.4499999993</v>
      </c>
      <c r="D61" s="92">
        <f>159166.67+25000</f>
        <v>184166.67</v>
      </c>
      <c r="E61" s="92">
        <f>159166.67+25000</f>
        <v>184166.67</v>
      </c>
      <c r="F61" s="92">
        <f>159166.67+25000</f>
        <v>184166.67</v>
      </c>
      <c r="G61" s="92">
        <v>1500000</v>
      </c>
      <c r="H61" s="92">
        <f>G61*106/100</f>
        <v>1590000</v>
      </c>
      <c r="I61" s="92">
        <f>H61*106/100</f>
        <v>1685400</v>
      </c>
      <c r="J61" s="92">
        <f>I61*106/100</f>
        <v>1786524</v>
      </c>
      <c r="K61" s="92">
        <f>J61*106/100</f>
        <v>1893715.44</v>
      </c>
      <c r="L61" s="143"/>
      <c r="M61" s="18"/>
      <c r="N61" s="138"/>
      <c r="O61" s="138"/>
      <c r="P61" s="138"/>
      <c r="Q61" s="138"/>
      <c r="R61" s="138"/>
      <c r="S61" s="138"/>
      <c r="T61" s="138"/>
      <c r="U61" s="138"/>
      <c r="V61" s="138"/>
      <c r="W61" s="138"/>
      <c r="X61" s="138"/>
      <c r="Y61" s="138"/>
    </row>
    <row r="62" spans="1:25" s="6" customFormat="1" ht="61.5" customHeight="1" x14ac:dyDescent="0.25">
      <c r="A62" s="147" t="s">
        <v>207</v>
      </c>
      <c r="B62" s="95" t="s">
        <v>14</v>
      </c>
      <c r="C62" s="92">
        <f t="shared" si="25"/>
        <v>220350</v>
      </c>
      <c r="D62" s="92">
        <f t="shared" ref="D62:K62" si="28">D63+D64</f>
        <v>73450</v>
      </c>
      <c r="E62" s="92">
        <f t="shared" si="28"/>
        <v>73450</v>
      </c>
      <c r="F62" s="92">
        <f t="shared" si="28"/>
        <v>73450</v>
      </c>
      <c r="G62" s="92">
        <f t="shared" si="28"/>
        <v>0</v>
      </c>
      <c r="H62" s="92">
        <f t="shared" si="28"/>
        <v>0</v>
      </c>
      <c r="I62" s="92">
        <f t="shared" si="28"/>
        <v>0</v>
      </c>
      <c r="J62" s="92">
        <f t="shared" si="28"/>
        <v>0</v>
      </c>
      <c r="K62" s="92">
        <f t="shared" si="28"/>
        <v>0</v>
      </c>
      <c r="L62" s="141" t="s">
        <v>65</v>
      </c>
      <c r="M62" s="8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</row>
    <row r="63" spans="1:25" s="6" customFormat="1" ht="61.5" customHeight="1" x14ac:dyDescent="0.25">
      <c r="A63" s="147"/>
      <c r="B63" s="95" t="s">
        <v>36</v>
      </c>
      <c r="C63" s="92">
        <f t="shared" si="25"/>
        <v>0</v>
      </c>
      <c r="D63" s="92">
        <v>0</v>
      </c>
      <c r="E63" s="92">
        <v>0</v>
      </c>
      <c r="F63" s="92">
        <v>0</v>
      </c>
      <c r="G63" s="92">
        <v>0</v>
      </c>
      <c r="H63" s="92">
        <v>0</v>
      </c>
      <c r="I63" s="92">
        <v>0</v>
      </c>
      <c r="J63" s="92">
        <v>0</v>
      </c>
      <c r="K63" s="92">
        <v>0</v>
      </c>
      <c r="L63" s="141"/>
      <c r="M63" s="21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</row>
    <row r="64" spans="1:25" s="6" customFormat="1" ht="61.5" customHeight="1" x14ac:dyDescent="0.25">
      <c r="A64" s="147"/>
      <c r="B64" s="95" t="s">
        <v>15</v>
      </c>
      <c r="C64" s="92">
        <f t="shared" si="25"/>
        <v>220350</v>
      </c>
      <c r="D64" s="92">
        <v>73450</v>
      </c>
      <c r="E64" s="92">
        <v>73450</v>
      </c>
      <c r="F64" s="92">
        <v>73450</v>
      </c>
      <c r="G64" s="92">
        <v>0</v>
      </c>
      <c r="H64" s="92">
        <v>0</v>
      </c>
      <c r="I64" s="92">
        <v>0</v>
      </c>
      <c r="J64" s="92">
        <v>0</v>
      </c>
      <c r="K64" s="92">
        <v>0</v>
      </c>
      <c r="L64" s="141"/>
      <c r="M64" s="19" t="s">
        <v>49</v>
      </c>
      <c r="N64" s="46" t="e">
        <f>#REF!/100000</f>
        <v>#REF!</v>
      </c>
      <c r="O64" s="46" t="e">
        <f>#REF!/100000</f>
        <v>#REF!</v>
      </c>
      <c r="P64" s="46" t="e">
        <f>#REF!/100000</f>
        <v>#REF!</v>
      </c>
      <c r="Q64" s="46" t="e">
        <f>#REF!/18000</f>
        <v>#REF!</v>
      </c>
      <c r="R64" s="46" t="e">
        <f>#REF!/18000</f>
        <v>#REF!</v>
      </c>
      <c r="S64" s="46" t="e">
        <f>#REF!/18000</f>
        <v>#REF!</v>
      </c>
      <c r="T64" s="46" t="e">
        <f>#REF!/18000</f>
        <v>#REF!</v>
      </c>
      <c r="U64" s="46" t="e">
        <f>#REF!/18000</f>
        <v>#REF!</v>
      </c>
      <c r="V64" s="46" t="e">
        <f>#REF!/18000</f>
        <v>#REF!</v>
      </c>
      <c r="W64" s="46" t="e">
        <f>#REF!/18000</f>
        <v>#REF!</v>
      </c>
      <c r="X64" s="46" t="e">
        <f>#REF!/18000</f>
        <v>#REF!</v>
      </c>
      <c r="Y64" s="46" t="e">
        <f>SUM(N64:X64)</f>
        <v>#REF!</v>
      </c>
    </row>
    <row r="65" spans="1:25" s="1" customFormat="1" ht="25.5" x14ac:dyDescent="0.25">
      <c r="A65" s="95" t="s">
        <v>198</v>
      </c>
      <c r="B65" s="92" t="s">
        <v>13</v>
      </c>
      <c r="C65" s="92" t="s">
        <v>13</v>
      </c>
      <c r="D65" s="92" t="s">
        <v>13</v>
      </c>
      <c r="E65" s="92" t="s">
        <v>13</v>
      </c>
      <c r="F65" s="92" t="s">
        <v>13</v>
      </c>
      <c r="G65" s="92" t="s">
        <v>13</v>
      </c>
      <c r="H65" s="92" t="s">
        <v>13</v>
      </c>
      <c r="I65" s="92" t="s">
        <v>13</v>
      </c>
      <c r="J65" s="92" t="s">
        <v>13</v>
      </c>
      <c r="K65" s="92" t="s">
        <v>13</v>
      </c>
      <c r="L65" s="141" t="s">
        <v>75</v>
      </c>
      <c r="M65" s="11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</row>
    <row r="66" spans="1:25" s="1" customFormat="1" ht="68.25" customHeight="1" x14ac:dyDescent="0.25">
      <c r="A66" s="95" t="s">
        <v>199</v>
      </c>
      <c r="B66" s="92" t="s">
        <v>13</v>
      </c>
      <c r="C66" s="92" t="s">
        <v>13</v>
      </c>
      <c r="D66" s="92" t="s">
        <v>13</v>
      </c>
      <c r="E66" s="92" t="s">
        <v>13</v>
      </c>
      <c r="F66" s="92" t="s">
        <v>13</v>
      </c>
      <c r="G66" s="92" t="s">
        <v>13</v>
      </c>
      <c r="H66" s="92" t="s">
        <v>13</v>
      </c>
      <c r="I66" s="92" t="s">
        <v>13</v>
      </c>
      <c r="J66" s="92" t="s">
        <v>13</v>
      </c>
      <c r="K66" s="92" t="s">
        <v>13</v>
      </c>
      <c r="L66" s="141"/>
      <c r="M66" s="14" t="s">
        <v>21</v>
      </c>
      <c r="N66" s="16">
        <v>25</v>
      </c>
      <c r="O66" s="16">
        <v>30</v>
      </c>
      <c r="P66" s="16">
        <v>30</v>
      </c>
      <c r="Q66" s="16">
        <v>30</v>
      </c>
      <c r="R66" s="16">
        <v>30</v>
      </c>
      <c r="S66" s="16">
        <v>30</v>
      </c>
      <c r="T66" s="16">
        <v>30</v>
      </c>
      <c r="U66" s="16">
        <v>30</v>
      </c>
      <c r="V66" s="16">
        <v>30</v>
      </c>
      <c r="W66" s="16">
        <v>30</v>
      </c>
      <c r="X66" s="16">
        <v>30</v>
      </c>
      <c r="Y66" s="15">
        <v>30</v>
      </c>
    </row>
    <row r="67" spans="1:25" s="1" customFormat="1" ht="61.5" customHeight="1" x14ac:dyDescent="0.25">
      <c r="A67" s="95" t="s">
        <v>200</v>
      </c>
      <c r="B67" s="92" t="s">
        <v>13</v>
      </c>
      <c r="C67" s="92" t="s">
        <v>13</v>
      </c>
      <c r="D67" s="92" t="s">
        <v>13</v>
      </c>
      <c r="E67" s="92" t="s">
        <v>13</v>
      </c>
      <c r="F67" s="92" t="s">
        <v>13</v>
      </c>
      <c r="G67" s="92" t="s">
        <v>13</v>
      </c>
      <c r="H67" s="92" t="s">
        <v>13</v>
      </c>
      <c r="I67" s="92" t="s">
        <v>13</v>
      </c>
      <c r="J67" s="92" t="s">
        <v>13</v>
      </c>
      <c r="K67" s="92" t="s">
        <v>13</v>
      </c>
      <c r="L67" s="141"/>
      <c r="M67" s="14" t="s">
        <v>21</v>
      </c>
      <c r="N67" s="43">
        <v>4</v>
      </c>
      <c r="O67" s="43">
        <v>4</v>
      </c>
      <c r="P67" s="43">
        <v>4</v>
      </c>
      <c r="Q67" s="43">
        <v>4</v>
      </c>
      <c r="R67" s="43">
        <v>4</v>
      </c>
      <c r="S67" s="43">
        <v>4</v>
      </c>
      <c r="T67" s="43">
        <v>4</v>
      </c>
      <c r="U67" s="43">
        <v>4</v>
      </c>
      <c r="V67" s="43">
        <v>4</v>
      </c>
      <c r="W67" s="43">
        <v>4</v>
      </c>
      <c r="X67" s="43">
        <v>4</v>
      </c>
      <c r="Y67" s="15">
        <v>4</v>
      </c>
    </row>
    <row r="68" spans="1:25" s="1" customFormat="1" ht="63" customHeight="1" x14ac:dyDescent="0.25">
      <c r="A68" s="95" t="s">
        <v>201</v>
      </c>
      <c r="B68" s="92" t="s">
        <v>13</v>
      </c>
      <c r="C68" s="92" t="s">
        <v>13</v>
      </c>
      <c r="D68" s="92" t="s">
        <v>13</v>
      </c>
      <c r="E68" s="92" t="s">
        <v>13</v>
      </c>
      <c r="F68" s="92" t="s">
        <v>13</v>
      </c>
      <c r="G68" s="92" t="s">
        <v>13</v>
      </c>
      <c r="H68" s="92" t="s">
        <v>13</v>
      </c>
      <c r="I68" s="92" t="s">
        <v>13</v>
      </c>
      <c r="J68" s="92" t="s">
        <v>13</v>
      </c>
      <c r="K68" s="92" t="s">
        <v>13</v>
      </c>
      <c r="L68" s="92" t="s">
        <v>76</v>
      </c>
      <c r="M68" s="21" t="s">
        <v>46</v>
      </c>
      <c r="N68" s="48" t="e">
        <f>#REF!+N24</f>
        <v>#REF!</v>
      </c>
      <c r="O68" s="48" t="e">
        <f>#REF!+O24</f>
        <v>#REF!</v>
      </c>
      <c r="P68" s="48" t="e">
        <f>#REF!+P24</f>
        <v>#REF!</v>
      </c>
      <c r="Q68" s="48" t="e">
        <f>#REF!+Q24</f>
        <v>#REF!</v>
      </c>
      <c r="R68" s="48" t="e">
        <f>#REF!+R24</f>
        <v>#REF!</v>
      </c>
      <c r="S68" s="48" t="e">
        <f>#REF!+S24</f>
        <v>#REF!</v>
      </c>
      <c r="T68" s="48" t="e">
        <f>#REF!+T24</f>
        <v>#REF!</v>
      </c>
      <c r="U68" s="48" t="e">
        <f>#REF!+U24</f>
        <v>#REF!</v>
      </c>
      <c r="V68" s="48" t="e">
        <f>#REF!+V24</f>
        <v>#REF!</v>
      </c>
      <c r="W68" s="48" t="e">
        <f>#REF!+W24</f>
        <v>#REF!</v>
      </c>
      <c r="X68" s="48" t="e">
        <f>#REF!+X24</f>
        <v>#REF!</v>
      </c>
      <c r="Y68" s="48" t="e">
        <f>SUM(N68:X68)</f>
        <v>#REF!</v>
      </c>
    </row>
    <row r="69" spans="1:25" s="1" customFormat="1" ht="45" customHeight="1" x14ac:dyDescent="0.25">
      <c r="A69" s="97" t="s">
        <v>202</v>
      </c>
      <c r="B69" s="92" t="s">
        <v>13</v>
      </c>
      <c r="C69" s="92" t="s">
        <v>13</v>
      </c>
      <c r="D69" s="92" t="s">
        <v>13</v>
      </c>
      <c r="E69" s="92" t="s">
        <v>13</v>
      </c>
      <c r="F69" s="92" t="s">
        <v>13</v>
      </c>
      <c r="G69" s="92" t="s">
        <v>13</v>
      </c>
      <c r="H69" s="92" t="s">
        <v>13</v>
      </c>
      <c r="I69" s="92" t="s">
        <v>13</v>
      </c>
      <c r="J69" s="92" t="s">
        <v>13</v>
      </c>
      <c r="K69" s="92" t="s">
        <v>13</v>
      </c>
      <c r="L69" s="92" t="s">
        <v>65</v>
      </c>
      <c r="M69" s="21" t="s">
        <v>48</v>
      </c>
      <c r="N69" s="48">
        <v>1</v>
      </c>
      <c r="O69" s="48">
        <v>1</v>
      </c>
      <c r="P69" s="48">
        <v>1</v>
      </c>
      <c r="Q69" s="48">
        <v>1</v>
      </c>
      <c r="R69" s="48">
        <v>1</v>
      </c>
      <c r="S69" s="48">
        <v>1</v>
      </c>
      <c r="T69" s="48">
        <v>1</v>
      </c>
      <c r="U69" s="48">
        <v>1</v>
      </c>
      <c r="V69" s="48">
        <v>1</v>
      </c>
      <c r="W69" s="48">
        <v>1</v>
      </c>
      <c r="X69" s="48">
        <v>1</v>
      </c>
      <c r="Y69" s="48">
        <f>X69</f>
        <v>1</v>
      </c>
    </row>
    <row r="70" spans="1:25" s="1" customFormat="1" ht="27.75" customHeight="1" x14ac:dyDescent="0.25">
      <c r="A70" s="142" t="s">
        <v>18</v>
      </c>
      <c r="B70" s="142"/>
      <c r="C70" s="142"/>
      <c r="D70" s="142"/>
      <c r="E70" s="142"/>
      <c r="F70" s="142"/>
      <c r="G70" s="142"/>
      <c r="H70" s="142"/>
      <c r="I70" s="142"/>
      <c r="J70" s="142"/>
      <c r="K70" s="142"/>
      <c r="L70" s="142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11"/>
      <c r="Y70" s="44"/>
    </row>
    <row r="71" spans="1:25" s="1" customFormat="1" ht="30" customHeight="1" x14ac:dyDescent="0.25">
      <c r="A71" s="148" t="s">
        <v>187</v>
      </c>
      <c r="B71" s="95" t="s">
        <v>14</v>
      </c>
      <c r="C71" s="82">
        <f>C73</f>
        <v>1170000</v>
      </c>
      <c r="D71" s="82">
        <f t="shared" ref="D71:K71" si="29">D73</f>
        <v>1170000</v>
      </c>
      <c r="E71" s="82">
        <f t="shared" si="29"/>
        <v>0</v>
      </c>
      <c r="F71" s="82">
        <f t="shared" si="29"/>
        <v>0</v>
      </c>
      <c r="G71" s="82">
        <f t="shared" si="29"/>
        <v>0</v>
      </c>
      <c r="H71" s="82">
        <f t="shared" si="29"/>
        <v>0</v>
      </c>
      <c r="I71" s="82">
        <f t="shared" si="29"/>
        <v>0</v>
      </c>
      <c r="J71" s="82">
        <f t="shared" si="29"/>
        <v>0</v>
      </c>
      <c r="K71" s="82">
        <f t="shared" si="29"/>
        <v>0</v>
      </c>
      <c r="L71" s="141" t="s">
        <v>74</v>
      </c>
      <c r="M71" s="21" t="s">
        <v>47</v>
      </c>
      <c r="N71" s="48">
        <v>100</v>
      </c>
      <c r="O71" s="48">
        <v>100</v>
      </c>
      <c r="P71" s="48">
        <v>100</v>
      </c>
      <c r="Q71" s="48">
        <v>100</v>
      </c>
      <c r="R71" s="48">
        <v>100</v>
      </c>
      <c r="S71" s="48">
        <v>100</v>
      </c>
      <c r="T71" s="48">
        <v>100</v>
      </c>
      <c r="U71" s="48">
        <v>100</v>
      </c>
      <c r="V71" s="48">
        <v>100</v>
      </c>
      <c r="W71" s="48">
        <v>100</v>
      </c>
      <c r="X71" s="48">
        <v>100</v>
      </c>
      <c r="Y71" s="48">
        <f>X71</f>
        <v>100</v>
      </c>
    </row>
    <row r="72" spans="1:25" s="1" customFormat="1" ht="71.25" customHeight="1" x14ac:dyDescent="0.25">
      <c r="A72" s="148"/>
      <c r="B72" s="95" t="s">
        <v>36</v>
      </c>
      <c r="C72" s="82">
        <v>0</v>
      </c>
      <c r="D72" s="92">
        <v>0</v>
      </c>
      <c r="E72" s="92">
        <v>0</v>
      </c>
      <c r="F72" s="92">
        <v>0</v>
      </c>
      <c r="G72" s="92">
        <v>0</v>
      </c>
      <c r="H72" s="92">
        <v>0</v>
      </c>
      <c r="I72" s="92">
        <v>0</v>
      </c>
      <c r="J72" s="92">
        <v>0</v>
      </c>
      <c r="K72" s="92">
        <v>0</v>
      </c>
      <c r="L72" s="141"/>
      <c r="M72" s="21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</row>
    <row r="73" spans="1:25" s="1" customFormat="1" ht="26.25" customHeight="1" x14ac:dyDescent="0.25">
      <c r="A73" s="148"/>
      <c r="B73" s="107" t="s">
        <v>15</v>
      </c>
      <c r="C73" s="82">
        <f>C76</f>
        <v>1170000</v>
      </c>
      <c r="D73" s="82">
        <f t="shared" ref="D73:K73" si="30">D76</f>
        <v>1170000</v>
      </c>
      <c r="E73" s="82">
        <f t="shared" si="30"/>
        <v>0</v>
      </c>
      <c r="F73" s="82">
        <f t="shared" si="30"/>
        <v>0</v>
      </c>
      <c r="G73" s="82">
        <f t="shared" si="30"/>
        <v>0</v>
      </c>
      <c r="H73" s="82">
        <f t="shared" si="30"/>
        <v>0</v>
      </c>
      <c r="I73" s="82">
        <f t="shared" si="30"/>
        <v>0</v>
      </c>
      <c r="J73" s="82">
        <f t="shared" si="30"/>
        <v>0</v>
      </c>
      <c r="K73" s="82">
        <f t="shared" si="30"/>
        <v>0</v>
      </c>
      <c r="L73" s="141"/>
      <c r="M73" s="21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</row>
    <row r="74" spans="1:25" s="1" customFormat="1" ht="27" customHeight="1" x14ac:dyDescent="0.25">
      <c r="A74" s="148" t="s">
        <v>153</v>
      </c>
      <c r="B74" s="95" t="s">
        <v>14</v>
      </c>
      <c r="C74" s="92">
        <f>D74+E74+F74+G74+H74+I74+J74+K74</f>
        <v>1170000</v>
      </c>
      <c r="D74" s="92">
        <f>D76</f>
        <v>1170000</v>
      </c>
      <c r="E74" s="92">
        <v>0</v>
      </c>
      <c r="F74" s="92">
        <v>0</v>
      </c>
      <c r="G74" s="92">
        <v>0</v>
      </c>
      <c r="H74" s="92">
        <v>0</v>
      </c>
      <c r="I74" s="92">
        <v>0</v>
      </c>
      <c r="J74" s="92">
        <v>0</v>
      </c>
      <c r="K74" s="92">
        <v>0</v>
      </c>
      <c r="L74" s="141" t="s">
        <v>74</v>
      </c>
      <c r="M74" s="21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</row>
    <row r="75" spans="1:25" s="1" customFormat="1" ht="67.5" customHeight="1" x14ac:dyDescent="0.25">
      <c r="A75" s="148"/>
      <c r="B75" s="95" t="s">
        <v>36</v>
      </c>
      <c r="C75" s="92">
        <f>D75+E75+F75+G75+H75+I75+J75+K75</f>
        <v>0</v>
      </c>
      <c r="D75" s="92">
        <v>0</v>
      </c>
      <c r="E75" s="92">
        <v>0</v>
      </c>
      <c r="F75" s="92">
        <v>0</v>
      </c>
      <c r="G75" s="92">
        <v>0</v>
      </c>
      <c r="H75" s="92">
        <v>0</v>
      </c>
      <c r="I75" s="92">
        <v>0</v>
      </c>
      <c r="J75" s="92">
        <v>0</v>
      </c>
      <c r="K75" s="92">
        <v>0</v>
      </c>
      <c r="L75" s="141"/>
      <c r="M75" s="21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</row>
    <row r="76" spans="1:25" s="1" customFormat="1" ht="29.25" customHeight="1" x14ac:dyDescent="0.25">
      <c r="A76" s="148"/>
      <c r="B76" s="95" t="s">
        <v>15</v>
      </c>
      <c r="C76" s="92">
        <f>D76+E76+F76+G76+H76+I76+J76+K76</f>
        <v>1170000</v>
      </c>
      <c r="D76" s="92">
        <v>1170000</v>
      </c>
      <c r="E76" s="92">
        <v>0</v>
      </c>
      <c r="F76" s="92">
        <v>0</v>
      </c>
      <c r="G76" s="92">
        <v>0</v>
      </c>
      <c r="H76" s="92">
        <v>0</v>
      </c>
      <c r="I76" s="92">
        <v>0</v>
      </c>
      <c r="J76" s="92">
        <v>0</v>
      </c>
      <c r="K76" s="92">
        <v>0</v>
      </c>
      <c r="L76" s="141"/>
      <c r="M76" s="21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</row>
    <row r="77" spans="1:25" s="1" customFormat="1" ht="19.5" customHeight="1" x14ac:dyDescent="0.25">
      <c r="A77" s="142" t="s">
        <v>71</v>
      </c>
      <c r="B77" s="142"/>
      <c r="C77" s="142"/>
      <c r="D77" s="142"/>
      <c r="E77" s="142"/>
      <c r="F77" s="142"/>
      <c r="G77" s="142"/>
      <c r="H77" s="142"/>
      <c r="I77" s="142"/>
      <c r="J77" s="142"/>
      <c r="K77" s="142"/>
      <c r="L77" s="142"/>
      <c r="M77" s="21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</row>
    <row r="78" spans="1:25" s="1" customFormat="1" ht="39.75" customHeight="1" x14ac:dyDescent="0.25">
      <c r="A78" s="142" t="s">
        <v>77</v>
      </c>
      <c r="B78" s="95" t="s">
        <v>14</v>
      </c>
      <c r="C78" s="92">
        <f>D78+E78+F78+G78+H78+I78+J78+K78</f>
        <v>4785000</v>
      </c>
      <c r="D78" s="92">
        <f>D79+D80</f>
        <v>595000</v>
      </c>
      <c r="E78" s="92">
        <f t="shared" ref="E78:K78" si="31">E79+E80</f>
        <v>595000</v>
      </c>
      <c r="F78" s="92">
        <f t="shared" si="31"/>
        <v>595000</v>
      </c>
      <c r="G78" s="92">
        <f t="shared" si="31"/>
        <v>600000</v>
      </c>
      <c r="H78" s="92">
        <f t="shared" si="31"/>
        <v>600000</v>
      </c>
      <c r="I78" s="92">
        <f t="shared" si="31"/>
        <v>600000</v>
      </c>
      <c r="J78" s="92">
        <f t="shared" si="31"/>
        <v>600000</v>
      </c>
      <c r="K78" s="92">
        <f t="shared" si="31"/>
        <v>600000</v>
      </c>
      <c r="L78" s="141" t="s">
        <v>65</v>
      </c>
      <c r="M78" s="21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</row>
    <row r="79" spans="1:25" s="1" customFormat="1" ht="68.25" customHeight="1" x14ac:dyDescent="0.25">
      <c r="A79" s="142"/>
      <c r="B79" s="95" t="s">
        <v>36</v>
      </c>
      <c r="C79" s="92">
        <f>D79+E79+F79+G79+H79+I79+J79+K79</f>
        <v>0</v>
      </c>
      <c r="D79" s="92">
        <v>0</v>
      </c>
      <c r="E79" s="92">
        <v>0</v>
      </c>
      <c r="F79" s="92">
        <v>0</v>
      </c>
      <c r="G79" s="92">
        <v>0</v>
      </c>
      <c r="H79" s="92">
        <v>0</v>
      </c>
      <c r="I79" s="92">
        <v>0</v>
      </c>
      <c r="J79" s="92">
        <v>0</v>
      </c>
      <c r="K79" s="92">
        <v>0</v>
      </c>
      <c r="L79" s="141"/>
      <c r="M79" s="21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</row>
    <row r="80" spans="1:25" s="1" customFormat="1" ht="29.25" customHeight="1" x14ac:dyDescent="0.25">
      <c r="A80" s="142"/>
      <c r="B80" s="95" t="s">
        <v>15</v>
      </c>
      <c r="C80" s="92">
        <f>D80+E80+F80+G80+H80+I80+J80+K80</f>
        <v>4785000</v>
      </c>
      <c r="D80" s="92">
        <f>D83+D86</f>
        <v>595000</v>
      </c>
      <c r="E80" s="92">
        <f>E83+E86</f>
        <v>595000</v>
      </c>
      <c r="F80" s="92">
        <f>F83+F86</f>
        <v>595000</v>
      </c>
      <c r="G80" s="92">
        <v>600000</v>
      </c>
      <c r="H80" s="92">
        <v>600000</v>
      </c>
      <c r="I80" s="92">
        <v>600000</v>
      </c>
      <c r="J80" s="92">
        <v>600000</v>
      </c>
      <c r="K80" s="92">
        <v>600000</v>
      </c>
      <c r="L80" s="141"/>
      <c r="M80" s="21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</row>
    <row r="81" spans="1:25" s="1" customFormat="1" ht="29.25" customHeight="1" x14ac:dyDescent="0.25">
      <c r="A81" s="142" t="s">
        <v>73</v>
      </c>
      <c r="B81" s="95" t="s">
        <v>14</v>
      </c>
      <c r="C81" s="92">
        <f>D81+E81+F81+G81+H81+I81+J81+K81</f>
        <v>2800000</v>
      </c>
      <c r="D81" s="92">
        <f t="shared" ref="D81:K81" si="32">D82+D83</f>
        <v>350000</v>
      </c>
      <c r="E81" s="92">
        <f t="shared" si="32"/>
        <v>350000</v>
      </c>
      <c r="F81" s="92">
        <f t="shared" si="32"/>
        <v>350000</v>
      </c>
      <c r="G81" s="92">
        <f t="shared" si="32"/>
        <v>350000</v>
      </c>
      <c r="H81" s="92">
        <f t="shared" si="32"/>
        <v>350000</v>
      </c>
      <c r="I81" s="92">
        <f t="shared" si="32"/>
        <v>350000</v>
      </c>
      <c r="J81" s="92">
        <f t="shared" si="32"/>
        <v>350000</v>
      </c>
      <c r="K81" s="92">
        <f t="shared" si="32"/>
        <v>350000</v>
      </c>
      <c r="L81" s="143" t="s">
        <v>65</v>
      </c>
      <c r="M81" s="21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</row>
    <row r="82" spans="1:25" s="1" customFormat="1" ht="69" customHeight="1" x14ac:dyDescent="0.25">
      <c r="A82" s="142"/>
      <c r="B82" s="95" t="s">
        <v>36</v>
      </c>
      <c r="C82" s="92">
        <f t="shared" ref="C82:C86" si="33">D82+E82+F82+G82+H82+I82+J82+K82</f>
        <v>0</v>
      </c>
      <c r="D82" s="92">
        <v>0</v>
      </c>
      <c r="E82" s="92">
        <v>0</v>
      </c>
      <c r="F82" s="92">
        <v>0</v>
      </c>
      <c r="G82" s="92">
        <v>0</v>
      </c>
      <c r="H82" s="92">
        <v>0</v>
      </c>
      <c r="I82" s="92">
        <v>0</v>
      </c>
      <c r="J82" s="92">
        <v>0</v>
      </c>
      <c r="K82" s="92">
        <v>0</v>
      </c>
      <c r="L82" s="143"/>
      <c r="M82" s="21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</row>
    <row r="83" spans="1:25" s="1" customFormat="1" ht="39.75" customHeight="1" x14ac:dyDescent="0.25">
      <c r="A83" s="142"/>
      <c r="B83" s="95" t="s">
        <v>15</v>
      </c>
      <c r="C83" s="92">
        <f>D83+E83+F83+G83+H83+I83+J83+K83</f>
        <v>2800000</v>
      </c>
      <c r="D83" s="92">
        <v>350000</v>
      </c>
      <c r="E83" s="92">
        <v>350000</v>
      </c>
      <c r="F83" s="92">
        <v>350000</v>
      </c>
      <c r="G83" s="92">
        <v>350000</v>
      </c>
      <c r="H83" s="92">
        <v>350000</v>
      </c>
      <c r="I83" s="92">
        <v>350000</v>
      </c>
      <c r="J83" s="92">
        <v>350000</v>
      </c>
      <c r="K83" s="92">
        <v>350000</v>
      </c>
      <c r="L83" s="143"/>
      <c r="M83" s="21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</row>
    <row r="84" spans="1:25" s="1" customFormat="1" ht="17.25" customHeight="1" x14ac:dyDescent="0.25">
      <c r="A84" s="142" t="s">
        <v>154</v>
      </c>
      <c r="B84" s="95" t="s">
        <v>14</v>
      </c>
      <c r="C84" s="92">
        <f t="shared" si="33"/>
        <v>1985000</v>
      </c>
      <c r="D84" s="92">
        <f t="shared" ref="D84:K84" si="34">D85+D86</f>
        <v>245000</v>
      </c>
      <c r="E84" s="92">
        <f t="shared" si="34"/>
        <v>245000</v>
      </c>
      <c r="F84" s="92">
        <f t="shared" si="34"/>
        <v>245000</v>
      </c>
      <c r="G84" s="92">
        <f t="shared" si="34"/>
        <v>250000</v>
      </c>
      <c r="H84" s="92">
        <f t="shared" si="34"/>
        <v>250000</v>
      </c>
      <c r="I84" s="92">
        <f t="shared" si="34"/>
        <v>250000</v>
      </c>
      <c r="J84" s="92">
        <f t="shared" si="34"/>
        <v>250000</v>
      </c>
      <c r="K84" s="92">
        <f t="shared" si="34"/>
        <v>250000</v>
      </c>
      <c r="L84" s="143" t="s">
        <v>65</v>
      </c>
      <c r="M84" s="21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</row>
    <row r="85" spans="1:25" s="1" customFormat="1" ht="39.75" customHeight="1" x14ac:dyDescent="0.25">
      <c r="A85" s="142"/>
      <c r="B85" s="95" t="s">
        <v>36</v>
      </c>
      <c r="C85" s="92">
        <f t="shared" si="33"/>
        <v>0</v>
      </c>
      <c r="D85" s="92">
        <v>0</v>
      </c>
      <c r="E85" s="92">
        <v>0</v>
      </c>
      <c r="F85" s="92">
        <v>0</v>
      </c>
      <c r="G85" s="92">
        <v>0</v>
      </c>
      <c r="H85" s="92">
        <v>0</v>
      </c>
      <c r="I85" s="92">
        <v>0</v>
      </c>
      <c r="J85" s="92">
        <v>0</v>
      </c>
      <c r="K85" s="92">
        <v>0</v>
      </c>
      <c r="L85" s="143"/>
      <c r="M85" s="21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</row>
    <row r="86" spans="1:25" s="1" customFormat="1" ht="30" customHeight="1" x14ac:dyDescent="0.25">
      <c r="A86" s="142"/>
      <c r="B86" s="95" t="s">
        <v>15</v>
      </c>
      <c r="C86" s="92">
        <f t="shared" si="33"/>
        <v>1985000</v>
      </c>
      <c r="D86" s="92">
        <v>245000</v>
      </c>
      <c r="E86" s="92">
        <v>245000</v>
      </c>
      <c r="F86" s="92">
        <v>245000</v>
      </c>
      <c r="G86" s="92">
        <v>250000</v>
      </c>
      <c r="H86" s="92">
        <v>250000</v>
      </c>
      <c r="I86" s="92">
        <v>250000</v>
      </c>
      <c r="J86" s="92">
        <v>250000</v>
      </c>
      <c r="K86" s="92">
        <v>250000</v>
      </c>
      <c r="L86" s="143"/>
      <c r="M86" s="21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</row>
    <row r="87" spans="1:25" s="1" customFormat="1" ht="18" customHeight="1" x14ac:dyDescent="0.25">
      <c r="A87" s="142" t="s">
        <v>38</v>
      </c>
      <c r="B87" s="95" t="s">
        <v>14</v>
      </c>
      <c r="C87" s="92">
        <f>C88+C89</f>
        <v>235030079.88999999</v>
      </c>
      <c r="D87" s="92">
        <f>D88+D89</f>
        <v>20724116.670000002</v>
      </c>
      <c r="E87" s="92">
        <f t="shared" ref="E87:K87" si="35">E88+E89</f>
        <v>19042450</v>
      </c>
      <c r="F87" s="92">
        <f t="shared" si="35"/>
        <v>19042450</v>
      </c>
      <c r="G87" s="92">
        <f t="shared" si="35"/>
        <v>33583216.670000002</v>
      </c>
      <c r="H87" s="92">
        <f t="shared" si="35"/>
        <v>34388529.670000002</v>
      </c>
      <c r="I87" s="92">
        <f t="shared" si="35"/>
        <v>35208961.450000003</v>
      </c>
      <c r="J87" s="92">
        <f t="shared" si="35"/>
        <v>36066619.140000001</v>
      </c>
      <c r="K87" s="92">
        <f t="shared" si="35"/>
        <v>36973736.289999999</v>
      </c>
      <c r="L87" s="92" t="s">
        <v>17</v>
      </c>
      <c r="M87" s="12" t="s">
        <v>17</v>
      </c>
      <c r="N87" s="42" t="s">
        <v>17</v>
      </c>
      <c r="O87" s="42" t="s">
        <v>17</v>
      </c>
      <c r="P87" s="42" t="s">
        <v>17</v>
      </c>
      <c r="Q87" s="42" t="s">
        <v>17</v>
      </c>
      <c r="R87" s="42" t="s">
        <v>17</v>
      </c>
      <c r="S87" s="42" t="s">
        <v>17</v>
      </c>
      <c r="T87" s="42" t="s">
        <v>17</v>
      </c>
      <c r="U87" s="42" t="s">
        <v>17</v>
      </c>
      <c r="V87" s="42" t="s">
        <v>17</v>
      </c>
      <c r="W87" s="42" t="s">
        <v>17</v>
      </c>
      <c r="X87" s="42" t="s">
        <v>17</v>
      </c>
      <c r="Y87" s="42" t="s">
        <v>17</v>
      </c>
    </row>
    <row r="88" spans="1:25" s="1" customFormat="1" ht="66" customHeight="1" x14ac:dyDescent="0.25">
      <c r="A88" s="142"/>
      <c r="B88" s="95" t="s">
        <v>36</v>
      </c>
      <c r="C88" s="92">
        <f>SUM(D88:K88)</f>
        <v>103201300</v>
      </c>
      <c r="D88" s="92">
        <f t="shared" ref="D88:K89" si="36">D16+D36+D57+D63+D72+D79</f>
        <v>13967100</v>
      </c>
      <c r="E88" s="108">
        <f t="shared" si="36"/>
        <v>13967100</v>
      </c>
      <c r="F88" s="108">
        <f t="shared" si="36"/>
        <v>13967100</v>
      </c>
      <c r="G88" s="108">
        <f t="shared" si="36"/>
        <v>12260000</v>
      </c>
      <c r="H88" s="108">
        <f t="shared" si="36"/>
        <v>12260000</v>
      </c>
      <c r="I88" s="108">
        <f t="shared" si="36"/>
        <v>12260000</v>
      </c>
      <c r="J88" s="108">
        <f t="shared" si="36"/>
        <v>12260000</v>
      </c>
      <c r="K88" s="108">
        <f t="shared" si="36"/>
        <v>12260000</v>
      </c>
      <c r="L88" s="92" t="s">
        <v>17</v>
      </c>
      <c r="M88" s="12" t="s">
        <v>17</v>
      </c>
      <c r="N88" s="42" t="s">
        <v>17</v>
      </c>
      <c r="O88" s="42" t="s">
        <v>17</v>
      </c>
      <c r="P88" s="42" t="s">
        <v>17</v>
      </c>
      <c r="Q88" s="42" t="s">
        <v>17</v>
      </c>
      <c r="R88" s="42" t="s">
        <v>17</v>
      </c>
      <c r="S88" s="42" t="s">
        <v>17</v>
      </c>
      <c r="T88" s="42" t="s">
        <v>17</v>
      </c>
      <c r="U88" s="42" t="s">
        <v>17</v>
      </c>
      <c r="V88" s="42" t="s">
        <v>17</v>
      </c>
      <c r="W88" s="42" t="s">
        <v>17</v>
      </c>
      <c r="X88" s="42" t="s">
        <v>17</v>
      </c>
      <c r="Y88" s="42" t="s">
        <v>17</v>
      </c>
    </row>
    <row r="89" spans="1:25" s="1" customFormat="1" ht="30" customHeight="1" x14ac:dyDescent="0.25">
      <c r="A89" s="142"/>
      <c r="B89" s="95" t="s">
        <v>15</v>
      </c>
      <c r="C89" s="92">
        <f>SUM(D89:K89)</f>
        <v>131828779.89</v>
      </c>
      <c r="D89" s="108">
        <f t="shared" si="36"/>
        <v>6757016.6699999999</v>
      </c>
      <c r="E89" s="108">
        <f t="shared" si="36"/>
        <v>5075350</v>
      </c>
      <c r="F89" s="108">
        <f t="shared" si="36"/>
        <v>5075350</v>
      </c>
      <c r="G89" s="108">
        <f t="shared" si="36"/>
        <v>21323216.670000002</v>
      </c>
      <c r="H89" s="108">
        <f t="shared" si="36"/>
        <v>22128529.670000002</v>
      </c>
      <c r="I89" s="108">
        <f t="shared" si="36"/>
        <v>22948961.449999999</v>
      </c>
      <c r="J89" s="108">
        <f t="shared" si="36"/>
        <v>23806619.140000001</v>
      </c>
      <c r="K89" s="108">
        <f t="shared" si="36"/>
        <v>24713736.289999999</v>
      </c>
      <c r="L89" s="92" t="s">
        <v>17</v>
      </c>
      <c r="M89" s="12" t="s">
        <v>17</v>
      </c>
      <c r="N89" s="42" t="s">
        <v>17</v>
      </c>
      <c r="O89" s="42" t="s">
        <v>17</v>
      </c>
      <c r="P89" s="42" t="s">
        <v>17</v>
      </c>
      <c r="Q89" s="42" t="s">
        <v>17</v>
      </c>
      <c r="R89" s="42" t="s">
        <v>17</v>
      </c>
      <c r="S89" s="42" t="s">
        <v>17</v>
      </c>
      <c r="T89" s="42" t="s">
        <v>17</v>
      </c>
      <c r="U89" s="42" t="s">
        <v>17</v>
      </c>
      <c r="V89" s="42" t="s">
        <v>17</v>
      </c>
      <c r="W89" s="42" t="s">
        <v>17</v>
      </c>
      <c r="X89" s="42" t="s">
        <v>17</v>
      </c>
      <c r="Y89" s="42" t="s">
        <v>17</v>
      </c>
    </row>
    <row r="90" spans="1:25" s="1" customFormat="1" ht="15.75" customHeight="1" x14ac:dyDescent="0.25">
      <c r="A90" s="142" t="s">
        <v>67</v>
      </c>
      <c r="B90" s="95" t="s">
        <v>14</v>
      </c>
      <c r="C90" s="92">
        <f>SUM(D90:K90)</f>
        <v>233348413.22</v>
      </c>
      <c r="D90" s="92">
        <f>D91+D92</f>
        <v>19042450</v>
      </c>
      <c r="E90" s="92">
        <f t="shared" ref="E90:K90" si="37">E91+E92</f>
        <v>19042450</v>
      </c>
      <c r="F90" s="92">
        <f t="shared" si="37"/>
        <v>19042450</v>
      </c>
      <c r="G90" s="92">
        <f t="shared" si="37"/>
        <v>33583216.670000002</v>
      </c>
      <c r="H90" s="92">
        <f t="shared" si="37"/>
        <v>34388529.670000002</v>
      </c>
      <c r="I90" s="92">
        <f t="shared" si="37"/>
        <v>35208961.450000003</v>
      </c>
      <c r="J90" s="92">
        <f t="shared" si="37"/>
        <v>36066619.140000001</v>
      </c>
      <c r="K90" s="92">
        <f t="shared" si="37"/>
        <v>36973736.289999999</v>
      </c>
      <c r="L90" s="92" t="s">
        <v>17</v>
      </c>
      <c r="M90" s="12" t="s">
        <v>17</v>
      </c>
      <c r="N90" s="42" t="s">
        <v>17</v>
      </c>
      <c r="O90" s="42" t="s">
        <v>17</v>
      </c>
      <c r="P90" s="42" t="s">
        <v>17</v>
      </c>
      <c r="Q90" s="42" t="s">
        <v>17</v>
      </c>
      <c r="R90" s="42" t="s">
        <v>17</v>
      </c>
      <c r="S90" s="42" t="s">
        <v>17</v>
      </c>
      <c r="T90" s="42" t="s">
        <v>17</v>
      </c>
      <c r="U90" s="42" t="s">
        <v>17</v>
      </c>
      <c r="V90" s="42" t="s">
        <v>17</v>
      </c>
      <c r="W90" s="42" t="s">
        <v>17</v>
      </c>
      <c r="X90" s="42" t="s">
        <v>17</v>
      </c>
      <c r="Y90" s="42" t="s">
        <v>17</v>
      </c>
    </row>
    <row r="91" spans="1:25" s="1" customFormat="1" ht="70.5" customHeight="1" x14ac:dyDescent="0.25">
      <c r="A91" s="142"/>
      <c r="B91" s="95" t="s">
        <v>36</v>
      </c>
      <c r="C91" s="92">
        <f>SUM(D91:K91)</f>
        <v>103201300</v>
      </c>
      <c r="D91" s="92">
        <f t="shared" ref="D91:K91" si="38">D16+D36+D57+D79</f>
        <v>13967100</v>
      </c>
      <c r="E91" s="108">
        <f t="shared" si="38"/>
        <v>13967100</v>
      </c>
      <c r="F91" s="108">
        <f t="shared" si="38"/>
        <v>13967100</v>
      </c>
      <c r="G91" s="108">
        <f t="shared" si="38"/>
        <v>12260000</v>
      </c>
      <c r="H91" s="108">
        <f t="shared" si="38"/>
        <v>12260000</v>
      </c>
      <c r="I91" s="108">
        <f t="shared" si="38"/>
        <v>12260000</v>
      </c>
      <c r="J91" s="108">
        <f t="shared" si="38"/>
        <v>12260000</v>
      </c>
      <c r="K91" s="108">
        <f t="shared" si="38"/>
        <v>12260000</v>
      </c>
      <c r="L91" s="92" t="s">
        <v>17</v>
      </c>
      <c r="M91" s="12" t="s">
        <v>17</v>
      </c>
      <c r="N91" s="42" t="s">
        <v>17</v>
      </c>
      <c r="O91" s="42" t="s">
        <v>17</v>
      </c>
      <c r="P91" s="42" t="s">
        <v>17</v>
      </c>
      <c r="Q91" s="42" t="s">
        <v>17</v>
      </c>
      <c r="R91" s="42" t="s">
        <v>17</v>
      </c>
      <c r="S91" s="42" t="s">
        <v>17</v>
      </c>
      <c r="T91" s="42" t="s">
        <v>17</v>
      </c>
      <c r="U91" s="42" t="s">
        <v>17</v>
      </c>
      <c r="V91" s="42" t="s">
        <v>17</v>
      </c>
      <c r="W91" s="42" t="s">
        <v>17</v>
      </c>
      <c r="X91" s="42" t="s">
        <v>17</v>
      </c>
      <c r="Y91" s="42" t="s">
        <v>17</v>
      </c>
    </row>
    <row r="92" spans="1:25" s="1" customFormat="1" ht="30" customHeight="1" x14ac:dyDescent="0.25">
      <c r="A92" s="142"/>
      <c r="B92" s="95" t="s">
        <v>15</v>
      </c>
      <c r="C92" s="92">
        <f>SUM(D92:K92)</f>
        <v>130147113.22</v>
      </c>
      <c r="D92" s="108">
        <f t="shared" ref="D92:K92" si="39">D17+D37+D58+D80+D64-D34</f>
        <v>5075350</v>
      </c>
      <c r="E92" s="111">
        <f t="shared" si="39"/>
        <v>5075350</v>
      </c>
      <c r="F92" s="111">
        <f t="shared" si="39"/>
        <v>5075350</v>
      </c>
      <c r="G92" s="111">
        <f t="shared" si="39"/>
        <v>21323216.670000002</v>
      </c>
      <c r="H92" s="111">
        <f t="shared" si="39"/>
        <v>22128529.670000002</v>
      </c>
      <c r="I92" s="111">
        <f t="shared" si="39"/>
        <v>22948961.449999999</v>
      </c>
      <c r="J92" s="111">
        <f t="shared" si="39"/>
        <v>23806619.140000001</v>
      </c>
      <c r="K92" s="111">
        <f t="shared" si="39"/>
        <v>24713736.289999999</v>
      </c>
      <c r="L92" s="92" t="s">
        <v>17</v>
      </c>
      <c r="M92" s="12" t="s">
        <v>17</v>
      </c>
      <c r="N92" s="42" t="s">
        <v>17</v>
      </c>
      <c r="O92" s="42" t="s">
        <v>17</v>
      </c>
      <c r="P92" s="42" t="s">
        <v>17</v>
      </c>
      <c r="Q92" s="42" t="s">
        <v>17</v>
      </c>
      <c r="R92" s="42" t="s">
        <v>17</v>
      </c>
      <c r="S92" s="42" t="s">
        <v>17</v>
      </c>
      <c r="T92" s="42" t="s">
        <v>17</v>
      </c>
      <c r="U92" s="42" t="s">
        <v>17</v>
      </c>
      <c r="V92" s="42" t="s">
        <v>17</v>
      </c>
      <c r="W92" s="42" t="s">
        <v>17</v>
      </c>
      <c r="X92" s="42" t="s">
        <v>17</v>
      </c>
      <c r="Y92" s="42" t="s">
        <v>17</v>
      </c>
    </row>
    <row r="93" spans="1:25" s="1" customFormat="1" ht="25.5" customHeight="1" x14ac:dyDescent="0.25">
      <c r="A93" s="142" t="s">
        <v>156</v>
      </c>
      <c r="B93" s="95" t="s">
        <v>14</v>
      </c>
      <c r="C93" s="92" t="s">
        <v>13</v>
      </c>
      <c r="D93" s="92" t="s">
        <v>13</v>
      </c>
      <c r="E93" s="92" t="s">
        <v>13</v>
      </c>
      <c r="F93" s="92" t="s">
        <v>13</v>
      </c>
      <c r="G93" s="92" t="s">
        <v>13</v>
      </c>
      <c r="H93" s="92" t="s">
        <v>13</v>
      </c>
      <c r="I93" s="92" t="s">
        <v>13</v>
      </c>
      <c r="J93" s="92" t="s">
        <v>13</v>
      </c>
      <c r="K93" s="92" t="s">
        <v>13</v>
      </c>
      <c r="L93" s="92" t="s">
        <v>17</v>
      </c>
      <c r="M93" s="12" t="s">
        <v>17</v>
      </c>
      <c r="N93" s="42" t="s">
        <v>17</v>
      </c>
      <c r="O93" s="42" t="s">
        <v>17</v>
      </c>
      <c r="P93" s="42" t="s">
        <v>17</v>
      </c>
      <c r="Q93" s="42" t="s">
        <v>17</v>
      </c>
      <c r="R93" s="42" t="s">
        <v>17</v>
      </c>
      <c r="S93" s="42" t="s">
        <v>17</v>
      </c>
      <c r="T93" s="42" t="s">
        <v>17</v>
      </c>
      <c r="U93" s="42" t="s">
        <v>17</v>
      </c>
      <c r="V93" s="42" t="s">
        <v>17</v>
      </c>
      <c r="W93" s="42" t="s">
        <v>17</v>
      </c>
      <c r="X93" s="42" t="s">
        <v>17</v>
      </c>
      <c r="Y93" s="42" t="s">
        <v>17</v>
      </c>
    </row>
    <row r="94" spans="1:25" s="1" customFormat="1" ht="73.5" customHeight="1" x14ac:dyDescent="0.25">
      <c r="A94" s="142"/>
      <c r="B94" s="95" t="s">
        <v>36</v>
      </c>
      <c r="C94" s="92" t="s">
        <v>13</v>
      </c>
      <c r="D94" s="92" t="s">
        <v>13</v>
      </c>
      <c r="E94" s="92" t="s">
        <v>13</v>
      </c>
      <c r="F94" s="92" t="s">
        <v>13</v>
      </c>
      <c r="G94" s="92" t="s">
        <v>13</v>
      </c>
      <c r="H94" s="92" t="s">
        <v>13</v>
      </c>
      <c r="I94" s="92" t="s">
        <v>13</v>
      </c>
      <c r="J94" s="92" t="s">
        <v>13</v>
      </c>
      <c r="K94" s="92" t="s">
        <v>13</v>
      </c>
      <c r="L94" s="92" t="s">
        <v>17</v>
      </c>
      <c r="M94" s="12" t="s">
        <v>17</v>
      </c>
      <c r="N94" s="42" t="s">
        <v>17</v>
      </c>
      <c r="O94" s="42" t="s">
        <v>17</v>
      </c>
      <c r="P94" s="42" t="s">
        <v>17</v>
      </c>
      <c r="Q94" s="42" t="s">
        <v>17</v>
      </c>
      <c r="R94" s="42" t="s">
        <v>17</v>
      </c>
      <c r="S94" s="42" t="s">
        <v>17</v>
      </c>
      <c r="T94" s="42" t="s">
        <v>17</v>
      </c>
      <c r="U94" s="42" t="s">
        <v>17</v>
      </c>
      <c r="V94" s="42" t="s">
        <v>17</v>
      </c>
      <c r="W94" s="42" t="s">
        <v>17</v>
      </c>
      <c r="X94" s="42" t="s">
        <v>17</v>
      </c>
      <c r="Y94" s="42" t="s">
        <v>17</v>
      </c>
    </row>
    <row r="95" spans="1:25" s="1" customFormat="1" ht="31.5" customHeight="1" x14ac:dyDescent="0.25">
      <c r="A95" s="142"/>
      <c r="B95" s="95" t="s">
        <v>15</v>
      </c>
      <c r="C95" s="92" t="s">
        <v>13</v>
      </c>
      <c r="D95" s="92" t="s">
        <v>13</v>
      </c>
      <c r="E95" s="92" t="s">
        <v>13</v>
      </c>
      <c r="F95" s="92" t="s">
        <v>13</v>
      </c>
      <c r="G95" s="92" t="s">
        <v>13</v>
      </c>
      <c r="H95" s="92" t="s">
        <v>13</v>
      </c>
      <c r="I95" s="92" t="s">
        <v>13</v>
      </c>
      <c r="J95" s="92" t="s">
        <v>13</v>
      </c>
      <c r="K95" s="92" t="s">
        <v>13</v>
      </c>
      <c r="L95" s="92" t="s">
        <v>17</v>
      </c>
      <c r="M95" s="12" t="s">
        <v>17</v>
      </c>
      <c r="N95" s="42" t="s">
        <v>17</v>
      </c>
      <c r="O95" s="42" t="s">
        <v>17</v>
      </c>
      <c r="P95" s="42" t="s">
        <v>17</v>
      </c>
      <c r="Q95" s="42" t="s">
        <v>17</v>
      </c>
      <c r="R95" s="42" t="s">
        <v>17</v>
      </c>
      <c r="S95" s="42" t="s">
        <v>17</v>
      </c>
      <c r="T95" s="42" t="s">
        <v>17</v>
      </c>
      <c r="U95" s="42" t="s">
        <v>17</v>
      </c>
      <c r="V95" s="42" t="s">
        <v>17</v>
      </c>
      <c r="W95" s="42" t="s">
        <v>17</v>
      </c>
      <c r="X95" s="42" t="s">
        <v>17</v>
      </c>
      <c r="Y95" s="42" t="s">
        <v>17</v>
      </c>
    </row>
    <row r="96" spans="1:25" ht="25.5" customHeight="1" x14ac:dyDescent="0.25">
      <c r="A96" s="142" t="s">
        <v>62</v>
      </c>
      <c r="B96" s="95" t="s">
        <v>16</v>
      </c>
      <c r="C96" s="92">
        <f>SUM(D96:K96)</f>
        <v>1681666.67</v>
      </c>
      <c r="D96" s="92">
        <f>D97+D98</f>
        <v>1681666.67</v>
      </c>
      <c r="E96" s="111">
        <f t="shared" ref="E96:J96" si="40">E97+E98</f>
        <v>0</v>
      </c>
      <c r="F96" s="111">
        <f t="shared" si="40"/>
        <v>0</v>
      </c>
      <c r="G96" s="111">
        <f t="shared" si="40"/>
        <v>0</v>
      </c>
      <c r="H96" s="111">
        <f t="shared" si="40"/>
        <v>0</v>
      </c>
      <c r="I96" s="111">
        <f t="shared" si="40"/>
        <v>0</v>
      </c>
      <c r="J96" s="111">
        <f t="shared" si="40"/>
        <v>0</v>
      </c>
      <c r="K96" s="92">
        <f t="shared" ref="K96" si="41">K97+K98</f>
        <v>0</v>
      </c>
      <c r="L96" s="92" t="s">
        <v>17</v>
      </c>
    </row>
    <row r="97" spans="1:12" ht="68.25" customHeight="1" x14ac:dyDescent="0.25">
      <c r="A97" s="142"/>
      <c r="B97" s="95" t="s">
        <v>36</v>
      </c>
      <c r="C97" s="92">
        <f>SUM(D97:K97)</f>
        <v>0</v>
      </c>
      <c r="D97" s="92">
        <f>D72</f>
        <v>0</v>
      </c>
      <c r="E97" s="110">
        <f t="shared" ref="E97:K97" si="42">E72</f>
        <v>0</v>
      </c>
      <c r="F97" s="110">
        <f t="shared" si="42"/>
        <v>0</v>
      </c>
      <c r="G97" s="110">
        <f t="shared" si="42"/>
        <v>0</v>
      </c>
      <c r="H97" s="110">
        <f t="shared" si="42"/>
        <v>0</v>
      </c>
      <c r="I97" s="110">
        <f t="shared" si="42"/>
        <v>0</v>
      </c>
      <c r="J97" s="110">
        <f t="shared" si="42"/>
        <v>0</v>
      </c>
      <c r="K97" s="110">
        <f t="shared" si="42"/>
        <v>0</v>
      </c>
      <c r="L97" s="92" t="s">
        <v>17</v>
      </c>
    </row>
    <row r="98" spans="1:12" ht="30.75" customHeight="1" x14ac:dyDescent="0.25">
      <c r="A98" s="142"/>
      <c r="B98" s="95" t="s">
        <v>15</v>
      </c>
      <c r="C98" s="92">
        <f>SUM(D98:K98)</f>
        <v>1681666.67</v>
      </c>
      <c r="D98" s="110">
        <f t="shared" ref="D98:K98" si="43">D73+D34</f>
        <v>1681666.67</v>
      </c>
      <c r="E98" s="111">
        <f t="shared" si="43"/>
        <v>0</v>
      </c>
      <c r="F98" s="111">
        <f t="shared" si="43"/>
        <v>0</v>
      </c>
      <c r="G98" s="111">
        <f t="shared" si="43"/>
        <v>0</v>
      </c>
      <c r="H98" s="111">
        <f t="shared" si="43"/>
        <v>0</v>
      </c>
      <c r="I98" s="111">
        <f t="shared" si="43"/>
        <v>0</v>
      </c>
      <c r="J98" s="111">
        <f t="shared" si="43"/>
        <v>0</v>
      </c>
      <c r="K98" s="111">
        <f t="shared" si="43"/>
        <v>0</v>
      </c>
      <c r="L98" s="57" t="s">
        <v>17</v>
      </c>
    </row>
    <row r="99" spans="1:12" x14ac:dyDescent="0.25">
      <c r="L99" s="23"/>
    </row>
    <row r="100" spans="1:12" x14ac:dyDescent="0.25">
      <c r="L100" s="23"/>
    </row>
    <row r="101" spans="1:12" x14ac:dyDescent="0.25">
      <c r="D101" s="30"/>
      <c r="E101" s="30"/>
      <c r="F101" s="30"/>
      <c r="G101" s="30"/>
      <c r="H101" s="30"/>
      <c r="I101" s="30"/>
      <c r="J101" s="30"/>
      <c r="K101" s="30"/>
      <c r="L101" s="30"/>
    </row>
    <row r="103" spans="1:12" x14ac:dyDescent="0.25">
      <c r="D103" s="30"/>
    </row>
    <row r="104" spans="1:12" x14ac:dyDescent="0.25">
      <c r="D104" s="30"/>
    </row>
    <row r="105" spans="1:12" x14ac:dyDescent="0.25">
      <c r="D105" s="30"/>
    </row>
  </sheetData>
  <autoFilter ref="A8:AE95"/>
  <mergeCells count="150">
    <mergeCell ref="J1:L1"/>
    <mergeCell ref="L84:L86"/>
    <mergeCell ref="L81:L83"/>
    <mergeCell ref="L78:L80"/>
    <mergeCell ref="A70:L70"/>
    <mergeCell ref="A77:L77"/>
    <mergeCell ref="A84:A86"/>
    <mergeCell ref="A81:A83"/>
    <mergeCell ref="A78:A80"/>
    <mergeCell ref="A74:A76"/>
    <mergeCell ref="A71:A73"/>
    <mergeCell ref="A19:A21"/>
    <mergeCell ref="A59:A61"/>
    <mergeCell ref="A56:A58"/>
    <mergeCell ref="A53:A55"/>
    <mergeCell ref="A62:A64"/>
    <mergeCell ref="L56:L58"/>
    <mergeCell ref="L62:L64"/>
    <mergeCell ref="A7:A8"/>
    <mergeCell ref="B7:B8"/>
    <mergeCell ref="C7:C8"/>
    <mergeCell ref="D7:K7"/>
    <mergeCell ref="A9:L9"/>
    <mergeCell ref="L7:L8"/>
    <mergeCell ref="A90:A92"/>
    <mergeCell ref="A87:A89"/>
    <mergeCell ref="A3:L3"/>
    <mergeCell ref="A12:L12"/>
    <mergeCell ref="A10:L10"/>
    <mergeCell ref="A14:L14"/>
    <mergeCell ref="L15:L17"/>
    <mergeCell ref="L19:L21"/>
    <mergeCell ref="L32:L34"/>
    <mergeCell ref="L28:L30"/>
    <mergeCell ref="L25:L27"/>
    <mergeCell ref="L35:L37"/>
    <mergeCell ref="L53:L55"/>
    <mergeCell ref="L50:L52"/>
    <mergeCell ref="L47:L49"/>
    <mergeCell ref="L44:L46"/>
    <mergeCell ref="L41:L43"/>
    <mergeCell ref="L38:L40"/>
    <mergeCell ref="L59:L61"/>
    <mergeCell ref="A50:A52"/>
    <mergeCell ref="L65:L67"/>
    <mergeCell ref="A38:A40"/>
    <mergeCell ref="L74:L76"/>
    <mergeCell ref="L71:L73"/>
    <mergeCell ref="A15:A17"/>
    <mergeCell ref="A22:A24"/>
    <mergeCell ref="L22:L24"/>
    <mergeCell ref="A25:A27"/>
    <mergeCell ref="A35:A37"/>
    <mergeCell ref="A28:A30"/>
    <mergeCell ref="A32:A34"/>
    <mergeCell ref="A41:A43"/>
    <mergeCell ref="A44:A46"/>
    <mergeCell ref="A47:A49"/>
    <mergeCell ref="N19:N20"/>
    <mergeCell ref="O19:O20"/>
    <mergeCell ref="P19:P20"/>
    <mergeCell ref="Q19:Q20"/>
    <mergeCell ref="R19:R20"/>
    <mergeCell ref="R22:R23"/>
    <mergeCell ref="N22:N23"/>
    <mergeCell ref="O22:O23"/>
    <mergeCell ref="P22:P23"/>
    <mergeCell ref="N25:N26"/>
    <mergeCell ref="O25:O26"/>
    <mergeCell ref="P25:P26"/>
    <mergeCell ref="Q25:Q26"/>
    <mergeCell ref="R25:R26"/>
    <mergeCell ref="S25:S26"/>
    <mergeCell ref="T25:T26"/>
    <mergeCell ref="U25:U26"/>
    <mergeCell ref="O28:O29"/>
    <mergeCell ref="W19:W20"/>
    <mergeCell ref="T28:T29"/>
    <mergeCell ref="U28:U29"/>
    <mergeCell ref="V28:V29"/>
    <mergeCell ref="T22:T23"/>
    <mergeCell ref="U22:U23"/>
    <mergeCell ref="V22:V23"/>
    <mergeCell ref="S28:S29"/>
    <mergeCell ref="S22:S23"/>
    <mergeCell ref="V25:V26"/>
    <mergeCell ref="W25:W26"/>
    <mergeCell ref="AC22:AD22"/>
    <mergeCell ref="AC24:AD24"/>
    <mergeCell ref="X22:X23"/>
    <mergeCell ref="X19:X20"/>
    <mergeCell ref="X28:X29"/>
    <mergeCell ref="AC25:AD25"/>
    <mergeCell ref="AC27:AD27"/>
    <mergeCell ref="Y25:Y26"/>
    <mergeCell ref="Y19:Y20"/>
    <mergeCell ref="Y22:Y23"/>
    <mergeCell ref="X25:X26"/>
    <mergeCell ref="A96:A98"/>
    <mergeCell ref="A93:A95"/>
    <mergeCell ref="W53:W55"/>
    <mergeCell ref="Y7:Y8"/>
    <mergeCell ref="P28:P29"/>
    <mergeCell ref="S19:S20"/>
    <mergeCell ref="T19:T20"/>
    <mergeCell ref="U19:U20"/>
    <mergeCell ref="W22:W23"/>
    <mergeCell ref="W28:W29"/>
    <mergeCell ref="N7:X7"/>
    <mergeCell ref="V19:V20"/>
    <mergeCell ref="Q22:Q23"/>
    <mergeCell ref="Q28:Q29"/>
    <mergeCell ref="R28:R29"/>
    <mergeCell ref="N28:N29"/>
    <mergeCell ref="Y28:Y29"/>
    <mergeCell ref="N50:N51"/>
    <mergeCell ref="T50:T51"/>
    <mergeCell ref="Y59:Y61"/>
    <mergeCell ref="O50:O51"/>
    <mergeCell ref="P50:P51"/>
    <mergeCell ref="Q50:Q51"/>
    <mergeCell ref="R50:R51"/>
    <mergeCell ref="S50:S51"/>
    <mergeCell ref="V50:V51"/>
    <mergeCell ref="W50:W51"/>
    <mergeCell ref="X50:X51"/>
    <mergeCell ref="Y50:Y51"/>
    <mergeCell ref="Y53:Y55"/>
    <mergeCell ref="O53:O55"/>
    <mergeCell ref="V53:V55"/>
    <mergeCell ref="X53:X55"/>
    <mergeCell ref="Q53:Q55"/>
    <mergeCell ref="S53:S55"/>
    <mergeCell ref="U50:U51"/>
    <mergeCell ref="W59:W61"/>
    <mergeCell ref="X59:X61"/>
    <mergeCell ref="U59:U61"/>
    <mergeCell ref="Q59:Q61"/>
    <mergeCell ref="R59:R61"/>
    <mergeCell ref="S59:S61"/>
    <mergeCell ref="T59:T61"/>
    <mergeCell ref="N59:N61"/>
    <mergeCell ref="U53:U55"/>
    <mergeCell ref="O59:O61"/>
    <mergeCell ref="P59:P61"/>
    <mergeCell ref="N53:N55"/>
    <mergeCell ref="P53:P55"/>
    <mergeCell ref="R53:R55"/>
    <mergeCell ref="T53:T55"/>
    <mergeCell ref="V59:V61"/>
  </mergeCells>
  <printOptions horizontalCentered="1"/>
  <pageMargins left="0.78740157480314965" right="0.39370078740157483" top="1.1811023622047245" bottom="0.78740157480314965" header="0.31496062992125984" footer="0.31496062992125984"/>
  <pageSetup paperSize="9" scale="60" firstPageNumber="6" fitToHeight="0" orientation="landscape" useFirstPageNumber="1" r:id="rId1"/>
  <headerFooter differentFirst="1">
    <oddHeader>&amp;C&amp;"Times New Roman,обычный"&amp;14&amp;P</oddHeader>
    <firstHeader xml:space="preserve">&amp;C&amp;"Times New Roman,обычный"&amp;14 6&amp;12
</firstHeader>
  </headerFooter>
  <rowBreaks count="8" manualBreakCount="8">
    <brk id="18" max="25" man="1"/>
    <brk id="34" max="25" man="1"/>
    <brk id="40" max="25" man="1"/>
    <brk id="43" max="25" man="1"/>
    <brk id="52" max="25" man="1"/>
    <brk id="64" max="25" man="1"/>
    <brk id="76" max="25" man="1"/>
    <brk id="92" max="2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"/>
  <sheetViews>
    <sheetView zoomScale="55" zoomScaleNormal="100" zoomScaleSheetLayoutView="110" zoomScalePageLayoutView="55" workbookViewId="0">
      <selection activeCell="J2" sqref="J2"/>
    </sheetView>
  </sheetViews>
  <sheetFormatPr defaultRowHeight="15" x14ac:dyDescent="0.25"/>
  <cols>
    <col min="1" max="1" width="21.42578125" style="34" customWidth="1"/>
    <col min="2" max="2" width="13.42578125" style="34" customWidth="1"/>
    <col min="3" max="3" width="14.140625" style="34" customWidth="1"/>
    <col min="4" max="4" width="15.85546875" style="34" customWidth="1"/>
    <col min="5" max="5" width="20.85546875" style="34" customWidth="1"/>
    <col min="6" max="14" width="14.5703125" style="34" customWidth="1"/>
    <col min="15" max="16384" width="9.140625" style="34"/>
  </cols>
  <sheetData>
    <row r="1" spans="1:14" ht="99" customHeight="1" x14ac:dyDescent="0.25">
      <c r="L1" s="153" t="s">
        <v>210</v>
      </c>
      <c r="M1" s="153"/>
      <c r="N1" s="153"/>
    </row>
    <row r="3" spans="1:14" ht="20.25" x14ac:dyDescent="0.25">
      <c r="A3" s="154" t="s">
        <v>80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</row>
    <row r="4" spans="1:14" ht="20.25" x14ac:dyDescent="0.25">
      <c r="A4" s="154" t="s">
        <v>81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</row>
    <row r="5" spans="1:14" ht="43.5" customHeight="1" x14ac:dyDescent="0.2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</row>
    <row r="6" spans="1:14" ht="15.75" x14ac:dyDescent="0.25">
      <c r="A6" s="36"/>
      <c r="N6" s="37" t="s">
        <v>82</v>
      </c>
    </row>
    <row r="7" spans="1:14" ht="15.75" x14ac:dyDescent="0.25">
      <c r="A7" s="36"/>
      <c r="N7" s="38"/>
    </row>
    <row r="8" spans="1:14" ht="38.25" customHeight="1" x14ac:dyDescent="0.25">
      <c r="A8" s="155" t="s">
        <v>83</v>
      </c>
      <c r="B8" s="155" t="s">
        <v>84</v>
      </c>
      <c r="C8" s="156" t="s">
        <v>85</v>
      </c>
      <c r="D8" s="156" t="s">
        <v>86</v>
      </c>
      <c r="E8" s="155" t="s">
        <v>57</v>
      </c>
      <c r="F8" s="155" t="s">
        <v>87</v>
      </c>
      <c r="G8" s="155"/>
      <c r="H8" s="155"/>
      <c r="I8" s="155"/>
      <c r="J8" s="155"/>
      <c r="K8" s="155"/>
      <c r="L8" s="155"/>
      <c r="M8" s="155"/>
      <c r="N8" s="155"/>
    </row>
    <row r="9" spans="1:14" ht="30" customHeight="1" x14ac:dyDescent="0.25">
      <c r="A9" s="155"/>
      <c r="B9" s="155"/>
      <c r="C9" s="156"/>
      <c r="D9" s="156"/>
      <c r="E9" s="155"/>
      <c r="F9" s="39" t="s">
        <v>88</v>
      </c>
      <c r="G9" s="39" t="s">
        <v>4</v>
      </c>
      <c r="H9" s="39" t="s">
        <v>5</v>
      </c>
      <c r="I9" s="39" t="s">
        <v>6</v>
      </c>
      <c r="J9" s="39" t="s">
        <v>7</v>
      </c>
      <c r="K9" s="39" t="s">
        <v>8</v>
      </c>
      <c r="L9" s="39" t="s">
        <v>9</v>
      </c>
      <c r="M9" s="39" t="s">
        <v>10</v>
      </c>
      <c r="N9" s="39" t="s">
        <v>11</v>
      </c>
    </row>
    <row r="10" spans="1:14" ht="36.75" customHeight="1" x14ac:dyDescent="0.25">
      <c r="A10" s="157" t="s">
        <v>89</v>
      </c>
      <c r="B10" s="157" t="s">
        <v>90</v>
      </c>
      <c r="C10" s="126" t="s">
        <v>91</v>
      </c>
      <c r="D10" s="157" t="s">
        <v>92</v>
      </c>
      <c r="E10" s="40" t="s">
        <v>93</v>
      </c>
      <c r="F10" s="41">
        <f>G10+H10+I10+J10+K10+L10+M10+N10</f>
        <v>203497423.77000001</v>
      </c>
      <c r="G10" s="41">
        <f>'2. Мероприятия'!D35</f>
        <v>15357333.33</v>
      </c>
      <c r="H10" s="41">
        <f>'2. Мероприятия'!E35</f>
        <v>15357333.33</v>
      </c>
      <c r="I10" s="41">
        <f>'2. Мероприятия'!F35</f>
        <v>15357333.33</v>
      </c>
      <c r="J10" s="41">
        <f>'2. Мероприятия'!G35</f>
        <v>30015216.670000002</v>
      </c>
      <c r="K10" s="41">
        <f>'2. Мероприятия'!H35</f>
        <v>30730529.670000002</v>
      </c>
      <c r="L10" s="41">
        <f>'2. Мероприятия'!I35</f>
        <v>31455561.449999999</v>
      </c>
      <c r="M10" s="41">
        <f>'2. Мероприятия'!J35</f>
        <v>32212095.140000001</v>
      </c>
      <c r="N10" s="41">
        <f>'2. Мероприятия'!K35</f>
        <v>33012020.850000001</v>
      </c>
    </row>
    <row r="11" spans="1:14" ht="51" customHeight="1" x14ac:dyDescent="0.25">
      <c r="A11" s="157"/>
      <c r="B11" s="157"/>
      <c r="C11" s="126"/>
      <c r="D11" s="157"/>
      <c r="E11" s="40" t="s">
        <v>36</v>
      </c>
      <c r="F11" s="41">
        <f t="shared" ref="F11:F15" si="0">G11+H11+I11+J11+K11+L11+M11+N11</f>
        <v>98903800</v>
      </c>
      <c r="G11" s="41">
        <f>'2. Мероприятия'!D36</f>
        <v>12534600</v>
      </c>
      <c r="H11" s="41">
        <f>'2. Мероприятия'!E36</f>
        <v>12534600</v>
      </c>
      <c r="I11" s="41">
        <f>'2. Мероприятия'!F36</f>
        <v>12534600</v>
      </c>
      <c r="J11" s="41">
        <f>'2. Мероприятия'!G36</f>
        <v>12260000</v>
      </c>
      <c r="K11" s="41">
        <f>'2. Мероприятия'!H36</f>
        <v>12260000</v>
      </c>
      <c r="L11" s="41">
        <f>'2. Мероприятия'!I36</f>
        <v>12260000</v>
      </c>
      <c r="M11" s="41">
        <f>'2. Мероприятия'!J36</f>
        <v>12260000</v>
      </c>
      <c r="N11" s="41">
        <f>'2. Мероприятия'!K36</f>
        <v>12260000</v>
      </c>
    </row>
    <row r="12" spans="1:14" ht="51" customHeight="1" x14ac:dyDescent="0.25">
      <c r="A12" s="157"/>
      <c r="B12" s="157"/>
      <c r="C12" s="126"/>
      <c r="D12" s="157"/>
      <c r="E12" s="40" t="s">
        <v>94</v>
      </c>
      <c r="F12" s="41">
        <f>G12+H12+I12+J12+K12+L12+M12+N12</f>
        <v>104593623.77</v>
      </c>
      <c r="G12" s="41">
        <f>'2. Мероприятия'!D37</f>
        <v>2822733.33</v>
      </c>
      <c r="H12" s="41">
        <f>'2. Мероприятия'!E37</f>
        <v>2822733.33</v>
      </c>
      <c r="I12" s="41">
        <f>'2. Мероприятия'!F37</f>
        <v>2822733.33</v>
      </c>
      <c r="J12" s="41">
        <f>'2. Мероприятия'!G37</f>
        <v>17755216.670000002</v>
      </c>
      <c r="K12" s="41">
        <f>'2. Мероприятия'!H37</f>
        <v>18470529.670000002</v>
      </c>
      <c r="L12" s="41">
        <f>'2. Мероприятия'!I37</f>
        <v>19195561.449999999</v>
      </c>
      <c r="M12" s="41">
        <f>'2. Мероприятия'!J37</f>
        <v>19952095.140000001</v>
      </c>
      <c r="N12" s="41">
        <f>'2. Мероприятия'!K37</f>
        <v>20752020.850000001</v>
      </c>
    </row>
    <row r="13" spans="1:14" ht="36.75" customHeight="1" x14ac:dyDescent="0.25">
      <c r="A13" s="157" t="s">
        <v>95</v>
      </c>
      <c r="B13" s="157" t="s">
        <v>90</v>
      </c>
      <c r="C13" s="126" t="s">
        <v>96</v>
      </c>
      <c r="D13" s="157" t="s">
        <v>92</v>
      </c>
      <c r="E13" s="40" t="s">
        <v>93</v>
      </c>
      <c r="F13" s="41">
        <f t="shared" si="0"/>
        <v>13305639.449999999</v>
      </c>
      <c r="G13" s="41">
        <f>'2. Мероприятия'!D56</f>
        <v>1616666.67</v>
      </c>
      <c r="H13" s="41">
        <f>'2. Мероприятия'!E56</f>
        <v>1616666.67</v>
      </c>
      <c r="I13" s="41">
        <f>'2. Мероприятия'!F56</f>
        <v>1616666.67</v>
      </c>
      <c r="J13" s="41">
        <f>'2. Мероприятия'!G56</f>
        <v>1500000</v>
      </c>
      <c r="K13" s="41">
        <f>'2. Мероприятия'!H56</f>
        <v>1590000</v>
      </c>
      <c r="L13" s="41">
        <f>'2. Мероприятия'!I56</f>
        <v>1685400</v>
      </c>
      <c r="M13" s="41">
        <f>'2. Мероприятия'!J56</f>
        <v>1786524</v>
      </c>
      <c r="N13" s="41">
        <f>'2. Мероприятия'!K56</f>
        <v>1893715.44</v>
      </c>
    </row>
    <row r="14" spans="1:14" ht="38.25" x14ac:dyDescent="0.25">
      <c r="A14" s="157"/>
      <c r="B14" s="157"/>
      <c r="C14" s="126"/>
      <c r="D14" s="157"/>
      <c r="E14" s="40" t="s">
        <v>36</v>
      </c>
      <c r="F14" s="41">
        <f t="shared" si="0"/>
        <v>4297500</v>
      </c>
      <c r="G14" s="41">
        <f>'2. Мероприятия'!D57</f>
        <v>1432500</v>
      </c>
      <c r="H14" s="41">
        <f>'2. Мероприятия'!E57</f>
        <v>1432500</v>
      </c>
      <c r="I14" s="41">
        <f>'2. Мероприятия'!F57</f>
        <v>1432500</v>
      </c>
      <c r="J14" s="41">
        <f>'2. Мероприятия'!G57</f>
        <v>0</v>
      </c>
      <c r="K14" s="41">
        <f>'2. Мероприятия'!H57</f>
        <v>0</v>
      </c>
      <c r="L14" s="41">
        <f>'2. Мероприятия'!I57</f>
        <v>0</v>
      </c>
      <c r="M14" s="41">
        <f>'2. Мероприятия'!J57</f>
        <v>0</v>
      </c>
      <c r="N14" s="41">
        <f>'2. Мероприятия'!K57</f>
        <v>0</v>
      </c>
    </row>
    <row r="15" spans="1:14" ht="48.75" customHeight="1" x14ac:dyDescent="0.25">
      <c r="A15" s="157"/>
      <c r="B15" s="157"/>
      <c r="C15" s="126"/>
      <c r="D15" s="157"/>
      <c r="E15" s="40" t="s">
        <v>94</v>
      </c>
      <c r="F15" s="41">
        <f t="shared" si="0"/>
        <v>9008139.4499999993</v>
      </c>
      <c r="G15" s="41">
        <f>'2. Мероприятия'!D58</f>
        <v>184166.67</v>
      </c>
      <c r="H15" s="41">
        <f>'2. Мероприятия'!E58</f>
        <v>184166.67</v>
      </c>
      <c r="I15" s="41">
        <f>'2. Мероприятия'!F58</f>
        <v>184166.67</v>
      </c>
      <c r="J15" s="41">
        <f>'2. Мероприятия'!G58</f>
        <v>1500000</v>
      </c>
      <c r="K15" s="41">
        <f>'2. Мероприятия'!H58</f>
        <v>1590000</v>
      </c>
      <c r="L15" s="41">
        <f>'2. Мероприятия'!I58</f>
        <v>1685400</v>
      </c>
      <c r="M15" s="41">
        <f>'2. Мероприятия'!J58</f>
        <v>1786524</v>
      </c>
      <c r="N15" s="41">
        <f>'2. Мероприятия'!K58</f>
        <v>1893715.44</v>
      </c>
    </row>
  </sheetData>
  <mergeCells count="17">
    <mergeCell ref="A10:A12"/>
    <mergeCell ref="B10:B12"/>
    <mergeCell ref="C10:C12"/>
    <mergeCell ref="D10:D12"/>
    <mergeCell ref="A13:A15"/>
    <mergeCell ref="B13:B15"/>
    <mergeCell ref="C13:C15"/>
    <mergeCell ref="D13:D15"/>
    <mergeCell ref="L1:N1"/>
    <mergeCell ref="A3:N3"/>
    <mergeCell ref="A4:N4"/>
    <mergeCell ref="A8:A9"/>
    <mergeCell ref="B8:B9"/>
    <mergeCell ref="C8:C9"/>
    <mergeCell ref="D8:D9"/>
    <mergeCell ref="E8:E9"/>
    <mergeCell ref="F8:N8"/>
  </mergeCells>
  <pageMargins left="0.78740157480314965" right="0.39370078740157483" top="1.1811023622047245" bottom="0.74803149606299213" header="0.31496062992125984" footer="0.31496062992125984"/>
  <pageSetup paperSize="9" scale="61" firstPageNumber="11" orientation="landscape" useFirstPageNumber="1" verticalDpi="0" r:id="rId1"/>
  <headerFooter>
    <oddHeader>&amp;C&amp;"Times New Roman,обычный"&amp;12 15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1. Показатели</vt:lpstr>
      <vt:lpstr>2. Мероприятия</vt:lpstr>
      <vt:lpstr>3. Портфели</vt:lpstr>
      <vt:lpstr>'2. Мероприятия'!Заголовки_для_печати</vt:lpstr>
      <vt:lpstr>'1. Показатели'!Область_печати</vt:lpstr>
      <vt:lpstr>'2. Мероприятия'!Область_печати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shtayman_oy</dc:creator>
  <cp:lastModifiedBy>Гордеев Сергей Викторович</cp:lastModifiedBy>
  <cp:lastPrinted>2023-04-12T11:10:06Z</cp:lastPrinted>
  <dcterms:created xsi:type="dcterms:W3CDTF">2017-02-21T08:57:01Z</dcterms:created>
  <dcterms:modified xsi:type="dcterms:W3CDTF">2023-04-21T09:09:42Z</dcterms:modified>
</cp:coreProperties>
</file>