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2045"/>
  </bookViews>
  <sheets>
    <sheet name="т.3 " sheetId="3" r:id="rId1"/>
  </sheets>
  <definedNames>
    <definedName name="_xlnm._FilterDatabase" localSheetId="0" hidden="1">'т.3 '!$A$11:$K$231</definedName>
    <definedName name="_xlnm.Print_Titles" localSheetId="0">'т.3 '!$10:$12</definedName>
    <definedName name="_xlnm.Print_Area" localSheetId="0">'т.3 '!$A$1:$K$231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30" i="3" l="1"/>
  <c r="I230" i="3"/>
  <c r="H230" i="3"/>
  <c r="E230" i="3"/>
  <c r="I229" i="3"/>
  <c r="I228" i="3" s="1"/>
  <c r="E229" i="3"/>
  <c r="E228" i="3" s="1"/>
  <c r="J227" i="3"/>
  <c r="I227" i="3"/>
  <c r="H227" i="3"/>
  <c r="G227" i="3"/>
  <c r="F227" i="3"/>
  <c r="E227" i="3"/>
  <c r="E223" i="3" s="1"/>
  <c r="D227" i="3"/>
  <c r="E226" i="3"/>
  <c r="E225" i="3"/>
  <c r="J224" i="3"/>
  <c r="I224" i="3"/>
  <c r="H224" i="3"/>
  <c r="G224" i="3"/>
  <c r="F224" i="3"/>
  <c r="E224" i="3"/>
  <c r="D224" i="3"/>
  <c r="C224" i="3" s="1"/>
  <c r="J222" i="3"/>
  <c r="I222" i="3"/>
  <c r="H222" i="3"/>
  <c r="G222" i="3"/>
  <c r="F222" i="3"/>
  <c r="E222" i="3"/>
  <c r="D222" i="3"/>
  <c r="E220" i="3"/>
  <c r="I219" i="3"/>
  <c r="I217" i="3"/>
  <c r="E217" i="3"/>
  <c r="I216" i="3"/>
  <c r="I215" i="3" s="1"/>
  <c r="E216" i="3"/>
  <c r="E215" i="3"/>
  <c r="C214" i="3"/>
  <c r="J213" i="3"/>
  <c r="I213" i="3"/>
  <c r="H213" i="3"/>
  <c r="G213" i="3"/>
  <c r="F213" i="3"/>
  <c r="E213" i="3"/>
  <c r="D213" i="3"/>
  <c r="C213" i="3"/>
  <c r="C212" i="3"/>
  <c r="C210" i="3" s="1"/>
  <c r="C211" i="3"/>
  <c r="J210" i="3"/>
  <c r="I210" i="3"/>
  <c r="H210" i="3"/>
  <c r="G210" i="3"/>
  <c r="F210" i="3"/>
  <c r="E210" i="3"/>
  <c r="D210" i="3"/>
  <c r="J209" i="3"/>
  <c r="J217" i="3" s="1"/>
  <c r="I209" i="3"/>
  <c r="H209" i="3"/>
  <c r="H217" i="3" s="1"/>
  <c r="G209" i="3"/>
  <c r="G217" i="3" s="1"/>
  <c r="F209" i="3"/>
  <c r="F226" i="3" s="1"/>
  <c r="E209" i="3"/>
  <c r="D209" i="3"/>
  <c r="D207" i="3" s="1"/>
  <c r="J208" i="3"/>
  <c r="J216" i="3" s="1"/>
  <c r="J215" i="3" s="1"/>
  <c r="I208" i="3"/>
  <c r="H208" i="3"/>
  <c r="H216" i="3" s="1"/>
  <c r="G208" i="3"/>
  <c r="G216" i="3" s="1"/>
  <c r="G215" i="3" s="1"/>
  <c r="F208" i="3"/>
  <c r="F225" i="3" s="1"/>
  <c r="E208" i="3"/>
  <c r="D208" i="3"/>
  <c r="J207" i="3"/>
  <c r="I207" i="3"/>
  <c r="G207" i="3"/>
  <c r="F207" i="3"/>
  <c r="E207" i="3"/>
  <c r="C206" i="3"/>
  <c r="C205" i="3"/>
  <c r="J204" i="3"/>
  <c r="I204" i="3"/>
  <c r="H204" i="3"/>
  <c r="G204" i="3"/>
  <c r="F204" i="3"/>
  <c r="E204" i="3"/>
  <c r="D204" i="3"/>
  <c r="C204" i="3"/>
  <c r="C203" i="3"/>
  <c r="C201" i="3" s="1"/>
  <c r="C202" i="3"/>
  <c r="J201" i="3"/>
  <c r="I201" i="3"/>
  <c r="H201" i="3"/>
  <c r="G201" i="3"/>
  <c r="F201" i="3"/>
  <c r="E201" i="3"/>
  <c r="D201" i="3"/>
  <c r="H198" i="3"/>
  <c r="D198" i="3"/>
  <c r="J197" i="3"/>
  <c r="I197" i="3"/>
  <c r="H197" i="3"/>
  <c r="G197" i="3"/>
  <c r="F197" i="3"/>
  <c r="E197" i="3"/>
  <c r="D197" i="3"/>
  <c r="C197" i="3" s="1"/>
  <c r="C196" i="3"/>
  <c r="C194" i="3"/>
  <c r="J193" i="3"/>
  <c r="I193" i="3"/>
  <c r="H193" i="3"/>
  <c r="G193" i="3"/>
  <c r="F193" i="3"/>
  <c r="E193" i="3"/>
  <c r="D193" i="3"/>
  <c r="C193" i="3"/>
  <c r="C192" i="3"/>
  <c r="J191" i="3"/>
  <c r="I191" i="3"/>
  <c r="H191" i="3"/>
  <c r="G191" i="3"/>
  <c r="F191" i="3"/>
  <c r="E191" i="3"/>
  <c r="D191" i="3"/>
  <c r="C191" i="3"/>
  <c r="C190" i="3"/>
  <c r="J189" i="3"/>
  <c r="I189" i="3"/>
  <c r="H189" i="3"/>
  <c r="G189" i="3"/>
  <c r="F189" i="3"/>
  <c r="E189" i="3"/>
  <c r="D189" i="3"/>
  <c r="C189" i="3"/>
  <c r="C188" i="3"/>
  <c r="J187" i="3"/>
  <c r="I187" i="3"/>
  <c r="H187" i="3"/>
  <c r="G187" i="3"/>
  <c r="F187" i="3"/>
  <c r="E187" i="3"/>
  <c r="D187" i="3"/>
  <c r="C187" i="3"/>
  <c r="C186" i="3"/>
  <c r="J185" i="3"/>
  <c r="I185" i="3"/>
  <c r="H185" i="3"/>
  <c r="G185" i="3"/>
  <c r="F185" i="3"/>
  <c r="E185" i="3"/>
  <c r="D185" i="3"/>
  <c r="C185" i="3"/>
  <c r="J184" i="3"/>
  <c r="J198" i="3" s="1"/>
  <c r="J195" i="3" s="1"/>
  <c r="I184" i="3"/>
  <c r="I198" i="3" s="1"/>
  <c r="I195" i="3" s="1"/>
  <c r="H184" i="3"/>
  <c r="G184" i="3"/>
  <c r="G198" i="3" s="1"/>
  <c r="G195" i="3" s="1"/>
  <c r="F184" i="3"/>
  <c r="F198" i="3" s="1"/>
  <c r="F195" i="3" s="1"/>
  <c r="E184" i="3"/>
  <c r="E198" i="3" s="1"/>
  <c r="E195" i="3" s="1"/>
  <c r="D184" i="3"/>
  <c r="I183" i="3"/>
  <c r="H183" i="3"/>
  <c r="G183" i="3"/>
  <c r="E183" i="3"/>
  <c r="D183" i="3"/>
  <c r="C182" i="3"/>
  <c r="J181" i="3"/>
  <c r="I181" i="3"/>
  <c r="H181" i="3"/>
  <c r="G181" i="3"/>
  <c r="F181" i="3"/>
  <c r="E181" i="3"/>
  <c r="D181" i="3"/>
  <c r="C181" i="3"/>
  <c r="C180" i="3"/>
  <c r="J179" i="3"/>
  <c r="I179" i="3"/>
  <c r="H179" i="3"/>
  <c r="G179" i="3"/>
  <c r="F179" i="3"/>
  <c r="E179" i="3"/>
  <c r="D179" i="3"/>
  <c r="C179" i="3"/>
  <c r="J178" i="3"/>
  <c r="I178" i="3"/>
  <c r="H178" i="3"/>
  <c r="H176" i="3" s="1"/>
  <c r="G178" i="3"/>
  <c r="F178" i="3"/>
  <c r="E178" i="3"/>
  <c r="D178" i="3"/>
  <c r="C178" i="3" s="1"/>
  <c r="J177" i="3"/>
  <c r="I177" i="3"/>
  <c r="H177" i="3"/>
  <c r="G177" i="3"/>
  <c r="F177" i="3"/>
  <c r="E177" i="3"/>
  <c r="D177" i="3"/>
  <c r="C177" i="3" s="1"/>
  <c r="J176" i="3"/>
  <c r="I176" i="3"/>
  <c r="G176" i="3"/>
  <c r="F176" i="3"/>
  <c r="E176" i="3"/>
  <c r="C175" i="3"/>
  <c r="C174" i="3"/>
  <c r="J173" i="3"/>
  <c r="I173" i="3"/>
  <c r="H173" i="3"/>
  <c r="G173" i="3"/>
  <c r="F173" i="3"/>
  <c r="E173" i="3"/>
  <c r="D173" i="3"/>
  <c r="C173" i="3"/>
  <c r="F170" i="3"/>
  <c r="F169" i="3"/>
  <c r="J168" i="3"/>
  <c r="F168" i="3"/>
  <c r="F167" i="3"/>
  <c r="C166" i="3"/>
  <c r="C164" i="3" s="1"/>
  <c r="C165" i="3"/>
  <c r="J164" i="3"/>
  <c r="I164" i="3"/>
  <c r="H164" i="3"/>
  <c r="G164" i="3"/>
  <c r="F164" i="3"/>
  <c r="E164" i="3"/>
  <c r="D164" i="3"/>
  <c r="F163" i="3"/>
  <c r="E163" i="3"/>
  <c r="D163" i="3"/>
  <c r="C163" i="3" s="1"/>
  <c r="F162" i="3"/>
  <c r="E162" i="3"/>
  <c r="D162" i="3"/>
  <c r="C162" i="3" s="1"/>
  <c r="C161" i="3" s="1"/>
  <c r="J161" i="3"/>
  <c r="I161" i="3"/>
  <c r="H161" i="3"/>
  <c r="G161" i="3"/>
  <c r="F161" i="3"/>
  <c r="E161" i="3"/>
  <c r="C160" i="3"/>
  <c r="C159" i="3"/>
  <c r="C158" i="3"/>
  <c r="J157" i="3"/>
  <c r="I157" i="3"/>
  <c r="H157" i="3"/>
  <c r="G157" i="3"/>
  <c r="F157" i="3"/>
  <c r="E157" i="3"/>
  <c r="D157" i="3"/>
  <c r="C157" i="3"/>
  <c r="J156" i="3"/>
  <c r="I156" i="3"/>
  <c r="H156" i="3"/>
  <c r="G156" i="3"/>
  <c r="F156" i="3"/>
  <c r="E156" i="3"/>
  <c r="D156" i="3"/>
  <c r="C156" i="3"/>
  <c r="J155" i="3"/>
  <c r="I155" i="3"/>
  <c r="H155" i="3"/>
  <c r="G155" i="3"/>
  <c r="F155" i="3"/>
  <c r="E155" i="3"/>
  <c r="D155" i="3"/>
  <c r="D230" i="3" s="1"/>
  <c r="C230" i="3" s="1"/>
  <c r="C155" i="3"/>
  <c r="J154" i="3"/>
  <c r="J229" i="3" s="1"/>
  <c r="I154" i="3"/>
  <c r="H154" i="3"/>
  <c r="H229" i="3" s="1"/>
  <c r="G154" i="3"/>
  <c r="G229" i="3" s="1"/>
  <c r="F154" i="3"/>
  <c r="F229" i="3" s="1"/>
  <c r="E154" i="3"/>
  <c r="D154" i="3"/>
  <c r="D229" i="3" s="1"/>
  <c r="C154" i="3"/>
  <c r="J153" i="3"/>
  <c r="I153" i="3"/>
  <c r="H153" i="3"/>
  <c r="G153" i="3"/>
  <c r="F153" i="3"/>
  <c r="E153" i="3"/>
  <c r="D153" i="3"/>
  <c r="C153" i="3"/>
  <c r="C152" i="3"/>
  <c r="C151" i="3"/>
  <c r="C149" i="3" s="1"/>
  <c r="C150" i="3"/>
  <c r="J149" i="3"/>
  <c r="I149" i="3"/>
  <c r="H149" i="3"/>
  <c r="G149" i="3"/>
  <c r="F149" i="3"/>
  <c r="E149" i="3"/>
  <c r="D149" i="3"/>
  <c r="J148" i="3"/>
  <c r="J146" i="3" s="1"/>
  <c r="J147" i="3"/>
  <c r="C147" i="3" s="1"/>
  <c r="I146" i="3"/>
  <c r="H146" i="3"/>
  <c r="G146" i="3"/>
  <c r="F146" i="3"/>
  <c r="E146" i="3"/>
  <c r="D146" i="3"/>
  <c r="C145" i="3"/>
  <c r="C143" i="3" s="1"/>
  <c r="C144" i="3"/>
  <c r="J143" i="3"/>
  <c r="I143" i="3"/>
  <c r="H143" i="3"/>
  <c r="G143" i="3"/>
  <c r="F143" i="3"/>
  <c r="E143" i="3"/>
  <c r="D143" i="3"/>
  <c r="I142" i="3"/>
  <c r="H142" i="3"/>
  <c r="H170" i="3" s="1"/>
  <c r="G142" i="3"/>
  <c r="G170" i="3" s="1"/>
  <c r="F142" i="3"/>
  <c r="E142" i="3"/>
  <c r="D142" i="3"/>
  <c r="J141" i="3"/>
  <c r="I141" i="3"/>
  <c r="I169" i="3" s="1"/>
  <c r="H141" i="3"/>
  <c r="H169" i="3" s="1"/>
  <c r="G141" i="3"/>
  <c r="G169" i="3" s="1"/>
  <c r="F141" i="3"/>
  <c r="E141" i="3"/>
  <c r="E169" i="3" s="1"/>
  <c r="D141" i="3"/>
  <c r="J140" i="3"/>
  <c r="I140" i="3"/>
  <c r="I168" i="3" s="1"/>
  <c r="H140" i="3"/>
  <c r="H168" i="3" s="1"/>
  <c r="G140" i="3"/>
  <c r="G168" i="3" s="1"/>
  <c r="F140" i="3"/>
  <c r="E140" i="3"/>
  <c r="E168" i="3" s="1"/>
  <c r="D140" i="3"/>
  <c r="I139" i="3"/>
  <c r="H139" i="3"/>
  <c r="G139" i="3"/>
  <c r="F139" i="3"/>
  <c r="E139" i="3"/>
  <c r="D139" i="3"/>
  <c r="C137" i="3"/>
  <c r="C136" i="3"/>
  <c r="C135" i="3"/>
  <c r="J134" i="3"/>
  <c r="I134" i="3"/>
  <c r="H134" i="3"/>
  <c r="G134" i="3"/>
  <c r="F134" i="3"/>
  <c r="E134" i="3"/>
  <c r="D134" i="3"/>
  <c r="C134" i="3"/>
  <c r="C133" i="3"/>
  <c r="J132" i="3"/>
  <c r="I132" i="3"/>
  <c r="H132" i="3"/>
  <c r="G132" i="3"/>
  <c r="F132" i="3"/>
  <c r="E132" i="3"/>
  <c r="D132" i="3"/>
  <c r="C132" i="3" s="1"/>
  <c r="C131" i="3"/>
  <c r="E130" i="3"/>
  <c r="C130" i="3"/>
  <c r="C129" i="3"/>
  <c r="E128" i="3"/>
  <c r="C128" i="3" s="1"/>
  <c r="C127" i="3"/>
  <c r="E126" i="3"/>
  <c r="C126" i="3"/>
  <c r="C125" i="3"/>
  <c r="E124" i="3"/>
  <c r="C124" i="3" s="1"/>
  <c r="C123" i="3"/>
  <c r="E122" i="3"/>
  <c r="C122" i="3"/>
  <c r="C121" i="3"/>
  <c r="E120" i="3"/>
  <c r="C120" i="3" s="1"/>
  <c r="C119" i="3"/>
  <c r="E118" i="3"/>
  <c r="D118" i="3"/>
  <c r="C118" i="3" s="1"/>
  <c r="C117" i="3"/>
  <c r="D116" i="3"/>
  <c r="C116" i="3"/>
  <c r="C115" i="3"/>
  <c r="D114" i="3"/>
  <c r="C114" i="3" s="1"/>
  <c r="C113" i="3"/>
  <c r="D112" i="3"/>
  <c r="C112" i="3"/>
  <c r="C111" i="3"/>
  <c r="D110" i="3"/>
  <c r="C110" i="3" s="1"/>
  <c r="C109" i="3"/>
  <c r="D108" i="3"/>
  <c r="C108" i="3"/>
  <c r="C107" i="3"/>
  <c r="D106" i="3"/>
  <c r="C106" i="3" s="1"/>
  <c r="C105" i="3"/>
  <c r="J104" i="3"/>
  <c r="I104" i="3"/>
  <c r="H104" i="3"/>
  <c r="G104" i="3"/>
  <c r="F104" i="3"/>
  <c r="E104" i="3"/>
  <c r="C104" i="3" s="1"/>
  <c r="D104" i="3"/>
  <c r="C103" i="3"/>
  <c r="J102" i="3"/>
  <c r="I102" i="3"/>
  <c r="H102" i="3"/>
  <c r="G102" i="3"/>
  <c r="F102" i="3"/>
  <c r="E102" i="3"/>
  <c r="D102" i="3"/>
  <c r="C102" i="3" s="1"/>
  <c r="C101" i="3"/>
  <c r="J100" i="3"/>
  <c r="I100" i="3"/>
  <c r="H100" i="3"/>
  <c r="G100" i="3"/>
  <c r="F100" i="3"/>
  <c r="E100" i="3"/>
  <c r="D100" i="3"/>
  <c r="C100" i="3"/>
  <c r="C99" i="3"/>
  <c r="J98" i="3"/>
  <c r="I98" i="3"/>
  <c r="H98" i="3"/>
  <c r="G98" i="3"/>
  <c r="F98" i="3"/>
  <c r="E98" i="3"/>
  <c r="D98" i="3"/>
  <c r="C98" i="3" s="1"/>
  <c r="C97" i="3"/>
  <c r="J96" i="3"/>
  <c r="I96" i="3"/>
  <c r="H96" i="3"/>
  <c r="G96" i="3"/>
  <c r="F96" i="3"/>
  <c r="E96" i="3"/>
  <c r="C96" i="3" s="1"/>
  <c r="D96" i="3"/>
  <c r="C95" i="3"/>
  <c r="J94" i="3"/>
  <c r="I94" i="3"/>
  <c r="H94" i="3"/>
  <c r="G94" i="3"/>
  <c r="F94" i="3"/>
  <c r="E94" i="3"/>
  <c r="D94" i="3"/>
  <c r="C94" i="3"/>
  <c r="C93" i="3"/>
  <c r="C92" i="3"/>
  <c r="J91" i="3"/>
  <c r="I91" i="3"/>
  <c r="H91" i="3"/>
  <c r="G91" i="3"/>
  <c r="F91" i="3"/>
  <c r="E91" i="3"/>
  <c r="D91" i="3"/>
  <c r="C90" i="3"/>
  <c r="J89" i="3"/>
  <c r="I89" i="3"/>
  <c r="H89" i="3"/>
  <c r="G89" i="3"/>
  <c r="F89" i="3"/>
  <c r="E89" i="3"/>
  <c r="D89" i="3"/>
  <c r="C89" i="3"/>
  <c r="J88" i="3"/>
  <c r="I88" i="3"/>
  <c r="I86" i="3" s="1"/>
  <c r="H88" i="3"/>
  <c r="G88" i="3"/>
  <c r="G86" i="3" s="1"/>
  <c r="F88" i="3"/>
  <c r="E88" i="3"/>
  <c r="E86" i="3" s="1"/>
  <c r="D88" i="3"/>
  <c r="C87" i="3"/>
  <c r="J86" i="3"/>
  <c r="H86" i="3"/>
  <c r="F86" i="3"/>
  <c r="D86" i="3"/>
  <c r="J85" i="3"/>
  <c r="J82" i="3" s="1"/>
  <c r="I85" i="3"/>
  <c r="H85" i="3"/>
  <c r="G85" i="3"/>
  <c r="C85" i="3"/>
  <c r="J84" i="3"/>
  <c r="I84" i="3"/>
  <c r="H84" i="3"/>
  <c r="H82" i="3" s="1"/>
  <c r="G84" i="3"/>
  <c r="C83" i="3"/>
  <c r="I82" i="3"/>
  <c r="F82" i="3"/>
  <c r="E82" i="3"/>
  <c r="D82" i="3"/>
  <c r="C81" i="3"/>
  <c r="J80" i="3"/>
  <c r="J79" i="3" s="1"/>
  <c r="I80" i="3"/>
  <c r="H80" i="3"/>
  <c r="H79" i="3" s="1"/>
  <c r="G80" i="3"/>
  <c r="I79" i="3"/>
  <c r="G79" i="3"/>
  <c r="F79" i="3"/>
  <c r="E79" i="3"/>
  <c r="D79" i="3"/>
  <c r="C78" i="3"/>
  <c r="J77" i="3"/>
  <c r="I77" i="3"/>
  <c r="H77" i="3"/>
  <c r="G77" i="3"/>
  <c r="F77" i="3"/>
  <c r="E77" i="3"/>
  <c r="D77" i="3"/>
  <c r="C77" i="3"/>
  <c r="C76" i="3"/>
  <c r="J75" i="3"/>
  <c r="I75" i="3"/>
  <c r="H75" i="3"/>
  <c r="G75" i="3"/>
  <c r="F75" i="3"/>
  <c r="E75" i="3"/>
  <c r="D75" i="3"/>
  <c r="C75" i="3"/>
  <c r="F74" i="3"/>
  <c r="E74" i="3"/>
  <c r="D74" i="3"/>
  <c r="I73" i="3"/>
  <c r="F73" i="3"/>
  <c r="E73" i="3"/>
  <c r="D73" i="3"/>
  <c r="J72" i="3"/>
  <c r="I72" i="3"/>
  <c r="H72" i="3"/>
  <c r="G72" i="3"/>
  <c r="F72" i="3"/>
  <c r="E72" i="3"/>
  <c r="C72" i="3" s="1"/>
  <c r="D72" i="3"/>
  <c r="F71" i="3"/>
  <c r="E71" i="3"/>
  <c r="D71" i="3"/>
  <c r="J70" i="3"/>
  <c r="J226" i="3" s="1"/>
  <c r="J221" i="3" s="1"/>
  <c r="I70" i="3"/>
  <c r="I67" i="3" s="1"/>
  <c r="H70" i="3"/>
  <c r="G70" i="3"/>
  <c r="G226" i="3" s="1"/>
  <c r="J69" i="3"/>
  <c r="I69" i="3"/>
  <c r="H69" i="3"/>
  <c r="H73" i="3" s="1"/>
  <c r="G69" i="3"/>
  <c r="G67" i="3" s="1"/>
  <c r="C68" i="3"/>
  <c r="H67" i="3"/>
  <c r="F67" i="3"/>
  <c r="E67" i="3"/>
  <c r="D67" i="3"/>
  <c r="J64" i="3"/>
  <c r="I64" i="3"/>
  <c r="H64" i="3"/>
  <c r="G64" i="3"/>
  <c r="F64" i="3"/>
  <c r="E64" i="3"/>
  <c r="D64" i="3"/>
  <c r="C64" i="3" s="1"/>
  <c r="H63" i="3"/>
  <c r="F63" i="3"/>
  <c r="D63" i="3"/>
  <c r="D62" i="3"/>
  <c r="D61" i="3" s="1"/>
  <c r="J59" i="3"/>
  <c r="J62" i="3" s="1"/>
  <c r="I59" i="3"/>
  <c r="I58" i="3" s="1"/>
  <c r="H59" i="3"/>
  <c r="H58" i="3" s="1"/>
  <c r="G59" i="3"/>
  <c r="J58" i="3"/>
  <c r="G58" i="3"/>
  <c r="F58" i="3"/>
  <c r="E58" i="3"/>
  <c r="D58" i="3"/>
  <c r="C57" i="3"/>
  <c r="D56" i="3"/>
  <c r="C56" i="3" s="1"/>
  <c r="C55" i="3"/>
  <c r="D54" i="3"/>
  <c r="C54" i="3" s="1"/>
  <c r="C53" i="3"/>
  <c r="D52" i="3"/>
  <c r="C52" i="3"/>
  <c r="C51" i="3"/>
  <c r="D50" i="3"/>
  <c r="C50" i="3"/>
  <c r="C49" i="3"/>
  <c r="E48" i="3"/>
  <c r="D48" i="3"/>
  <c r="C48" i="3"/>
  <c r="C47" i="3"/>
  <c r="F46" i="3"/>
  <c r="E46" i="3"/>
  <c r="D46" i="3"/>
  <c r="C46" i="3"/>
  <c r="C45" i="3"/>
  <c r="C43" i="3" s="1"/>
  <c r="C44" i="3"/>
  <c r="J43" i="3"/>
  <c r="I43" i="3"/>
  <c r="H43" i="3"/>
  <c r="G43" i="3"/>
  <c r="F43" i="3"/>
  <c r="E43" i="3"/>
  <c r="D43" i="3"/>
  <c r="C42" i="3"/>
  <c r="J41" i="3"/>
  <c r="I41" i="3"/>
  <c r="H41" i="3"/>
  <c r="G41" i="3"/>
  <c r="F41" i="3"/>
  <c r="E41" i="3"/>
  <c r="D41" i="3"/>
  <c r="C41" i="3"/>
  <c r="J40" i="3"/>
  <c r="J231" i="3" s="1"/>
  <c r="I40" i="3"/>
  <c r="I231" i="3" s="1"/>
  <c r="H40" i="3"/>
  <c r="H231" i="3" s="1"/>
  <c r="G40" i="3"/>
  <c r="G63" i="3" s="1"/>
  <c r="F40" i="3"/>
  <c r="F231" i="3" s="1"/>
  <c r="E40" i="3"/>
  <c r="E231" i="3" s="1"/>
  <c r="E221" i="3" s="1"/>
  <c r="D40" i="3"/>
  <c r="D231" i="3" s="1"/>
  <c r="C40" i="3"/>
  <c r="J39" i="3"/>
  <c r="I39" i="3"/>
  <c r="H39" i="3"/>
  <c r="G39" i="3"/>
  <c r="F39" i="3"/>
  <c r="F62" i="3" s="1"/>
  <c r="F61" i="3" s="1"/>
  <c r="E39" i="3"/>
  <c r="E62" i="3" s="1"/>
  <c r="D39" i="3"/>
  <c r="C39" i="3"/>
  <c r="J38" i="3"/>
  <c r="I38" i="3"/>
  <c r="H38" i="3"/>
  <c r="G38" i="3"/>
  <c r="F38" i="3"/>
  <c r="E38" i="3"/>
  <c r="D38" i="3"/>
  <c r="C38" i="3"/>
  <c r="C37" i="3"/>
  <c r="C36" i="3"/>
  <c r="J35" i="3"/>
  <c r="I35" i="3"/>
  <c r="I34" i="3" s="1"/>
  <c r="H35" i="3"/>
  <c r="G35" i="3"/>
  <c r="J34" i="3"/>
  <c r="H34" i="3"/>
  <c r="G34" i="3"/>
  <c r="F34" i="3"/>
  <c r="E34" i="3"/>
  <c r="D34" i="3"/>
  <c r="C31" i="3"/>
  <c r="J30" i="3"/>
  <c r="I30" i="3"/>
  <c r="H30" i="3"/>
  <c r="G30" i="3"/>
  <c r="F30" i="3"/>
  <c r="E30" i="3"/>
  <c r="D30" i="3"/>
  <c r="C30" i="3"/>
  <c r="J29" i="3"/>
  <c r="J225" i="3" s="1"/>
  <c r="I29" i="3"/>
  <c r="H29" i="3"/>
  <c r="H225" i="3" s="1"/>
  <c r="G29" i="3"/>
  <c r="I28" i="3"/>
  <c r="G28" i="3"/>
  <c r="F28" i="3"/>
  <c r="E28" i="3"/>
  <c r="D28" i="3"/>
  <c r="C27" i="3"/>
  <c r="J26" i="3"/>
  <c r="I26" i="3"/>
  <c r="H26" i="3"/>
  <c r="G26" i="3"/>
  <c r="F26" i="3"/>
  <c r="E26" i="3"/>
  <c r="D26" i="3"/>
  <c r="C26" i="3"/>
  <c r="J25" i="3"/>
  <c r="I25" i="3"/>
  <c r="H25" i="3"/>
  <c r="G25" i="3"/>
  <c r="F25" i="3"/>
  <c r="E25" i="3"/>
  <c r="D25" i="3"/>
  <c r="C25" i="3" s="1"/>
  <c r="C24" i="3" s="1"/>
  <c r="J24" i="3"/>
  <c r="I24" i="3"/>
  <c r="H24" i="3"/>
  <c r="G24" i="3"/>
  <c r="F24" i="3"/>
  <c r="E24" i="3"/>
  <c r="D24" i="3"/>
  <c r="C23" i="3"/>
  <c r="J22" i="3"/>
  <c r="I22" i="3"/>
  <c r="H22" i="3"/>
  <c r="G22" i="3"/>
  <c r="F22" i="3"/>
  <c r="E22" i="3"/>
  <c r="D22" i="3"/>
  <c r="C22" i="3"/>
  <c r="C21" i="3"/>
  <c r="J20" i="3"/>
  <c r="I20" i="3"/>
  <c r="H20" i="3"/>
  <c r="G20" i="3"/>
  <c r="F20" i="3"/>
  <c r="E20" i="3"/>
  <c r="D20" i="3"/>
  <c r="C20" i="3"/>
  <c r="C19" i="3"/>
  <c r="J18" i="3"/>
  <c r="I18" i="3"/>
  <c r="H18" i="3"/>
  <c r="G18" i="3"/>
  <c r="F18" i="3"/>
  <c r="E18" i="3"/>
  <c r="D18" i="3"/>
  <c r="C18" i="3"/>
  <c r="C17" i="3"/>
  <c r="C16" i="3"/>
  <c r="J15" i="3"/>
  <c r="I15" i="3"/>
  <c r="H15" i="3"/>
  <c r="G15" i="3"/>
  <c r="F15" i="3"/>
  <c r="E15" i="3"/>
  <c r="D15" i="3"/>
  <c r="C15" i="3"/>
  <c r="C29" i="3" l="1"/>
  <c r="C28" i="3" s="1"/>
  <c r="I62" i="3"/>
  <c r="J67" i="3"/>
  <c r="J73" i="3"/>
  <c r="C80" i="3"/>
  <c r="C79" i="3" s="1"/>
  <c r="I225" i="3"/>
  <c r="H28" i="3"/>
  <c r="G225" i="3"/>
  <c r="C59" i="3"/>
  <c r="C58" i="3" s="1"/>
  <c r="C91" i="3"/>
  <c r="C88" i="3"/>
  <c r="C86" i="3" s="1"/>
  <c r="G167" i="3"/>
  <c r="C141" i="3"/>
  <c r="D169" i="3"/>
  <c r="E170" i="3"/>
  <c r="I170" i="3"/>
  <c r="F228" i="3"/>
  <c r="F219" i="3"/>
  <c r="J228" i="3"/>
  <c r="J219" i="3"/>
  <c r="D161" i="3"/>
  <c r="D176" i="3"/>
  <c r="D195" i="3"/>
  <c r="D225" i="3"/>
  <c r="D216" i="3"/>
  <c r="C208" i="3"/>
  <c r="H215" i="3"/>
  <c r="E219" i="3"/>
  <c r="E218" i="3" s="1"/>
  <c r="J223" i="3"/>
  <c r="J220" i="3"/>
  <c r="D170" i="3"/>
  <c r="J169" i="3"/>
  <c r="H220" i="3"/>
  <c r="C35" i="3"/>
  <c r="C34" i="3" s="1"/>
  <c r="G62" i="3"/>
  <c r="G61" i="3" s="1"/>
  <c r="I63" i="3"/>
  <c r="H226" i="3"/>
  <c r="H221" i="3" s="1"/>
  <c r="C140" i="3"/>
  <c r="D168" i="3"/>
  <c r="H167" i="3"/>
  <c r="G219" i="3"/>
  <c r="F183" i="3"/>
  <c r="J183" i="3"/>
  <c r="H195" i="3"/>
  <c r="H207" i="3"/>
  <c r="F221" i="3"/>
  <c r="I226" i="3"/>
  <c r="I221" i="3" s="1"/>
  <c r="C69" i="3"/>
  <c r="D226" i="3"/>
  <c r="D221" i="3" s="1"/>
  <c r="D217" i="3"/>
  <c r="C209" i="3"/>
  <c r="J28" i="3"/>
  <c r="H62" i="3"/>
  <c r="H61" i="3" s="1"/>
  <c r="E63" i="3"/>
  <c r="C63" i="3" s="1"/>
  <c r="J63" i="3"/>
  <c r="J61" i="3" s="1"/>
  <c r="I74" i="3"/>
  <c r="I71" i="3" s="1"/>
  <c r="C84" i="3"/>
  <c r="C82" i="3" s="1"/>
  <c r="G82" i="3"/>
  <c r="E167" i="3"/>
  <c r="I167" i="3"/>
  <c r="C148" i="3"/>
  <c r="C146" i="3" s="1"/>
  <c r="J142" i="3"/>
  <c r="C142" i="3" s="1"/>
  <c r="D228" i="3"/>
  <c r="D219" i="3"/>
  <c r="C229" i="3"/>
  <c r="H228" i="3"/>
  <c r="H219" i="3"/>
  <c r="H218" i="3" s="1"/>
  <c r="C176" i="3"/>
  <c r="C184" i="3"/>
  <c r="F223" i="3"/>
  <c r="F220" i="3"/>
  <c r="C222" i="3"/>
  <c r="C227" i="3"/>
  <c r="G231" i="3"/>
  <c r="G228" i="3" s="1"/>
  <c r="C70" i="3"/>
  <c r="C226" i="3" s="1"/>
  <c r="J74" i="3"/>
  <c r="F216" i="3"/>
  <c r="F215" i="3" s="1"/>
  <c r="F217" i="3"/>
  <c r="G73" i="3"/>
  <c r="C73" i="3" s="1"/>
  <c r="C71" i="3" s="1"/>
  <c r="G74" i="3"/>
  <c r="C74" i="3" s="1"/>
  <c r="H74" i="3"/>
  <c r="H71" i="3" s="1"/>
  <c r="C217" i="3" l="1"/>
  <c r="D215" i="3"/>
  <c r="C216" i="3"/>
  <c r="G223" i="3"/>
  <c r="G220" i="3"/>
  <c r="J71" i="3"/>
  <c r="C219" i="3"/>
  <c r="D223" i="3"/>
  <c r="D220" i="3"/>
  <c r="C225" i="3"/>
  <c r="C223" i="3" s="1"/>
  <c r="J218" i="3"/>
  <c r="C198" i="3"/>
  <c r="C195" i="3" s="1"/>
  <c r="C183" i="3"/>
  <c r="C67" i="3"/>
  <c r="D167" i="3"/>
  <c r="C168" i="3"/>
  <c r="G221" i="3"/>
  <c r="C221" i="3" s="1"/>
  <c r="I223" i="3"/>
  <c r="I220" i="3"/>
  <c r="I218" i="3" s="1"/>
  <c r="I61" i="3"/>
  <c r="E61" i="3"/>
  <c r="C61" i="3" s="1"/>
  <c r="G71" i="3"/>
  <c r="J139" i="3"/>
  <c r="J170" i="3"/>
  <c r="J167" i="3" s="1"/>
  <c r="C62" i="3"/>
  <c r="C139" i="3"/>
  <c r="H223" i="3"/>
  <c r="C207" i="3"/>
  <c r="F218" i="3"/>
  <c r="C169" i="3"/>
  <c r="C231" i="3"/>
  <c r="C228" i="3" s="1"/>
  <c r="G218" i="3" l="1"/>
  <c r="C170" i="3"/>
  <c r="C167" i="3"/>
  <c r="C220" i="3"/>
  <c r="C218" i="3"/>
  <c r="D218" i="3"/>
  <c r="C215" i="3"/>
</calcChain>
</file>

<file path=xl/comments1.xml><?xml version="1.0" encoding="utf-8"?>
<comments xmlns="http://schemas.openxmlformats.org/spreadsheetml/2006/main">
  <authors>
    <author>Бурик Наталья Витальевна</author>
  </authors>
  <commentList>
    <comment ref="E158" authorId="0" shapeId="0">
      <text>
        <r>
          <rPr>
            <b/>
            <sz val="9"/>
            <color indexed="81"/>
            <rFont val="Tahoma"/>
            <family val="2"/>
            <charset val="204"/>
          </rPr>
          <t>Бурик Наталья Витальевна: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20"/>
            <color indexed="81"/>
            <rFont val="Tahoma"/>
            <family val="2"/>
            <charset val="204"/>
          </rPr>
          <t>8 500 000 ДО
22 625 000 ДАиГ</t>
        </r>
      </text>
    </comment>
    <comment ref="E159" authorId="0" shapeId="0">
      <text>
        <r>
          <rPr>
            <b/>
            <sz val="9"/>
            <color indexed="81"/>
            <rFont val="Tahoma"/>
            <family val="2"/>
            <charset val="204"/>
          </rPr>
          <t>Бурик Наталья Витальевна: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20"/>
            <color indexed="81"/>
            <rFont val="Tahoma"/>
            <family val="2"/>
            <charset val="204"/>
          </rPr>
          <t>11 267 500 ДО
139 254 300 ДАиГ</t>
        </r>
      </text>
    </comment>
    <comment ref="E160" authorId="0" shapeId="0">
      <text>
        <r>
          <rPr>
            <b/>
            <sz val="9"/>
            <color indexed="81"/>
            <rFont val="Tahoma"/>
            <family val="2"/>
            <charset val="204"/>
          </rPr>
          <t>Бурик Наталья Витальевна: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  <r>
          <rPr>
            <sz val="20"/>
            <color indexed="81"/>
            <rFont val="Tahoma"/>
            <family val="2"/>
            <charset val="204"/>
          </rPr>
          <t>2 195 400 ДО
17 986 700 ДАиГ</t>
        </r>
      </text>
    </comment>
  </commentList>
</comments>
</file>

<file path=xl/sharedStrings.xml><?xml version="1.0" encoding="utf-8"?>
<sst xmlns="http://schemas.openxmlformats.org/spreadsheetml/2006/main" count="417" uniqueCount="125">
  <si>
    <t>Источники финансирования</t>
  </si>
  <si>
    <t>Объем 
финансирования 
(всего, руб.)</t>
  </si>
  <si>
    <t>В том числе по годам</t>
  </si>
  <si>
    <t>департамент образования
(далее – ДО)</t>
  </si>
  <si>
    <t>за счет средств местного бюджета</t>
  </si>
  <si>
    <t>за счет других источников (родительской платы за присмотр и уход за детьми)</t>
  </si>
  <si>
    <t>ДО</t>
  </si>
  <si>
    <t>х</t>
  </si>
  <si>
    <t>Всего по подпрограмме 3.
«Дополнительное образование в учреждениях дополнительного образования»</t>
  </si>
  <si>
    <t>Всего по подпрограмме  4. 
«Организация и обеспечение отдыха и оздоровления детей»</t>
  </si>
  <si>
    <t>Объем финансирования администратора – департамента образования</t>
  </si>
  <si>
    <t>Объем финансирования соадминистратора – департамента архитектуры и градостроительства</t>
  </si>
  <si>
    <t>Программные мероприятия, объем финансирования 
муниципальной программы «Развитие образования города Сургута на период до 2030 года»</t>
  </si>
  <si>
    <t xml:space="preserve">Наименование 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</si>
  <si>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</si>
  <si>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</si>
  <si>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</si>
  <si>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</si>
  <si>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</si>
  <si>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</si>
  <si>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</si>
  <si>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 по подпрограмме 2.
Общее и дополнительное образование в общеобразовательных учреждениях»</t>
  </si>
  <si>
    <t xml:space="preserve">Мероприятие 1.1.2.1.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</si>
  <si>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1.1.2.2.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</si>
  <si>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2.1.1.2.
«Реализация мероприятий по формированию законопослушного поведения участников дорожного движения» </t>
  </si>
  <si>
    <t xml:space="preserve">Мероприятие 2.1.4.1.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общеобразовательную программу» </t>
  </si>
  <si>
    <t xml:space="preserve">Мероприятие 3.1.1.2.
«Реализация мероприятий по формированию законопослушного поведения участников дорожного движения» </t>
  </si>
  <si>
    <t>Мероприятие 3.1.2.1.
«Организация выполнения работ по эксплуатации зданий, сооружений, инженерных систем муниципальных образовательных учреждений дополнительного образования, подведомственных департаменту образования»</t>
  </si>
  <si>
    <t>за счет меж-бюджетных трансфертов 
из окружного бюджета</t>
  </si>
  <si>
    <t>за счет меж-бюджетных трансфертов 
из федерального бюджета</t>
  </si>
  <si>
    <t>всего, 
в том числе</t>
  </si>
  <si>
    <t>Мероприятие 2.1.4.2.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</t>
  </si>
  <si>
    <t>Основное мероприятие 2.1.4.
«Организация выполнения отдельных функций по содержанию зданий муниципальных образовательных учреждений, реализующих основную общеобразовательную программу» 
(№ 8 из таблицы 1)</t>
  </si>
  <si>
    <t>Основное мероприятие 2.1.2.
«Предоставление субсидий негосударственным (немуниципальным) организациям, осуществляющим образовательную деятельность по реализации основных общеобразовательных программ» 
(№ 3, 6, 7 из таблицы 1)</t>
  </si>
  <si>
    <t>Ответственный (администратор или соадми-нистратор)</t>
  </si>
  <si>
    <t>Таблица 3</t>
  </si>
  <si>
    <t xml:space="preserve">Мероприятие 2.1.1.3.
«Обеспечение расходов, возникающих в рамках реализации концессионных соглашений» </t>
  </si>
  <si>
    <t xml:space="preserve">ДО
</t>
  </si>
  <si>
    <t xml:space="preserve">департамент архитектуры 
и градострои-тельства 
(далее –  ДАиГ)
</t>
  </si>
  <si>
    <t>ДАиГ</t>
  </si>
  <si>
    <t>ДАиГ,
ДО</t>
  </si>
  <si>
    <t>Основное мероприятие 1.1.1. 
«Организация предоставления дошкольного образования, присмотра и ухода за детьми в муниципальных образовательных учреждениях, реализующих основную образовательную программу дошкольного образования» 
(№ 1, 2, 4, 10 из таблицы 1, № 1, 2 раздела I из таблицы 2)</t>
  </si>
  <si>
    <t>Основное мероприятие 2.2.1.
«Региональный проект «Современная школа» 
(№ 9 из таблицы 1)</t>
  </si>
  <si>
    <t xml:space="preserve">к постановлению </t>
  </si>
  <si>
    <t>Основное мероприятие 4.
«Организация и финансовое обеспечение технического обслуживания компьютерной и копировально-множительной техники в муниципальных образовательных учреждениях, подведомственных департаменту образования» 
(№ 11 раздела I из таблицы 2)</t>
  </si>
  <si>
    <t>Основное мероприятие 4.1.2.
«Предоставление субсидий негосударственным (немуниципальным) организациям, осуществляющим образовательную деятельность, на организацию функционирования лагеря с дневным пребыванием детей»
(№ 5 - 7 из таблицы 1)</t>
  </si>
  <si>
    <t xml:space="preserve">Мероприятие 3.1.1.3.
«Предоставление субсидии на выполнение муниципального задания на оказание муниципальных услуг в рамках исполнения муниципального социального заказа подведомственными учреждениями дополнительного образования» </t>
  </si>
  <si>
    <t>Мероприятие 3.1.2.2.
«Капитальный ремонт объекта МАОУ ДО «Центр плавания «Дельфин»</t>
  </si>
  <si>
    <t xml:space="preserve">Мероприятие 1.1.2.4.
«Капитальный ремонт объекта «МБДОУ № 47 «Гусельки» </t>
  </si>
  <si>
    <t>Мероприятие 1.1.2.3.
«Капитальный ремонт объекта «МБДОУ детский сад № 56 «Искорка»</t>
  </si>
  <si>
    <t>Мероприятие 2.1.4.3.
«Капитальный ремонт МБОУ СОШ № 1»</t>
  </si>
  <si>
    <t>Мероприятие 2.2.3.1. 
«Нежилое здание для размещения общеобразовательной организации»</t>
  </si>
  <si>
    <t>Основное мероприятие 3.1.3.
«Предоставление субсидии юридическим лицам, индивидуальным предпринимателям в целях исполнения муниципального социального заказа на оказание муниципальных услуг в социальной сфере по направлению деятельности «реализация дополнительных общеразвивающих программ» (№ 4 из таблицы 1)</t>
  </si>
  <si>
    <t>Основное мероприятие 1.
«Обеспечение управления муниципальной системой образования, осуществление организационного, финансово-экономического сопровождения деятельности в сфере образования» 
(№ 1, 2, 3 из таблицы 1, № 10 - 11 раздела I из таблицы 2)</t>
  </si>
  <si>
    <t>Основное мероприятие 3.
«Финансовое обеспечение и выплата именной стипендии имени А.С. Знаменского учащимся муниципальных образовательных учреждений города, подведомственных департаменту образования, за отличные успехи в учебе, за достижение высоких показателей в интеллектуальной, исследовательской, творческой, спортивной, социально-значимой деятельности» 
(№ 10 раздела I из таблицы 2)</t>
  </si>
  <si>
    <t xml:space="preserve">ДАиГ
</t>
  </si>
  <si>
    <t>Мероприятие 2.1.4.5.
«Капитальный ремонт объекта МБОУ СОШ № 32»</t>
  </si>
  <si>
    <t>Мероприятие 2.1.4.6.
«Капитальный ремонт объекта «МБОУ НШ № 30»</t>
  </si>
  <si>
    <t>Мероприятие 2.1.4.7.
«Капитальный ремонт объекта «МБОУ СОШ № 24»</t>
  </si>
  <si>
    <t xml:space="preserve">Администрации города </t>
  </si>
  <si>
    <t>от ____________  № __________</t>
  </si>
  <si>
    <t xml:space="preserve">Мероприятие 3.1.1.1.
«Предоставление субсидии на выполнение муниципального задания на выполнение муниципальных работ и на иные цели подведомственным учреждениям дополнительного образования» </t>
  </si>
  <si>
    <t>Мероприятие 1.1.2.5.
«Капитальный ремонт объекта «МБДОУ № 4 «Умка»</t>
  </si>
  <si>
    <t>Мероприятие 1.1.2.6.
«Капитальный ремонт объекта «МБДОУ № 28 «Калинка»</t>
  </si>
  <si>
    <t xml:space="preserve">Мероприятие 1.1.2.8.
«Организация выполнения работ по благоустройству территории муниципальных образовательных учреждений, реализующих основную образовательную программу дошкольного образования» </t>
  </si>
  <si>
    <t>Мероприятие 1.1.2.7.
«Капитальный ремонт объекта «МБДОУ № 70 «Голубок»</t>
  </si>
  <si>
    <t>Мероприятие 3.1.2.3.
«Капитальный ремонт объекта МАОУ ДО «Технополис»</t>
  </si>
  <si>
    <t xml:space="preserve">Мероприятие 3.1.2.4.
«Организация выполнения работ по текущему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</si>
  <si>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Мероприятие 2.1.4.8.
«Капитальный ремонт объекта «МБОУ СОШ № 3»</t>
  </si>
  <si>
    <t>Мероприятие 2.1.4.9.
«Капитальный ремонт МБОУ СШ № 31»</t>
  </si>
  <si>
    <t>Мероприятие 2.1.4.10.
«Капитальный ремонт МБОУ СОШ № 7»</t>
  </si>
  <si>
    <t>Основное мероприятие 4.1.3.
«Организация отдыха и оздоровления детей, имеющих место жительства на территории города Сургута»  
(№ 5 из таблицы 1)</t>
  </si>
  <si>
    <t>Приложение 4</t>
  </si>
  <si>
    <t>Мероприятие 2.1.4.12.
«Капитальный ремонт объекта «МБОУ СОШ № 29»</t>
  </si>
  <si>
    <t>Мероприятие 2.1.4.1.3.
«Капитальный ремонт объекта «МБОУ СШ № 12»</t>
  </si>
  <si>
    <t>Мероприятие 2.1.4.14.
«Капитальный ремонт объекта «МБОУ СОШ № 25»</t>
  </si>
  <si>
    <t>Мероприятие 2.1.4.15.
«Капитальный ремонт объекта «МБОУ лицей № 3»</t>
  </si>
  <si>
    <t>Мероприятие 2.1.4.16.
«Капитальный ремонт объекта «МБОУ СОШ № 5»</t>
  </si>
  <si>
    <t>Мероприятие 2.1.4.17.
«Капитальный ремонт объекта «МБОУ СОШ № 15»</t>
  </si>
  <si>
    <t>Мероприятие 2.1.4.18.
«Капитальный ремонт объекта «МБОУ СОШ № 22 имени Геннадия Федотовича Пономарева»</t>
  </si>
  <si>
    <t>Мероприятие 2.1.4.19.
«Капитальный ремонт объекта «МБОУ СОШ № 26»</t>
  </si>
  <si>
    <t>Мероприятие 2.1.4.20.
«Капитальный ремонт объекта «МБОУ СОШ № 46»</t>
  </si>
  <si>
    <t>Мероприятие 2.1.4.22.
«Организация выполнения работ по благоустройству территории муниципальных образовательных учреждений, реализующих основную образовательную программу»</t>
  </si>
  <si>
    <r>
      <t>Основное мероприяти</t>
    </r>
    <r>
      <rPr>
        <sz val="24"/>
        <rFont val="Times New Roman"/>
        <family val="1"/>
        <charset val="204"/>
      </rPr>
      <t>е 1.1.3.</t>
    </r>
    <r>
      <rPr>
        <sz val="24"/>
        <color theme="1"/>
        <rFont val="Times New Roman"/>
        <family val="1"/>
        <charset val="204"/>
      </rPr>
      <t xml:space="preserve">
«Предоставление субсидий негосударственным (немуниципальным) организациям, индивидуальным предпринимателям, осуществляющим образовательную деятельность по реализации образовательных программ дошкольного образования, присмотр и уход за детьми»
(№ 1, 2, 6, 7 из таблицы 1)</t>
    </r>
  </si>
  <si>
    <t>Основное мероприятие 2.2.2. 
«Реализация мероприятий по модернизации школьных систем образования» (№ 10 раздела III из таблицы 2)</t>
  </si>
  <si>
    <t>за счет межбюджетных трансфертов 
из окружного бюджета</t>
  </si>
  <si>
    <t>за счет межбюджетных трансфертов 
из федерального бюджета</t>
  </si>
  <si>
    <t>за счет межбюджетных трансфертов 
из федерального  бюджета</t>
  </si>
  <si>
    <t>Общий объем финансирования программы  – всего, в том числе</t>
  </si>
  <si>
    <t>Основное мероприятие 2.
«Организация и финансовое обеспечение бесплатной перевозки до муниципальных образовательных учреждений и обратно обучающихся, проживающих на территории города, в течение учебного года, за исключением каникулярных дней, актированных дней и дней карантина в муниципальном образовательном учреждении; в дни функционирования лагеря                                                                                               с дневным пребыванием детей на базе муниципального образовательного учреждения» (№ 5 из таблицы 1, № 3 – 6, 9 раздела I из таблицы 2)</t>
  </si>
  <si>
    <t>Всего по подпрограмме 1. «Дошкольное образование                                                       в образовательных учреждениях, реализующих программу дошкольного образования»</t>
  </si>
  <si>
    <t>Основное мероприятие 2.1.1.
«Организация предоставления общего и дополнительного образования в муниципальных общеобразовательных учреждениях» (№ 3, 4, 10 из таблицы 1, № 3 – 7, 10 раздела I,                                                        № 1 – 7 раздела III из таблицы 2)</t>
  </si>
  <si>
    <t xml:space="preserve">Мероприятие 2.1.1.1.
«Предоставление субсидии на выполнение муниципального задания на оказание муниципальных услуг (выполнение работ)                                      и на иные цели подведомственным образовательным учреждениям» </t>
  </si>
  <si>
    <t>Основное мероприятие 2.1.3.
«Финансовое обеспечение расходных обязательств                                                  по организации питания обучающихся в общеобразовательных организациях» (№ 3 раздела IV из таблицы 2)</t>
  </si>
  <si>
    <t>Мероприятие 2.1.4.21.
«Капитальный ремонт объекта «МБОУ гимназия                                                    имени Ф.К. Салманова»</t>
  </si>
  <si>
    <t>Основное мероприятие 3.1.1.
«Организация предоставления дополнительного образования                               в муниципальных образовательных учреждениях дополнительного образования, подведомственных департаменту образования»  
(№ 4, 10 из таблицы 1, № 8, 10, 11 раздела I из таблицы 2)</t>
  </si>
  <si>
    <t>Основное мероприятие 4.1.1.
«Организация отдыха и оздоровления детей в возрасте от 6                                  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 –  в лагерях труда и отдыха с дневным пребыванием детей на базе образовательных организаций, подведомственных департаменту образования» (№ 5 из таблицы 1)</t>
  </si>
  <si>
    <t>Мероприятие 4.1.3.2.
«Приобретение и предоставление санаторно-курортных путевок по типу «Мать и дитя» для лечения детей-инвалидов, проживающих на территории города Сургута и состоящих                                                        на учете в медицинских организациях Ханты-Мансийского автономного округа – Югры, осуществляющих деятельность                                                на территории города Сургута»</t>
  </si>
  <si>
    <t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удовлетворить запросы личности и социума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</si>
  <si>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</t>
  </si>
  <si>
    <t>Основное мероприятие 5.
«Организация выполнения отдельных функций по содержанию зданий муниципальных казенных учреждений, «Информационно-организационного центра», подведомственных департаменту образования» (№ 8 из таблицы 1)</t>
  </si>
  <si>
    <t>Мероприятие 5.1.
«Организация выполнения работ по эксплуатации зданий, сооружений, инженерных систем муниципальных казенных учреждений, «Информационно-организационного центра», подведомственных департаменту образования»</t>
  </si>
  <si>
    <t>Основное мероприятие 6.
«Финансовое обеспечение организации начисления и выплаты компенсации части родительской платы за присмотр и уход                                                        за детьми в образовательных учреждениях, реализующих основную образовательную программу дошкольного образования, в рамках исполнения переданного отдельного государственного полномочия» (№ 1, 2 из таблицы 1)</t>
  </si>
  <si>
    <t>Подпрограмма 1 «Дошкольное образование в образовательных учреждениях, реализующих программу дошкольного образования»</t>
  </si>
  <si>
    <t>Задача 1.1. Обеспечение предоставления дошкольного образования, присмотра и ухода за детьми в образовательных учреждениях, реализующих основную образовательную программу дошкольного образования</t>
  </si>
  <si>
    <t>за счет других источников (родительской платы                           за присмотр                и уход за детьми)</t>
  </si>
  <si>
    <t>Основное мероприятие 1.1.2.
«Организация выполнения отдельных функций по содержанию зданий муниципальных образовательных учреждений, реализующих основную образовательную программу дошкольного образования» (№ 1, 2, 8 из таблицы 1)</t>
  </si>
  <si>
    <t>Подпрограмма 2 «Общее и дополнительное образование в общеобразовательных учреждениях»</t>
  </si>
  <si>
    <t>Задача 2.1. Обеспечение предоставления общего и дополнительного образования в общеобразовательных учреждениях</t>
  </si>
  <si>
    <t>Мероприятие 2.1.4.4.
«Капитальный ремонт объекта «МБОУ СОШ № 8                                                  имени Сибирцева А.Н., ул. Энергетиков,49»</t>
  </si>
  <si>
    <t>Мероприятие 2.1.4.11.
«Капитальный ремонт объекта «МБОУ СОШ № 18                                                имени В.Я. Алексеева»</t>
  </si>
  <si>
    <t>Основное мероприятие 2.1.5.
«Региональный проект «Патриотическое воспитание граждан Российской Федерации» 
(№  8 – 9 раздела III из таблицы 2)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</si>
  <si>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</t>
  </si>
  <si>
    <t xml:space="preserve">Мероприятие 2.2.1.1.
«Создание объекта «Средняя общеобразовательная школа № 9                                                    в микрорайоне 39 г. Сургута. Блок 2» в рамках концессионного соглашения» (550 мест) </t>
  </si>
  <si>
    <t xml:space="preserve">Мероприятие 2.2.1.2.
«Создание объекта «Средняя общеобразовательная школа                                    в микрорайоне 5А г. Сургут (Общеобразовательная организация                                                                                            с универсальной безбарьерной средой)» в рамках концессионного соглашения» (1500 мест) </t>
  </si>
  <si>
    <t xml:space="preserve">Мероприятие 2.2.1.3.
«Создание объекта «Средняя общеобразовательная школа                                      в микрорайоне 20А г. Сургут (Общеобразовательная организация с универсальной безбарьерной средой)» в рамках концессионного соглашения» (1500 мест) </t>
  </si>
  <si>
    <t>Мероприятие 2.2.2.1.
«Капитальный ремонт объекта «МБОУ СОШ № 8                                                  имени Сибирцева А.Н., ул. Энергетиков,49»</t>
  </si>
  <si>
    <t xml:space="preserve">Основное мероприятие 2.2.3.
«Оснащение объектов капитального строительства,
реконструкции, объектов недвижимого имущества                                            для размещения образовательных организаций средствами обучения и воспитания, необходимыми для реализации
образовательных программ, соответствующими современным условиям обучения» (№ 8 из таблицы 1)
</t>
  </si>
  <si>
    <t>Подпрограмма 3 «Дополнительное образование в учреждениях дополнительного образования»</t>
  </si>
  <si>
    <t>Задача 3.1. Обеспечение предоставления дополнительного образования в образовательных учреждениях дополнительного образования</t>
  </si>
  <si>
    <t>Основное мероприятие 3.1.2.
«Организация выполнения отдельных функций по содержанию зданий муниципальных образовательных учреждений дополнительного образования, подведомственных департаменту образования» (№ 8 из таблицы 1)</t>
  </si>
  <si>
    <t>Подпрограмма 4 «Организация и обеспечение отдыха и оздоровления детей»</t>
  </si>
  <si>
    <t>Задача 4.1. Обеспечение оздоровления и занятости детей в каникулярный период</t>
  </si>
  <si>
    <t xml:space="preserve">Мероприятие 4.1.3.1.
«Приобретение и предоставление детям в возрасте от 6 до 17 лет (включительно) путевок в организации отдыха детей                                                        и их оздоровления, в том числе в этнической среде, в рамках исполнения переданного отдельного государственного полномочия» </t>
  </si>
  <si>
    <t>Основное мероприятие 7.
«Финансовое обеспечение расходов на оказание дополнительной меры социальной поддержки студентов, заключивших                                                                                       с муниципальными образовательными учреждениями, подведомственными департаменту образования Администрации города, договор о целевом обучении» (№ 5 раздела IV                                                        из таблицы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</si>
</sst>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u/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24"/>
      <color rgb="FFFF0000"/>
      <name val="Times New Roman"/>
      <family val="1"/>
      <charset val="204"/>
    </font>
    <font>
      <sz val="26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20"/>
      <color indexed="81"/>
      <name val="Tahoma"/>
      <family val="2"/>
      <charset val="204"/>
    </font>
    <font>
      <sz val="2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4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vertical="top"/>
    </xf>
    <xf numFmtId="4" fontId="7" fillId="0" borderId="0" xfId="0" applyNumberFormat="1" applyFont="1" applyFill="1" applyAlignment="1">
      <alignment horizontal="right" vertical="top"/>
    </xf>
    <xf numFmtId="0" fontId="0" fillId="0" borderId="0" xfId="0" applyFont="1" applyFill="1" applyBorder="1"/>
    <xf numFmtId="4" fontId="5" fillId="0" borderId="1" xfId="0" applyNumberFormat="1" applyFont="1" applyFill="1" applyBorder="1" applyAlignment="1">
      <alignment horizontal="center" vertical="top" wrapText="1"/>
    </xf>
    <xf numFmtId="0" fontId="10" fillId="0" borderId="0" xfId="1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15" fillId="0" borderId="0" xfId="1" applyFont="1" applyFill="1" applyBorder="1" applyAlignment="1">
      <alignment horizontal="left" vertical="top"/>
    </xf>
    <xf numFmtId="0" fontId="0" fillId="0" borderId="0" xfId="0" applyFont="1" applyFill="1"/>
    <xf numFmtId="0" fontId="0" fillId="0" borderId="0" xfId="0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8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" fontId="7" fillId="0" borderId="0" xfId="0" applyNumberFormat="1" applyFont="1" applyFill="1" applyAlignment="1">
      <alignment horizontal="center" vertical="top" wrapText="1"/>
    </xf>
    <xf numFmtId="4" fontId="8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3" fillId="0" borderId="0" xfId="0" applyNumberFormat="1" applyFont="1" applyFill="1" applyAlignment="1">
      <alignment vertical="top" wrapText="1"/>
    </xf>
    <xf numFmtId="4" fontId="2" fillId="0" borderId="5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7" xfId="0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31"/>
  <sheetViews>
    <sheetView showZeros="0" tabSelected="1" view="pageBreakPreview" zoomScale="39" zoomScaleNormal="34" zoomScaleSheetLayoutView="39" zoomScalePageLayoutView="41" workbookViewId="0">
      <selection activeCell="A30" sqref="A30:A31"/>
    </sheetView>
  </sheetViews>
  <sheetFormatPr defaultColWidth="9.28515625" defaultRowHeight="30.75" x14ac:dyDescent="0.25"/>
  <cols>
    <col min="1" max="1" width="119.42578125" style="1" customWidth="1"/>
    <col min="2" max="2" width="35.140625" style="1" customWidth="1"/>
    <col min="3" max="3" width="43" style="2" customWidth="1"/>
    <col min="4" max="4" width="42.85546875" style="2" customWidth="1"/>
    <col min="5" max="5" width="42.5703125" style="2" customWidth="1"/>
    <col min="6" max="6" width="45.42578125" style="2" customWidth="1"/>
    <col min="7" max="7" width="42.5703125" style="2" customWidth="1"/>
    <col min="8" max="8" width="44" style="2" customWidth="1"/>
    <col min="9" max="9" width="41.140625" style="2" customWidth="1"/>
    <col min="10" max="10" width="43.7109375" style="2" customWidth="1"/>
    <col min="11" max="11" width="33.42578125" style="1" customWidth="1"/>
    <col min="12" max="16384" width="9.28515625" style="1"/>
  </cols>
  <sheetData>
    <row r="1" spans="1:11" ht="33" x14ac:dyDescent="0.25">
      <c r="I1" s="1"/>
      <c r="J1" s="10" t="s">
        <v>72</v>
      </c>
    </row>
    <row r="2" spans="1:11" ht="33" x14ac:dyDescent="0.25">
      <c r="I2" s="1"/>
      <c r="J2" s="10" t="s">
        <v>43</v>
      </c>
    </row>
    <row r="3" spans="1:11" ht="33" x14ac:dyDescent="0.25">
      <c r="J3" s="14" t="s">
        <v>59</v>
      </c>
    </row>
    <row r="4" spans="1:11" ht="33" x14ac:dyDescent="0.25">
      <c r="J4" s="14" t="s">
        <v>60</v>
      </c>
    </row>
    <row r="7" spans="1:11" ht="39" customHeight="1" x14ac:dyDescent="0.25">
      <c r="K7" s="7" t="s">
        <v>35</v>
      </c>
    </row>
    <row r="8" spans="1:11" ht="83.25" customHeight="1" x14ac:dyDescent="0.25">
      <c r="A8" s="50" t="s">
        <v>12</v>
      </c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1" ht="31.5" x14ac:dyDescent="0.25">
      <c r="A9" s="52"/>
      <c r="B9" s="53"/>
      <c r="C9" s="53"/>
      <c r="D9" s="53"/>
      <c r="E9" s="53"/>
      <c r="F9" s="53"/>
      <c r="G9" s="53"/>
      <c r="H9" s="53"/>
      <c r="I9" s="53"/>
      <c r="J9" s="53"/>
      <c r="K9" s="53"/>
    </row>
    <row r="10" spans="1:11" ht="40.15" customHeight="1" x14ac:dyDescent="0.25">
      <c r="A10" s="34" t="s">
        <v>13</v>
      </c>
      <c r="B10" s="34" t="s">
        <v>0</v>
      </c>
      <c r="C10" s="34" t="s">
        <v>1</v>
      </c>
      <c r="D10" s="38" t="s">
        <v>2</v>
      </c>
      <c r="E10" s="39"/>
      <c r="F10" s="39"/>
      <c r="G10" s="39"/>
      <c r="H10" s="39"/>
      <c r="I10" s="39"/>
      <c r="J10" s="40"/>
      <c r="K10" s="34" t="s">
        <v>34</v>
      </c>
    </row>
    <row r="11" spans="1:11" s="3" customFormat="1" ht="108.75" customHeight="1" x14ac:dyDescent="0.25">
      <c r="A11" s="34"/>
      <c r="B11" s="34"/>
      <c r="C11" s="34"/>
      <c r="D11" s="12" t="s">
        <v>14</v>
      </c>
      <c r="E11" s="12" t="s">
        <v>15</v>
      </c>
      <c r="F11" s="12" t="s">
        <v>16</v>
      </c>
      <c r="G11" s="12" t="s">
        <v>17</v>
      </c>
      <c r="H11" s="12" t="s">
        <v>18</v>
      </c>
      <c r="I11" s="12" t="s">
        <v>19</v>
      </c>
      <c r="J11" s="12" t="s">
        <v>20</v>
      </c>
      <c r="K11" s="34"/>
    </row>
    <row r="12" spans="1:11" s="3" customFormat="1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1" s="3" customFormat="1" ht="66.75" customHeight="1" x14ac:dyDescent="0.25">
      <c r="A13" s="41" t="s">
        <v>98</v>
      </c>
      <c r="B13" s="42"/>
      <c r="C13" s="42"/>
      <c r="D13" s="42"/>
      <c r="E13" s="42"/>
      <c r="F13" s="42"/>
      <c r="G13" s="42"/>
      <c r="H13" s="42"/>
      <c r="I13" s="42"/>
      <c r="J13" s="42"/>
      <c r="K13" s="43"/>
    </row>
    <row r="14" spans="1:11" s="3" customFormat="1" ht="77.45" customHeight="1" x14ac:dyDescent="0.25">
      <c r="A14" s="41" t="s">
        <v>99</v>
      </c>
      <c r="B14" s="42"/>
      <c r="C14" s="42"/>
      <c r="D14" s="42"/>
      <c r="E14" s="42"/>
      <c r="F14" s="42"/>
      <c r="G14" s="42"/>
      <c r="H14" s="42"/>
      <c r="I14" s="42"/>
      <c r="J14" s="42"/>
      <c r="K14" s="43"/>
    </row>
    <row r="15" spans="1:11" ht="61.5" x14ac:dyDescent="0.25">
      <c r="A15" s="32" t="s">
        <v>53</v>
      </c>
      <c r="B15" s="11" t="s">
        <v>30</v>
      </c>
      <c r="C15" s="12">
        <f t="shared" ref="C15:J15" si="0">C16+C17</f>
        <v>5156777951.2799997</v>
      </c>
      <c r="D15" s="12">
        <f t="shared" si="0"/>
        <v>610131470.32000005</v>
      </c>
      <c r="E15" s="12">
        <f t="shared" si="0"/>
        <v>607843593.79999995</v>
      </c>
      <c r="F15" s="12">
        <f t="shared" si="0"/>
        <v>603186443.66999996</v>
      </c>
      <c r="G15" s="12">
        <f t="shared" si="0"/>
        <v>820332483.38999999</v>
      </c>
      <c r="H15" s="12">
        <f t="shared" si="0"/>
        <v>832396152.25999999</v>
      </c>
      <c r="I15" s="12">
        <f t="shared" si="0"/>
        <v>862555324.45000005</v>
      </c>
      <c r="J15" s="12">
        <f t="shared" si="0"/>
        <v>820332483.38999999</v>
      </c>
      <c r="K15" s="34" t="s">
        <v>3</v>
      </c>
    </row>
    <row r="16" spans="1:11" ht="153.75" x14ac:dyDescent="0.25">
      <c r="A16" s="33"/>
      <c r="B16" s="11" t="s">
        <v>85</v>
      </c>
      <c r="C16" s="12">
        <f>SUM(D16:J16)</f>
        <v>5182675.53</v>
      </c>
      <c r="D16" s="18">
        <v>5164675.53</v>
      </c>
      <c r="E16" s="12">
        <v>3000</v>
      </c>
      <c r="F16" s="12">
        <v>3000</v>
      </c>
      <c r="G16" s="12">
        <v>3000</v>
      </c>
      <c r="H16" s="12">
        <v>3000</v>
      </c>
      <c r="I16" s="12">
        <v>3000</v>
      </c>
      <c r="J16" s="12">
        <v>3000</v>
      </c>
      <c r="K16" s="35"/>
    </row>
    <row r="17" spans="1:11" ht="92.25" x14ac:dyDescent="0.25">
      <c r="A17" s="33"/>
      <c r="B17" s="11" t="s">
        <v>4</v>
      </c>
      <c r="C17" s="12">
        <f>SUM(D17:J17)</f>
        <v>5151595275.75</v>
      </c>
      <c r="D17" s="18">
        <v>604966794.78999996</v>
      </c>
      <c r="E17" s="12">
        <v>607840593.79999995</v>
      </c>
      <c r="F17" s="12">
        <v>603183443.66999996</v>
      </c>
      <c r="G17" s="12">
        <v>820329483.38999999</v>
      </c>
      <c r="H17" s="12">
        <v>832393152.25999999</v>
      </c>
      <c r="I17" s="12">
        <v>862552324.45000005</v>
      </c>
      <c r="J17" s="12">
        <v>820329483.38999999</v>
      </c>
      <c r="K17" s="35"/>
    </row>
    <row r="18" spans="1:11" ht="61.5" x14ac:dyDescent="0.25">
      <c r="A18" s="32" t="s">
        <v>89</v>
      </c>
      <c r="B18" s="11" t="s">
        <v>30</v>
      </c>
      <c r="C18" s="12">
        <f t="shared" ref="C18:J18" si="1">C19</f>
        <v>213065685.58000001</v>
      </c>
      <c r="D18" s="12">
        <f t="shared" si="1"/>
        <v>108090490.93000001</v>
      </c>
      <c r="E18" s="12">
        <f t="shared" si="1"/>
        <v>43515500</v>
      </c>
      <c r="F18" s="12">
        <f t="shared" si="1"/>
        <v>12291938.93</v>
      </c>
      <c r="G18" s="12">
        <f t="shared" si="1"/>
        <v>12291938.93</v>
      </c>
      <c r="H18" s="12">
        <f t="shared" si="1"/>
        <v>12291938.93</v>
      </c>
      <c r="I18" s="12">
        <f t="shared" si="1"/>
        <v>12291938.93</v>
      </c>
      <c r="J18" s="12">
        <f t="shared" si="1"/>
        <v>12291938.93</v>
      </c>
      <c r="K18" s="34" t="s">
        <v>6</v>
      </c>
    </row>
    <row r="19" spans="1:11" ht="285.75" customHeight="1" x14ac:dyDescent="0.25">
      <c r="A19" s="48"/>
      <c r="B19" s="11" t="s">
        <v>4</v>
      </c>
      <c r="C19" s="12">
        <f>SUM(D19:J19)</f>
        <v>213065685.58000001</v>
      </c>
      <c r="D19" s="12">
        <v>108090490.93000001</v>
      </c>
      <c r="E19" s="12">
        <v>43515500</v>
      </c>
      <c r="F19" s="12">
        <v>12291938.93</v>
      </c>
      <c r="G19" s="12">
        <v>12291938.93</v>
      </c>
      <c r="H19" s="12">
        <v>12291938.93</v>
      </c>
      <c r="I19" s="12">
        <v>12291938.93</v>
      </c>
      <c r="J19" s="12">
        <v>12291938.93</v>
      </c>
      <c r="K19" s="48"/>
    </row>
    <row r="20" spans="1:11" ht="61.5" x14ac:dyDescent="0.25">
      <c r="A20" s="32" t="s">
        <v>54</v>
      </c>
      <c r="B20" s="11" t="s">
        <v>30</v>
      </c>
      <c r="C20" s="12">
        <f t="shared" ref="C20:J20" si="2">C21</f>
        <v>34620960</v>
      </c>
      <c r="D20" s="12">
        <f t="shared" si="2"/>
        <v>5095200</v>
      </c>
      <c r="E20" s="12">
        <f t="shared" si="2"/>
        <v>4920960</v>
      </c>
      <c r="F20" s="12">
        <f t="shared" si="2"/>
        <v>4920960</v>
      </c>
      <c r="G20" s="12">
        <f t="shared" si="2"/>
        <v>4920960</v>
      </c>
      <c r="H20" s="12">
        <f t="shared" si="2"/>
        <v>4920960</v>
      </c>
      <c r="I20" s="12">
        <f t="shared" si="2"/>
        <v>4920960</v>
      </c>
      <c r="J20" s="12">
        <f t="shared" si="2"/>
        <v>4920960</v>
      </c>
      <c r="K20" s="34" t="s">
        <v>6</v>
      </c>
    </row>
    <row r="21" spans="1:11" ht="235.5" customHeight="1" x14ac:dyDescent="0.25">
      <c r="A21" s="33"/>
      <c r="B21" s="11" t="s">
        <v>4</v>
      </c>
      <c r="C21" s="12">
        <f>SUM(D21:J21)</f>
        <v>34620960</v>
      </c>
      <c r="D21" s="12">
        <v>5095200</v>
      </c>
      <c r="E21" s="12">
        <v>4920960</v>
      </c>
      <c r="F21" s="12">
        <v>4920960</v>
      </c>
      <c r="G21" s="12">
        <v>4920960</v>
      </c>
      <c r="H21" s="12">
        <v>4920960</v>
      </c>
      <c r="I21" s="12">
        <v>4920960</v>
      </c>
      <c r="J21" s="12">
        <v>4920960</v>
      </c>
      <c r="K21" s="35"/>
    </row>
    <row r="22" spans="1:11" ht="80.45" customHeight="1" x14ac:dyDescent="0.25">
      <c r="A22" s="32" t="s">
        <v>44</v>
      </c>
      <c r="B22" s="11" t="s">
        <v>30</v>
      </c>
      <c r="C22" s="12">
        <f t="shared" ref="C22:J22" si="3">C23</f>
        <v>8346958.2000000002</v>
      </c>
      <c r="D22" s="12">
        <f t="shared" si="3"/>
        <v>1192422.6000000001</v>
      </c>
      <c r="E22" s="12">
        <f t="shared" si="3"/>
        <v>1192422.6000000001</v>
      </c>
      <c r="F22" s="12">
        <f t="shared" si="3"/>
        <v>1192422.6000000001</v>
      </c>
      <c r="G22" s="12">
        <f t="shared" si="3"/>
        <v>1192422.6000000001</v>
      </c>
      <c r="H22" s="12">
        <f t="shared" si="3"/>
        <v>1192422.6000000001</v>
      </c>
      <c r="I22" s="12">
        <f t="shared" si="3"/>
        <v>1192422.6000000001</v>
      </c>
      <c r="J22" s="12">
        <f t="shared" si="3"/>
        <v>1192422.6000000001</v>
      </c>
      <c r="K22" s="34" t="s">
        <v>6</v>
      </c>
    </row>
    <row r="23" spans="1:11" ht="184.5" customHeight="1" x14ac:dyDescent="0.25">
      <c r="A23" s="33"/>
      <c r="B23" s="11" t="s">
        <v>4</v>
      </c>
      <c r="C23" s="12">
        <f>SUM(D23:J23)</f>
        <v>8346958.2000000002</v>
      </c>
      <c r="D23" s="12">
        <v>1192422.6000000001</v>
      </c>
      <c r="E23" s="12">
        <v>1192422.6000000001</v>
      </c>
      <c r="F23" s="12">
        <v>1192422.6000000001</v>
      </c>
      <c r="G23" s="12">
        <v>1192422.6000000001</v>
      </c>
      <c r="H23" s="12">
        <v>1192422.6000000001</v>
      </c>
      <c r="I23" s="12">
        <v>1192422.6000000001</v>
      </c>
      <c r="J23" s="12">
        <v>1192422.6000000001</v>
      </c>
      <c r="K23" s="35"/>
    </row>
    <row r="24" spans="1:11" ht="61.5" x14ac:dyDescent="0.25">
      <c r="A24" s="32" t="s">
        <v>100</v>
      </c>
      <c r="B24" s="11" t="s">
        <v>30</v>
      </c>
      <c r="C24" s="12">
        <f t="shared" ref="C24:J24" si="4">C25</f>
        <v>13131320.960000001</v>
      </c>
      <c r="D24" s="12">
        <f t="shared" si="4"/>
        <v>1519895.68</v>
      </c>
      <c r="E24" s="12">
        <f t="shared" si="4"/>
        <v>1621708.78</v>
      </c>
      <c r="F24" s="12">
        <f t="shared" si="4"/>
        <v>1529818.76</v>
      </c>
      <c r="G24" s="12">
        <f t="shared" si="4"/>
        <v>2080553.51</v>
      </c>
      <c r="H24" s="12">
        <f t="shared" si="4"/>
        <v>2111149.89</v>
      </c>
      <c r="I24" s="12">
        <f t="shared" si="4"/>
        <v>2187640.83</v>
      </c>
      <c r="J24" s="12">
        <f t="shared" si="4"/>
        <v>2080553.51</v>
      </c>
      <c r="K24" s="34" t="s">
        <v>38</v>
      </c>
    </row>
    <row r="25" spans="1:11" ht="142.5" customHeight="1" x14ac:dyDescent="0.25">
      <c r="A25" s="33"/>
      <c r="B25" s="11" t="s">
        <v>4</v>
      </c>
      <c r="C25" s="12">
        <f>SUM(D25:J25)</f>
        <v>13131320.960000001</v>
      </c>
      <c r="D25" s="12">
        <f t="shared" ref="D25:J25" si="5">D27</f>
        <v>1519895.68</v>
      </c>
      <c r="E25" s="12">
        <f t="shared" si="5"/>
        <v>1621708.78</v>
      </c>
      <c r="F25" s="12">
        <f t="shared" si="5"/>
        <v>1529818.76</v>
      </c>
      <c r="G25" s="12">
        <f t="shared" si="5"/>
        <v>2080553.51</v>
      </c>
      <c r="H25" s="12">
        <f t="shared" si="5"/>
        <v>2111149.89</v>
      </c>
      <c r="I25" s="12">
        <f t="shared" si="5"/>
        <v>2187640.83</v>
      </c>
      <c r="J25" s="12">
        <f t="shared" si="5"/>
        <v>2080553.51</v>
      </c>
      <c r="K25" s="35"/>
    </row>
    <row r="26" spans="1:11" ht="76.900000000000006" customHeight="1" x14ac:dyDescent="0.25">
      <c r="A26" s="32" t="s">
        <v>101</v>
      </c>
      <c r="B26" s="11" t="s">
        <v>30</v>
      </c>
      <c r="C26" s="12">
        <f t="shared" ref="C26:J26" si="6">C27</f>
        <v>13131320.960000001</v>
      </c>
      <c r="D26" s="12">
        <f t="shared" si="6"/>
        <v>1519895.68</v>
      </c>
      <c r="E26" s="12">
        <f t="shared" si="6"/>
        <v>1621708.78</v>
      </c>
      <c r="F26" s="12">
        <f t="shared" si="6"/>
        <v>1529818.76</v>
      </c>
      <c r="G26" s="12">
        <f t="shared" si="6"/>
        <v>2080553.51</v>
      </c>
      <c r="H26" s="12">
        <f t="shared" si="6"/>
        <v>2111149.89</v>
      </c>
      <c r="I26" s="12">
        <f t="shared" si="6"/>
        <v>2187640.83</v>
      </c>
      <c r="J26" s="12">
        <f t="shared" si="6"/>
        <v>2080553.51</v>
      </c>
      <c r="K26" s="34" t="s">
        <v>39</v>
      </c>
    </row>
    <row r="27" spans="1:11" ht="93" customHeight="1" x14ac:dyDescent="0.25">
      <c r="A27" s="33"/>
      <c r="B27" s="11" t="s">
        <v>4</v>
      </c>
      <c r="C27" s="12">
        <f>SUM(D27:J27)</f>
        <v>13131320.960000001</v>
      </c>
      <c r="D27" s="12">
        <v>1519895.68</v>
      </c>
      <c r="E27" s="12">
        <v>1621708.78</v>
      </c>
      <c r="F27" s="12">
        <v>1529818.76</v>
      </c>
      <c r="G27" s="12">
        <v>2080553.51</v>
      </c>
      <c r="H27" s="12">
        <v>2111149.89</v>
      </c>
      <c r="I27" s="12">
        <v>2187640.83</v>
      </c>
      <c r="J27" s="12">
        <v>2080553.51</v>
      </c>
      <c r="K27" s="35"/>
    </row>
    <row r="28" spans="1:11" ht="76.900000000000006" customHeight="1" x14ac:dyDescent="0.25">
      <c r="A28" s="32" t="s">
        <v>102</v>
      </c>
      <c r="B28" s="11" t="s">
        <v>30</v>
      </c>
      <c r="C28" s="12">
        <f t="shared" ref="C28:J28" si="7">C29</f>
        <v>1528324626.8199999</v>
      </c>
      <c r="D28" s="12">
        <f t="shared" si="7"/>
        <v>246619500.96000001</v>
      </c>
      <c r="E28" s="12">
        <f t="shared" si="7"/>
        <v>244600214.86000001</v>
      </c>
      <c r="F28" s="12">
        <f t="shared" si="7"/>
        <v>244600214.86000001</v>
      </c>
      <c r="G28" s="12">
        <f t="shared" si="7"/>
        <v>215248189.08000001</v>
      </c>
      <c r="H28" s="12">
        <f t="shared" si="7"/>
        <v>205464180.47999999</v>
      </c>
      <c r="I28" s="12">
        <f t="shared" si="7"/>
        <v>205464180.47999999</v>
      </c>
      <c r="J28" s="12">
        <f t="shared" si="7"/>
        <v>166328146.09999999</v>
      </c>
      <c r="K28" s="34" t="s">
        <v>6</v>
      </c>
    </row>
    <row r="29" spans="1:11" ht="213" customHeight="1" x14ac:dyDescent="0.25">
      <c r="A29" s="48"/>
      <c r="B29" s="11" t="s">
        <v>85</v>
      </c>
      <c r="C29" s="12">
        <f>SUM(D29:J29)</f>
        <v>1528324626.8199999</v>
      </c>
      <c r="D29" s="12">
        <v>246619500.96000001</v>
      </c>
      <c r="E29" s="12">
        <v>244600214.86000001</v>
      </c>
      <c r="F29" s="12">
        <v>244600214.86000001</v>
      </c>
      <c r="G29" s="12">
        <f>F29*0.88</f>
        <v>215248189.08000001</v>
      </c>
      <c r="H29" s="12">
        <f>F29*0.84</f>
        <v>205464180.47999999</v>
      </c>
      <c r="I29" s="12">
        <f>F29*0.84</f>
        <v>205464180.47999999</v>
      </c>
      <c r="J29" s="12">
        <f>F29*0.68</f>
        <v>166328146.09999999</v>
      </c>
      <c r="K29" s="48"/>
    </row>
    <row r="30" spans="1:11" s="6" customFormat="1" ht="82.15" customHeight="1" x14ac:dyDescent="0.25">
      <c r="A30" s="54" t="s">
        <v>124</v>
      </c>
      <c r="B30" s="11" t="s">
        <v>30</v>
      </c>
      <c r="C30" s="12">
        <f>C31</f>
        <v>732000</v>
      </c>
      <c r="D30" s="12">
        <f t="shared" ref="D30:J30" si="8">D31</f>
        <v>124000</v>
      </c>
      <c r="E30" s="12">
        <f t="shared" si="8"/>
        <v>244000</v>
      </c>
      <c r="F30" s="12">
        <f t="shared" si="8"/>
        <v>364000</v>
      </c>
      <c r="G30" s="12">
        <f t="shared" si="8"/>
        <v>0</v>
      </c>
      <c r="H30" s="12">
        <f t="shared" si="8"/>
        <v>0</v>
      </c>
      <c r="I30" s="12">
        <f t="shared" si="8"/>
        <v>0</v>
      </c>
      <c r="J30" s="12">
        <f t="shared" si="8"/>
        <v>0</v>
      </c>
      <c r="K30" s="56" t="s">
        <v>6</v>
      </c>
    </row>
    <row r="31" spans="1:11" s="6" customFormat="1" ht="149.25" customHeight="1" x14ac:dyDescent="0.25">
      <c r="A31" s="55"/>
      <c r="B31" s="11" t="s">
        <v>4</v>
      </c>
      <c r="C31" s="12">
        <f>SUM(D31:J31)</f>
        <v>732000</v>
      </c>
      <c r="D31" s="12">
        <v>124000</v>
      </c>
      <c r="E31" s="12">
        <v>244000</v>
      </c>
      <c r="F31" s="12">
        <v>364000</v>
      </c>
      <c r="G31" s="12"/>
      <c r="H31" s="12"/>
      <c r="I31" s="12"/>
      <c r="J31" s="12"/>
      <c r="K31" s="57"/>
    </row>
    <row r="32" spans="1:11" ht="46.9" customHeight="1" x14ac:dyDescent="0.25">
      <c r="A32" s="41" t="s">
        <v>103</v>
      </c>
      <c r="B32" s="42"/>
      <c r="C32" s="42"/>
      <c r="D32" s="42"/>
      <c r="E32" s="42"/>
      <c r="F32" s="42"/>
      <c r="G32" s="42"/>
      <c r="H32" s="42"/>
      <c r="I32" s="42"/>
      <c r="J32" s="42"/>
      <c r="K32" s="43"/>
    </row>
    <row r="33" spans="1:11" s="3" customFormat="1" ht="44.45" customHeight="1" x14ac:dyDescent="0.25">
      <c r="A33" s="41" t="s">
        <v>104</v>
      </c>
      <c r="B33" s="42"/>
      <c r="C33" s="42"/>
      <c r="D33" s="42"/>
      <c r="E33" s="42"/>
      <c r="F33" s="42"/>
      <c r="G33" s="42"/>
      <c r="H33" s="42"/>
      <c r="I33" s="42"/>
      <c r="J33" s="42"/>
      <c r="K33" s="43"/>
    </row>
    <row r="34" spans="1:11" ht="61.5" x14ac:dyDescent="0.25">
      <c r="A34" s="32" t="s">
        <v>41</v>
      </c>
      <c r="B34" s="11" t="s">
        <v>30</v>
      </c>
      <c r="C34" s="12">
        <f t="shared" ref="C34:J34" si="9">C35+C36+C37</f>
        <v>59014556719.589996</v>
      </c>
      <c r="D34" s="12">
        <f t="shared" si="9"/>
        <v>9546932176.3700008</v>
      </c>
      <c r="E34" s="12">
        <f t="shared" si="9"/>
        <v>9045916822.2999992</v>
      </c>
      <c r="F34" s="12">
        <f t="shared" si="9"/>
        <v>9059242763.4200001</v>
      </c>
      <c r="G34" s="12">
        <f t="shared" si="9"/>
        <v>8366635316.3800001</v>
      </c>
      <c r="H34" s="12">
        <f t="shared" si="9"/>
        <v>8070700532.0500002</v>
      </c>
      <c r="I34" s="12">
        <f t="shared" si="9"/>
        <v>8103233349.71</v>
      </c>
      <c r="J34" s="12">
        <f t="shared" si="9"/>
        <v>6821895759.3599997</v>
      </c>
      <c r="K34" s="34" t="s">
        <v>6</v>
      </c>
    </row>
    <row r="35" spans="1:11" ht="153.75" x14ac:dyDescent="0.25">
      <c r="A35" s="33"/>
      <c r="B35" s="11" t="s">
        <v>85</v>
      </c>
      <c r="C35" s="12">
        <f>SUM(D35:J35)</f>
        <v>48392841093.18</v>
      </c>
      <c r="D35" s="19">
        <v>7920664699.04</v>
      </c>
      <c r="E35" s="12">
        <v>7723697785.1400003</v>
      </c>
      <c r="F35" s="12">
        <v>7723697785.1400003</v>
      </c>
      <c r="G35" s="12">
        <f>F35*0.88</f>
        <v>6796854050.9200001</v>
      </c>
      <c r="H35" s="12">
        <f>F35*0.84</f>
        <v>6487906139.5200005</v>
      </c>
      <c r="I35" s="12">
        <f>F35*0.84</f>
        <v>6487906139.5200005</v>
      </c>
      <c r="J35" s="12">
        <f>F35*0.68</f>
        <v>5252114493.8999996</v>
      </c>
      <c r="K35" s="35"/>
    </row>
    <row r="36" spans="1:11" ht="92.25" x14ac:dyDescent="0.25">
      <c r="A36" s="33"/>
      <c r="B36" s="11" t="s">
        <v>4</v>
      </c>
      <c r="C36" s="12">
        <f>SUM(D36:J36)</f>
        <v>5827495251.4099998</v>
      </c>
      <c r="D36" s="19">
        <v>941378852.33000004</v>
      </c>
      <c r="E36" s="12">
        <v>637330412.15999997</v>
      </c>
      <c r="F36" s="12">
        <v>650656353.27999997</v>
      </c>
      <c r="G36" s="12">
        <v>884892640.46000004</v>
      </c>
      <c r="H36" s="12">
        <v>897905767.52999997</v>
      </c>
      <c r="I36" s="12">
        <v>930438585.19000006</v>
      </c>
      <c r="J36" s="12">
        <v>884892640.46000004</v>
      </c>
      <c r="K36" s="35"/>
    </row>
    <row r="37" spans="1:11" ht="215.25" x14ac:dyDescent="0.25">
      <c r="A37" s="33"/>
      <c r="B37" s="11" t="s">
        <v>105</v>
      </c>
      <c r="C37" s="12">
        <f>SUM(D37:J37)</f>
        <v>4794220375</v>
      </c>
      <c r="D37" s="19">
        <v>684888625</v>
      </c>
      <c r="E37" s="12">
        <v>684888625</v>
      </c>
      <c r="F37" s="12">
        <v>684888625</v>
      </c>
      <c r="G37" s="12">
        <v>684888625</v>
      </c>
      <c r="H37" s="12">
        <v>684888625</v>
      </c>
      <c r="I37" s="12">
        <v>684888625</v>
      </c>
      <c r="J37" s="12">
        <v>684888625</v>
      </c>
      <c r="K37" s="35"/>
    </row>
    <row r="38" spans="1:11" ht="90.75" customHeight="1" x14ac:dyDescent="0.25">
      <c r="A38" s="32" t="s">
        <v>106</v>
      </c>
      <c r="B38" s="11" t="s">
        <v>30</v>
      </c>
      <c r="C38" s="12">
        <f>C40+C39</f>
        <v>1663711309.72</v>
      </c>
      <c r="D38" s="12">
        <f t="shared" ref="D38:J38" si="10">D40+D39</f>
        <v>240814411.46000001</v>
      </c>
      <c r="E38" s="12">
        <f t="shared" si="10"/>
        <v>251282699.5</v>
      </c>
      <c r="F38" s="12">
        <f t="shared" si="10"/>
        <v>283690390.19999999</v>
      </c>
      <c r="G38" s="12">
        <f t="shared" si="10"/>
        <v>218932603.06</v>
      </c>
      <c r="H38" s="12">
        <f t="shared" si="10"/>
        <v>222152200.16</v>
      </c>
      <c r="I38" s="12">
        <f t="shared" si="10"/>
        <v>230201192.91999999</v>
      </c>
      <c r="J38" s="12">
        <f t="shared" si="10"/>
        <v>218932603.06</v>
      </c>
      <c r="K38" s="34" t="s">
        <v>39</v>
      </c>
    </row>
    <row r="39" spans="1:11" ht="161.44999999999999" hidden="1" customHeight="1" x14ac:dyDescent="0.25">
      <c r="A39" s="32"/>
      <c r="B39" s="11" t="s">
        <v>28</v>
      </c>
      <c r="C39" s="12">
        <f>SUM(D39:J39)</f>
        <v>0</v>
      </c>
      <c r="D39" s="12">
        <f t="shared" ref="D39:J39" si="11">D44</f>
        <v>0</v>
      </c>
      <c r="E39" s="12">
        <f t="shared" si="11"/>
        <v>0</v>
      </c>
      <c r="F39" s="12">
        <f t="shared" si="11"/>
        <v>0</v>
      </c>
      <c r="G39" s="12">
        <f t="shared" si="11"/>
        <v>0</v>
      </c>
      <c r="H39" s="12">
        <f t="shared" si="11"/>
        <v>0</v>
      </c>
      <c r="I39" s="12">
        <f t="shared" si="11"/>
        <v>0</v>
      </c>
      <c r="J39" s="12">
        <f t="shared" si="11"/>
        <v>0</v>
      </c>
      <c r="K39" s="34"/>
    </row>
    <row r="40" spans="1:11" ht="112.5" customHeight="1" x14ac:dyDescent="0.25">
      <c r="A40" s="33"/>
      <c r="B40" s="11" t="s">
        <v>4</v>
      </c>
      <c r="C40" s="12">
        <f t="shared" ref="C40" si="12">C42+C45+C57+C47+C49</f>
        <v>1663711309.72</v>
      </c>
      <c r="D40" s="12">
        <f>D42+D45+D57+D47+D49+D51+D53+D55</f>
        <v>240814411.46000001</v>
      </c>
      <c r="E40" s="12">
        <f t="shared" ref="E40:J40" si="13">E42+E45+E57+E47+E49</f>
        <v>251282699.5</v>
      </c>
      <c r="F40" s="12">
        <f t="shared" si="13"/>
        <v>283690390.19999999</v>
      </c>
      <c r="G40" s="12">
        <f t="shared" si="13"/>
        <v>218932603.06</v>
      </c>
      <c r="H40" s="12">
        <f t="shared" si="13"/>
        <v>222152200.16</v>
      </c>
      <c r="I40" s="12">
        <f t="shared" si="13"/>
        <v>230201192.91999999</v>
      </c>
      <c r="J40" s="12">
        <f t="shared" si="13"/>
        <v>218932603.06</v>
      </c>
      <c r="K40" s="35"/>
    </row>
    <row r="41" spans="1:11" ht="61.5" x14ac:dyDescent="0.25">
      <c r="A41" s="32" t="s">
        <v>22</v>
      </c>
      <c r="B41" s="11" t="s">
        <v>30</v>
      </c>
      <c r="C41" s="12">
        <f t="shared" ref="C41:J41" si="14">C42</f>
        <v>1373177066.3499999</v>
      </c>
      <c r="D41" s="12">
        <f t="shared" si="14"/>
        <v>161230802.77000001</v>
      </c>
      <c r="E41" s="12">
        <f t="shared" si="14"/>
        <v>160747809.19</v>
      </c>
      <c r="F41" s="12">
        <f t="shared" si="14"/>
        <v>160979855.19</v>
      </c>
      <c r="G41" s="12">
        <f t="shared" si="14"/>
        <v>218932603.06</v>
      </c>
      <c r="H41" s="12">
        <f t="shared" si="14"/>
        <v>222152200.16</v>
      </c>
      <c r="I41" s="12">
        <f t="shared" si="14"/>
        <v>230201192.91999999</v>
      </c>
      <c r="J41" s="12">
        <f t="shared" si="14"/>
        <v>218932603.06</v>
      </c>
      <c r="K41" s="34" t="s">
        <v>39</v>
      </c>
    </row>
    <row r="42" spans="1:11" ht="143.25" customHeight="1" x14ac:dyDescent="0.25">
      <c r="A42" s="48"/>
      <c r="B42" s="11" t="s">
        <v>4</v>
      </c>
      <c r="C42" s="12">
        <f>SUM(D42:J42)</f>
        <v>1373177066.3499999</v>
      </c>
      <c r="D42" s="12">
        <v>161230802.77000001</v>
      </c>
      <c r="E42" s="12">
        <v>160747809.19</v>
      </c>
      <c r="F42" s="12">
        <v>160979855.19</v>
      </c>
      <c r="G42" s="12">
        <v>218932603.06</v>
      </c>
      <c r="H42" s="12">
        <v>222152200.16</v>
      </c>
      <c r="I42" s="12">
        <v>230201192.91999999</v>
      </c>
      <c r="J42" s="12">
        <v>218932603.06</v>
      </c>
      <c r="K42" s="48"/>
    </row>
    <row r="43" spans="1:11" ht="84.75" customHeight="1" x14ac:dyDescent="0.25">
      <c r="A43" s="32" t="s">
        <v>23</v>
      </c>
      <c r="B43" s="11" t="s">
        <v>30</v>
      </c>
      <c r="C43" s="12">
        <f>C45+C44</f>
        <v>81028730.719999999</v>
      </c>
      <c r="D43" s="12">
        <f t="shared" ref="D43" si="15">D45+D44</f>
        <v>39061109.340000004</v>
      </c>
      <c r="E43" s="12">
        <f t="shared" ref="E43:J43" si="16">E45</f>
        <v>36714769.899999999</v>
      </c>
      <c r="F43" s="12">
        <f t="shared" si="16"/>
        <v>5252851.4800000004</v>
      </c>
      <c r="G43" s="12">
        <f t="shared" si="16"/>
        <v>0</v>
      </c>
      <c r="H43" s="12">
        <f t="shared" si="16"/>
        <v>0</v>
      </c>
      <c r="I43" s="12">
        <f t="shared" si="16"/>
        <v>0</v>
      </c>
      <c r="J43" s="12">
        <f t="shared" si="16"/>
        <v>0</v>
      </c>
      <c r="K43" s="34" t="s">
        <v>39</v>
      </c>
    </row>
    <row r="44" spans="1:11" ht="171.75" hidden="1" customHeight="1" x14ac:dyDescent="0.25">
      <c r="A44" s="32"/>
      <c r="B44" s="11" t="s">
        <v>28</v>
      </c>
      <c r="C44" s="12">
        <f>SUM(D44:J44)</f>
        <v>0</v>
      </c>
      <c r="D44" s="12"/>
      <c r="E44" s="12"/>
      <c r="F44" s="12"/>
      <c r="G44" s="12"/>
      <c r="H44" s="12"/>
      <c r="I44" s="12"/>
      <c r="J44" s="12"/>
      <c r="K44" s="34"/>
    </row>
    <row r="45" spans="1:11" ht="153" customHeight="1" x14ac:dyDescent="0.25">
      <c r="A45" s="33"/>
      <c r="B45" s="11" t="s">
        <v>4</v>
      </c>
      <c r="C45" s="12">
        <f>SUM(D45:J45)</f>
        <v>81028730.719999999</v>
      </c>
      <c r="D45" s="12">
        <v>39061109.340000004</v>
      </c>
      <c r="E45" s="12">
        <v>36714769.899999999</v>
      </c>
      <c r="F45" s="12">
        <v>5252851.4800000004</v>
      </c>
      <c r="G45" s="12"/>
      <c r="H45" s="12"/>
      <c r="I45" s="12"/>
      <c r="J45" s="12"/>
      <c r="K45" s="35"/>
    </row>
    <row r="46" spans="1:11" s="15" customFormat="1" ht="84" customHeight="1" x14ac:dyDescent="0.25">
      <c r="A46" s="32" t="s">
        <v>49</v>
      </c>
      <c r="B46" s="11" t="s">
        <v>30</v>
      </c>
      <c r="C46" s="12">
        <f>SUM(D46:E46)</f>
        <v>56061121.799999997</v>
      </c>
      <c r="D46" s="12">
        <f t="shared" ref="D46:F46" si="17">D47</f>
        <v>2241001.39</v>
      </c>
      <c r="E46" s="12">
        <f t="shared" si="17"/>
        <v>53820120.409999996</v>
      </c>
      <c r="F46" s="12">
        <f t="shared" si="17"/>
        <v>117457683.53</v>
      </c>
      <c r="G46" s="12"/>
      <c r="H46" s="12"/>
      <c r="I46" s="12"/>
      <c r="J46" s="12"/>
      <c r="K46" s="56" t="s">
        <v>39</v>
      </c>
    </row>
    <row r="47" spans="1:11" s="15" customFormat="1" ht="120.75" customHeight="1" x14ac:dyDescent="0.25">
      <c r="A47" s="48"/>
      <c r="B47" s="11" t="s">
        <v>4</v>
      </c>
      <c r="C47" s="12">
        <f>SUM(D47:J47)</f>
        <v>173518805.33000001</v>
      </c>
      <c r="D47" s="12">
        <v>2241001.39</v>
      </c>
      <c r="E47" s="12">
        <v>53820120.409999996</v>
      </c>
      <c r="F47" s="12">
        <v>117457683.53</v>
      </c>
      <c r="G47" s="12"/>
      <c r="H47" s="12"/>
      <c r="I47" s="12"/>
      <c r="J47" s="12"/>
      <c r="K47" s="67"/>
    </row>
    <row r="48" spans="1:11" s="15" customFormat="1" ht="79.5" customHeight="1" x14ac:dyDescent="0.25">
      <c r="A48" s="32" t="s">
        <v>48</v>
      </c>
      <c r="B48" s="11" t="s">
        <v>30</v>
      </c>
      <c r="C48" s="12">
        <f>SUM(D48:E48)</f>
        <v>9504399.8000000007</v>
      </c>
      <c r="D48" s="12">
        <f t="shared" ref="D48:E54" si="18">D49</f>
        <v>9504399.8000000007</v>
      </c>
      <c r="E48" s="12">
        <f t="shared" si="18"/>
        <v>0</v>
      </c>
      <c r="F48" s="12"/>
      <c r="G48" s="12"/>
      <c r="H48" s="12"/>
      <c r="I48" s="12"/>
      <c r="J48" s="12"/>
      <c r="K48" s="34" t="s">
        <v>39</v>
      </c>
    </row>
    <row r="49" spans="1:11" s="15" customFormat="1" ht="108.75" customHeight="1" x14ac:dyDescent="0.25">
      <c r="A49" s="48"/>
      <c r="B49" s="11" t="s">
        <v>4</v>
      </c>
      <c r="C49" s="12">
        <f>SUM(D49:J49)</f>
        <v>9504399.8000000007</v>
      </c>
      <c r="D49" s="12">
        <v>9504399.8000000007</v>
      </c>
      <c r="E49" s="12"/>
      <c r="F49" s="12"/>
      <c r="G49" s="12"/>
      <c r="H49" s="12"/>
      <c r="I49" s="12"/>
      <c r="J49" s="12"/>
      <c r="K49" s="34"/>
    </row>
    <row r="50" spans="1:11" s="15" customFormat="1" ht="84" customHeight="1" x14ac:dyDescent="0.25">
      <c r="A50" s="32" t="s">
        <v>62</v>
      </c>
      <c r="B50" s="17" t="s">
        <v>30</v>
      </c>
      <c r="C50" s="18">
        <f>SUM(D50:E50)</f>
        <v>635053.41</v>
      </c>
      <c r="D50" s="18">
        <f>D51</f>
        <v>635053.41</v>
      </c>
      <c r="E50" s="18"/>
      <c r="F50" s="18"/>
      <c r="G50" s="18"/>
      <c r="H50" s="18"/>
      <c r="I50" s="18"/>
      <c r="J50" s="18"/>
      <c r="K50" s="34" t="s">
        <v>39</v>
      </c>
    </row>
    <row r="51" spans="1:11" s="15" customFormat="1" ht="102.75" customHeight="1" x14ac:dyDescent="0.25">
      <c r="A51" s="48"/>
      <c r="B51" s="17" t="s">
        <v>4</v>
      </c>
      <c r="C51" s="18">
        <f>SUM(D51:J51)</f>
        <v>635053.41</v>
      </c>
      <c r="D51" s="18">
        <v>635053.41</v>
      </c>
      <c r="E51" s="18"/>
      <c r="F51" s="18"/>
      <c r="G51" s="18"/>
      <c r="H51" s="18"/>
      <c r="I51" s="18"/>
      <c r="J51" s="18"/>
      <c r="K51" s="34"/>
    </row>
    <row r="52" spans="1:11" s="15" customFormat="1" ht="73.5" customHeight="1" x14ac:dyDescent="0.25">
      <c r="A52" s="32" t="s">
        <v>63</v>
      </c>
      <c r="B52" s="17" t="s">
        <v>30</v>
      </c>
      <c r="C52" s="18">
        <f t="shared" ref="C52" si="19">SUM(D52:E52)</f>
        <v>805177.34</v>
      </c>
      <c r="D52" s="18">
        <f t="shared" si="18"/>
        <v>805177.34</v>
      </c>
      <c r="E52" s="18"/>
      <c r="F52" s="18"/>
      <c r="G52" s="18"/>
      <c r="H52" s="18"/>
      <c r="I52" s="18"/>
      <c r="J52" s="18"/>
      <c r="K52" s="34" t="s">
        <v>39</v>
      </c>
    </row>
    <row r="53" spans="1:11" s="15" customFormat="1" ht="110.25" customHeight="1" x14ac:dyDescent="0.25">
      <c r="A53" s="48"/>
      <c r="B53" s="17" t="s">
        <v>4</v>
      </c>
      <c r="C53" s="18">
        <f t="shared" ref="C53" si="20">SUM(D53:J53)</f>
        <v>805177.34</v>
      </c>
      <c r="D53" s="18">
        <v>805177.34</v>
      </c>
      <c r="E53" s="18"/>
      <c r="F53" s="18"/>
      <c r="G53" s="18"/>
      <c r="H53" s="18"/>
      <c r="I53" s="18"/>
      <c r="J53" s="18"/>
      <c r="K53" s="34"/>
    </row>
    <row r="54" spans="1:11" s="15" customFormat="1" ht="79.5" customHeight="1" x14ac:dyDescent="0.25">
      <c r="A54" s="32" t="s">
        <v>65</v>
      </c>
      <c r="B54" s="17" t="s">
        <v>30</v>
      </c>
      <c r="C54" s="18">
        <f t="shared" ref="C54" si="21">SUM(D54:E54)</f>
        <v>854559.89</v>
      </c>
      <c r="D54" s="18">
        <f t="shared" si="18"/>
        <v>854559.89</v>
      </c>
      <c r="E54" s="18"/>
      <c r="F54" s="18"/>
      <c r="G54" s="18"/>
      <c r="H54" s="18"/>
      <c r="I54" s="18"/>
      <c r="J54" s="18"/>
      <c r="K54" s="34" t="s">
        <v>39</v>
      </c>
    </row>
    <row r="55" spans="1:11" s="15" customFormat="1" ht="100.5" customHeight="1" x14ac:dyDescent="0.25">
      <c r="A55" s="48"/>
      <c r="B55" s="17" t="s">
        <v>4</v>
      </c>
      <c r="C55" s="18">
        <f t="shared" ref="C55" si="22">SUM(D55:J55)</f>
        <v>854559.89</v>
      </c>
      <c r="D55" s="18">
        <v>854559.89</v>
      </c>
      <c r="E55" s="18"/>
      <c r="F55" s="18"/>
      <c r="G55" s="18"/>
      <c r="H55" s="18"/>
      <c r="I55" s="18"/>
      <c r="J55" s="18"/>
      <c r="K55" s="56"/>
    </row>
    <row r="56" spans="1:11" s="15" customFormat="1" ht="61.5" x14ac:dyDescent="0.25">
      <c r="A56" s="32" t="s">
        <v>64</v>
      </c>
      <c r="B56" s="11" t="s">
        <v>30</v>
      </c>
      <c r="C56" s="12">
        <f>SUM(D56:E56)</f>
        <v>26482307.52</v>
      </c>
      <c r="D56" s="12">
        <f>D57</f>
        <v>26482307.52</v>
      </c>
      <c r="E56" s="12"/>
      <c r="F56" s="12"/>
      <c r="G56" s="12"/>
      <c r="H56" s="12"/>
      <c r="I56" s="12"/>
      <c r="J56" s="30"/>
      <c r="K56" s="34" t="s">
        <v>39</v>
      </c>
    </row>
    <row r="57" spans="1:11" s="15" customFormat="1" ht="96.75" customHeight="1" x14ac:dyDescent="0.25">
      <c r="A57" s="68"/>
      <c r="B57" s="11" t="s">
        <v>4</v>
      </c>
      <c r="C57" s="12">
        <f>SUM(D57:J57)</f>
        <v>26482307.52</v>
      </c>
      <c r="D57" s="18">
        <v>26482307.52</v>
      </c>
      <c r="E57" s="12"/>
      <c r="F57" s="12"/>
      <c r="G57" s="12"/>
      <c r="H57" s="12"/>
      <c r="I57" s="12"/>
      <c r="J57" s="30"/>
      <c r="K57" s="34"/>
    </row>
    <row r="58" spans="1:11" ht="72.75" customHeight="1" x14ac:dyDescent="0.25">
      <c r="A58" s="32" t="s">
        <v>83</v>
      </c>
      <c r="B58" s="31" t="s">
        <v>30</v>
      </c>
      <c r="C58" s="12">
        <f>C59+C60</f>
        <v>2559642144</v>
      </c>
      <c r="D58" s="12">
        <f t="shared" ref="D58:J58" si="23">D59+D60</f>
        <v>406208600</v>
      </c>
      <c r="E58" s="12">
        <f t="shared" si="23"/>
        <v>410960600</v>
      </c>
      <c r="F58" s="12">
        <f t="shared" si="23"/>
        <v>410960600</v>
      </c>
      <c r="G58" s="12">
        <f t="shared" si="23"/>
        <v>361645328</v>
      </c>
      <c r="H58" s="12">
        <f t="shared" si="23"/>
        <v>345206904</v>
      </c>
      <c r="I58" s="12">
        <f t="shared" si="23"/>
        <v>345206904</v>
      </c>
      <c r="J58" s="30">
        <f t="shared" si="23"/>
        <v>279453208</v>
      </c>
      <c r="K58" s="34" t="s">
        <v>6</v>
      </c>
    </row>
    <row r="59" spans="1:11" ht="147.75" customHeight="1" x14ac:dyDescent="0.25">
      <c r="A59" s="61"/>
      <c r="B59" s="27" t="s">
        <v>85</v>
      </c>
      <c r="C59" s="56">
        <f t="shared" ref="C59:C64" si="24">SUM(D59:J59)</f>
        <v>2559642144</v>
      </c>
      <c r="D59" s="56">
        <v>406208600</v>
      </c>
      <c r="E59" s="56">
        <v>410960600</v>
      </c>
      <c r="F59" s="56">
        <v>410960600</v>
      </c>
      <c r="G59" s="56">
        <f>F59*0.88</f>
        <v>361645328</v>
      </c>
      <c r="H59" s="56">
        <f>F59*0.84</f>
        <v>345206904</v>
      </c>
      <c r="I59" s="56">
        <f>F59*0.84</f>
        <v>345206904</v>
      </c>
      <c r="J59" s="56">
        <f>F59*0.68</f>
        <v>279453208</v>
      </c>
      <c r="K59" s="35"/>
    </row>
    <row r="60" spans="1:11" ht="11.25" customHeight="1" x14ac:dyDescent="0.25">
      <c r="A60" s="62"/>
      <c r="B60" s="28" t="s">
        <v>4</v>
      </c>
      <c r="C60" s="64"/>
      <c r="D60" s="64"/>
      <c r="E60" s="64"/>
      <c r="F60" s="64"/>
      <c r="G60" s="64"/>
      <c r="H60" s="64"/>
      <c r="I60" s="64"/>
      <c r="J60" s="64"/>
      <c r="K60" s="63"/>
    </row>
    <row r="61" spans="1:11" ht="81.75" customHeight="1" x14ac:dyDescent="0.25">
      <c r="A61" s="58" t="s">
        <v>90</v>
      </c>
      <c r="B61" s="28" t="s">
        <v>30</v>
      </c>
      <c r="C61" s="12">
        <f t="shared" si="24"/>
        <v>63240204963.949997</v>
      </c>
      <c r="D61" s="12">
        <f t="shared" ref="D61:J61" si="25">D62+D63+D64</f>
        <v>10193955187.83</v>
      </c>
      <c r="E61" s="12">
        <f t="shared" si="25"/>
        <v>9708160121.7999992</v>
      </c>
      <c r="F61" s="12">
        <f t="shared" si="25"/>
        <v>9753893753.6200008</v>
      </c>
      <c r="G61" s="12">
        <f t="shared" si="25"/>
        <v>8947213247.4400005</v>
      </c>
      <c r="H61" s="12">
        <f t="shared" si="25"/>
        <v>8638059636.2099991</v>
      </c>
      <c r="I61" s="12">
        <f t="shared" si="25"/>
        <v>8678641446.6299992</v>
      </c>
      <c r="J61" s="12">
        <f t="shared" si="25"/>
        <v>7320281570.4200001</v>
      </c>
      <c r="K61" s="29" t="s">
        <v>7</v>
      </c>
    </row>
    <row r="62" spans="1:11" ht="153.75" x14ac:dyDescent="0.25">
      <c r="A62" s="59"/>
      <c r="B62" s="11" t="s">
        <v>85</v>
      </c>
      <c r="C62" s="12">
        <f t="shared" si="24"/>
        <v>50952483237.18</v>
      </c>
      <c r="D62" s="12">
        <f t="shared" ref="D62:J62" si="26">D59+D35+D39</f>
        <v>8326873299.04</v>
      </c>
      <c r="E62" s="12">
        <f t="shared" si="26"/>
        <v>8134658385.1400003</v>
      </c>
      <c r="F62" s="12">
        <f t="shared" si="26"/>
        <v>8134658385.1400003</v>
      </c>
      <c r="G62" s="12">
        <f t="shared" si="26"/>
        <v>7158499378.9200001</v>
      </c>
      <c r="H62" s="12">
        <f t="shared" si="26"/>
        <v>6833113043.5200005</v>
      </c>
      <c r="I62" s="12">
        <f t="shared" si="26"/>
        <v>6833113043.5200005</v>
      </c>
      <c r="J62" s="12">
        <f t="shared" si="26"/>
        <v>5531567701.8999996</v>
      </c>
      <c r="K62" s="12" t="s">
        <v>7</v>
      </c>
    </row>
    <row r="63" spans="1:11" ht="92.25" x14ac:dyDescent="0.25">
      <c r="A63" s="59"/>
      <c r="B63" s="11" t="s">
        <v>4</v>
      </c>
      <c r="C63" s="12">
        <f t="shared" si="24"/>
        <v>7493501351.7700005</v>
      </c>
      <c r="D63" s="12">
        <f t="shared" ref="D63:J63" si="27">D40+D36+D60</f>
        <v>1182193263.79</v>
      </c>
      <c r="E63" s="12">
        <f t="shared" si="27"/>
        <v>888613111.65999997</v>
      </c>
      <c r="F63" s="12">
        <f t="shared" si="27"/>
        <v>934346743.48000002</v>
      </c>
      <c r="G63" s="12">
        <f t="shared" si="27"/>
        <v>1103825243.52</v>
      </c>
      <c r="H63" s="12">
        <f t="shared" si="27"/>
        <v>1120057967.6900001</v>
      </c>
      <c r="I63" s="12">
        <f t="shared" si="27"/>
        <v>1160639778.1099999</v>
      </c>
      <c r="J63" s="12">
        <f t="shared" si="27"/>
        <v>1103825243.52</v>
      </c>
      <c r="K63" s="12" t="s">
        <v>7</v>
      </c>
    </row>
    <row r="64" spans="1:11" ht="225" customHeight="1" x14ac:dyDescent="0.25">
      <c r="A64" s="60"/>
      <c r="B64" s="11" t="s">
        <v>5</v>
      </c>
      <c r="C64" s="12">
        <f t="shared" si="24"/>
        <v>4794220375</v>
      </c>
      <c r="D64" s="12">
        <f t="shared" ref="D64:J64" si="28">D37</f>
        <v>684888625</v>
      </c>
      <c r="E64" s="12">
        <f t="shared" si="28"/>
        <v>684888625</v>
      </c>
      <c r="F64" s="12">
        <f t="shared" si="28"/>
        <v>684888625</v>
      </c>
      <c r="G64" s="12">
        <f t="shared" si="28"/>
        <v>684888625</v>
      </c>
      <c r="H64" s="12">
        <f t="shared" si="28"/>
        <v>684888625</v>
      </c>
      <c r="I64" s="12">
        <f t="shared" si="28"/>
        <v>684888625</v>
      </c>
      <c r="J64" s="12">
        <f t="shared" si="28"/>
        <v>684888625</v>
      </c>
      <c r="K64" s="12" t="s">
        <v>7</v>
      </c>
    </row>
    <row r="65" spans="1:11" ht="44.25" customHeight="1" x14ac:dyDescent="0.25">
      <c r="A65" s="41" t="s">
        <v>107</v>
      </c>
      <c r="B65" s="42"/>
      <c r="C65" s="42"/>
      <c r="D65" s="42"/>
      <c r="E65" s="42"/>
      <c r="F65" s="42"/>
      <c r="G65" s="42"/>
      <c r="H65" s="42"/>
      <c r="I65" s="42"/>
      <c r="J65" s="42"/>
      <c r="K65" s="43"/>
    </row>
    <row r="66" spans="1:11" s="3" customFormat="1" ht="46.5" customHeight="1" x14ac:dyDescent="0.25">
      <c r="A66" s="41" t="s">
        <v>108</v>
      </c>
      <c r="B66" s="42"/>
      <c r="C66" s="42"/>
      <c r="D66" s="42"/>
      <c r="E66" s="42"/>
      <c r="F66" s="42"/>
      <c r="G66" s="42"/>
      <c r="H66" s="42"/>
      <c r="I66" s="42"/>
      <c r="J66" s="42"/>
      <c r="K66" s="43"/>
    </row>
    <row r="67" spans="1:11" ht="61.5" x14ac:dyDescent="0.25">
      <c r="A67" s="54" t="s">
        <v>91</v>
      </c>
      <c r="B67" s="11" t="s">
        <v>30</v>
      </c>
      <c r="C67" s="12">
        <f>C69+C70+C68</f>
        <v>60752191250.269997</v>
      </c>
      <c r="D67" s="12">
        <f t="shared" ref="D67:J67" si="29">D69+D70+D68</f>
        <v>9710247281.4300003</v>
      </c>
      <c r="E67" s="12">
        <f t="shared" si="29"/>
        <v>9872086378.1800003</v>
      </c>
      <c r="F67" s="12">
        <f t="shared" si="29"/>
        <v>9923387591.2999992</v>
      </c>
      <c r="G67" s="12">
        <f t="shared" si="29"/>
        <v>8556844269.0699997</v>
      </c>
      <c r="H67" s="12">
        <f t="shared" si="29"/>
        <v>8674084917.5100002</v>
      </c>
      <c r="I67" s="12">
        <f t="shared" si="29"/>
        <v>8887962425.8600006</v>
      </c>
      <c r="J67" s="12">
        <f t="shared" si="29"/>
        <v>5127578386.9200001</v>
      </c>
      <c r="K67" s="56" t="s">
        <v>6</v>
      </c>
    </row>
    <row r="68" spans="1:11" ht="153.75" x14ac:dyDescent="0.25">
      <c r="A68" s="59"/>
      <c r="B68" s="11" t="s">
        <v>86</v>
      </c>
      <c r="C68" s="12">
        <f>SUM(D68:J68)</f>
        <v>2567908600</v>
      </c>
      <c r="D68" s="12">
        <v>359560400</v>
      </c>
      <c r="E68" s="12">
        <v>363414200</v>
      </c>
      <c r="F68" s="12">
        <v>368986800</v>
      </c>
      <c r="G68" s="12">
        <v>368986800</v>
      </c>
      <c r="H68" s="12">
        <v>368986800</v>
      </c>
      <c r="I68" s="12">
        <v>368986800</v>
      </c>
      <c r="J68" s="12">
        <v>368986800</v>
      </c>
      <c r="K68" s="69"/>
    </row>
    <row r="69" spans="1:11" ht="153.75" x14ac:dyDescent="0.25">
      <c r="A69" s="65"/>
      <c r="B69" s="11" t="s">
        <v>85</v>
      </c>
      <c r="C69" s="12">
        <f>SUM(D69:J69)</f>
        <v>52146393037.519997</v>
      </c>
      <c r="D69" s="12">
        <v>8370944800</v>
      </c>
      <c r="E69" s="12">
        <v>8701224700</v>
      </c>
      <c r="F69" s="12">
        <v>8701224700</v>
      </c>
      <c r="G69" s="12">
        <f>F69*0.88-1207184183.18+863005881.86-520432</f>
        <v>7312379002.6800003</v>
      </c>
      <c r="H69" s="12">
        <f>F69*0.84+89557697.86+30656.8+0.03-496776</f>
        <v>7398120326.6899996</v>
      </c>
      <c r="I69" s="12">
        <f>F69*0.84+258426525.25+17754.78-496776</f>
        <v>7566976252.0299997</v>
      </c>
      <c r="J69" s="12">
        <f>F69*0.68-1820942227.03+34839.15-402152</f>
        <v>4095523256.1199999</v>
      </c>
      <c r="K69" s="65"/>
    </row>
    <row r="70" spans="1:11" ht="92.25" x14ac:dyDescent="0.25">
      <c r="A70" s="66"/>
      <c r="B70" s="11" t="s">
        <v>4</v>
      </c>
      <c r="C70" s="12">
        <f>SUM(D70:J70)</f>
        <v>6037889612.75</v>
      </c>
      <c r="D70" s="12">
        <v>979742081.42999995</v>
      </c>
      <c r="E70" s="12">
        <v>807447478.17999995</v>
      </c>
      <c r="F70" s="12">
        <v>853176091.29999995</v>
      </c>
      <c r="G70" s="12">
        <f>869285721.74-88637303.88+71725600+23102537.87+85410100-85408189.34</f>
        <v>875478466.38999999</v>
      </c>
      <c r="H70" s="12">
        <f>1000535938.6-93561598.54+3450.76</f>
        <v>906977790.82000005</v>
      </c>
      <c r="I70" s="12">
        <f>1057869691.82-105872335.19+2017.2</f>
        <v>951999373.83000004</v>
      </c>
      <c r="J70" s="12">
        <f>751701690.39-88637303.88+3944.29</f>
        <v>663068330.79999995</v>
      </c>
      <c r="K70" s="66"/>
    </row>
    <row r="71" spans="1:11" ht="99.75" customHeight="1" x14ac:dyDescent="0.25">
      <c r="A71" s="32" t="s">
        <v>92</v>
      </c>
      <c r="B71" s="11" t="s">
        <v>30</v>
      </c>
      <c r="C71" s="12">
        <f>C73+C74+C72</f>
        <v>59779849052.220001</v>
      </c>
      <c r="D71" s="12">
        <f t="shared" ref="D71:J71" si="30">D73+D74+D72</f>
        <v>9696502241.4300003</v>
      </c>
      <c r="E71" s="12">
        <f t="shared" si="30"/>
        <v>9811063647.2600002</v>
      </c>
      <c r="F71" s="12">
        <f t="shared" si="30"/>
        <v>9802115394.8199997</v>
      </c>
      <c r="G71" s="12">
        <f t="shared" si="30"/>
        <v>8443034545.46</v>
      </c>
      <c r="H71" s="12">
        <f t="shared" si="30"/>
        <v>8560180270.0299997</v>
      </c>
      <c r="I71" s="12">
        <f t="shared" si="30"/>
        <v>8770074386.7800007</v>
      </c>
      <c r="J71" s="12">
        <f t="shared" si="30"/>
        <v>4696878566.4399996</v>
      </c>
      <c r="K71" s="34" t="s">
        <v>6</v>
      </c>
    </row>
    <row r="72" spans="1:11" ht="184.5" customHeight="1" x14ac:dyDescent="0.25">
      <c r="A72" s="32"/>
      <c r="B72" s="11" t="s">
        <v>86</v>
      </c>
      <c r="C72" s="12">
        <f>SUM(D72:J72)</f>
        <v>2567908600</v>
      </c>
      <c r="D72" s="12">
        <f t="shared" ref="D72:J73" si="31">D68</f>
        <v>359560400</v>
      </c>
      <c r="E72" s="12">
        <f t="shared" si="31"/>
        <v>363414200</v>
      </c>
      <c r="F72" s="12">
        <f t="shared" si="31"/>
        <v>368986800</v>
      </c>
      <c r="G72" s="12">
        <f t="shared" si="31"/>
        <v>368986800</v>
      </c>
      <c r="H72" s="12">
        <f t="shared" si="31"/>
        <v>368986800</v>
      </c>
      <c r="I72" s="12">
        <f t="shared" si="31"/>
        <v>368986800</v>
      </c>
      <c r="J72" s="12">
        <f t="shared" si="31"/>
        <v>368986800</v>
      </c>
      <c r="K72" s="34"/>
    </row>
    <row r="73" spans="1:11" ht="190.5" customHeight="1" x14ac:dyDescent="0.25">
      <c r="A73" s="33"/>
      <c r="B73" s="11" t="s">
        <v>85</v>
      </c>
      <c r="C73" s="12">
        <f>SUM(D73:J73)</f>
        <v>52146393037.519997</v>
      </c>
      <c r="D73" s="12">
        <f t="shared" ref="D73" si="32">D69</f>
        <v>8370944800</v>
      </c>
      <c r="E73" s="12">
        <f t="shared" si="31"/>
        <v>8701224700</v>
      </c>
      <c r="F73" s="12">
        <f t="shared" si="31"/>
        <v>8701224700</v>
      </c>
      <c r="G73" s="12">
        <f t="shared" si="31"/>
        <v>7312379002.6800003</v>
      </c>
      <c r="H73" s="12">
        <f t="shared" si="31"/>
        <v>7398120326.6899996</v>
      </c>
      <c r="I73" s="12">
        <f t="shared" si="31"/>
        <v>7566976252.0299997</v>
      </c>
      <c r="J73" s="12">
        <f t="shared" si="31"/>
        <v>4095523256.1199999</v>
      </c>
      <c r="K73" s="35"/>
    </row>
    <row r="74" spans="1:11" ht="114.75" customHeight="1" x14ac:dyDescent="0.25">
      <c r="A74" s="33"/>
      <c r="B74" s="11" t="s">
        <v>4</v>
      </c>
      <c r="C74" s="12">
        <f>SUM(D74:J74)</f>
        <v>5065547414.6999998</v>
      </c>
      <c r="D74" s="12">
        <f t="shared" ref="D74" si="33">D70-D76-D78</f>
        <v>965997041.42999995</v>
      </c>
      <c r="E74" s="12">
        <f>E70-E76-E78</f>
        <v>746424747.25999999</v>
      </c>
      <c r="F74" s="12">
        <f t="shared" ref="F74:J74" si="34">F70-F76-F78</f>
        <v>731903894.82000005</v>
      </c>
      <c r="G74" s="12">
        <f>G70-G76-G78</f>
        <v>761668742.77999997</v>
      </c>
      <c r="H74" s="12">
        <f t="shared" si="34"/>
        <v>793073143.34000003</v>
      </c>
      <c r="I74" s="12">
        <f t="shared" si="34"/>
        <v>834111334.75</v>
      </c>
      <c r="J74" s="12">
        <f t="shared" si="34"/>
        <v>232368510.31999999</v>
      </c>
      <c r="K74" s="35"/>
    </row>
    <row r="75" spans="1:11" ht="98.25" customHeight="1" x14ac:dyDescent="0.25">
      <c r="A75" s="32" t="s">
        <v>24</v>
      </c>
      <c r="B75" s="11" t="s">
        <v>30</v>
      </c>
      <c r="C75" s="12">
        <f t="shared" ref="C75:J77" si="35">C76</f>
        <v>2520</v>
      </c>
      <c r="D75" s="12">
        <f t="shared" si="35"/>
        <v>360</v>
      </c>
      <c r="E75" s="12">
        <f t="shared" si="35"/>
        <v>360</v>
      </c>
      <c r="F75" s="12">
        <f t="shared" si="35"/>
        <v>360</v>
      </c>
      <c r="G75" s="12">
        <f t="shared" si="35"/>
        <v>360</v>
      </c>
      <c r="H75" s="12">
        <f t="shared" si="35"/>
        <v>360</v>
      </c>
      <c r="I75" s="12">
        <f t="shared" si="35"/>
        <v>360</v>
      </c>
      <c r="J75" s="12">
        <f t="shared" si="35"/>
        <v>360</v>
      </c>
      <c r="K75" s="34" t="s">
        <v>6</v>
      </c>
    </row>
    <row r="76" spans="1:11" ht="110.25" customHeight="1" x14ac:dyDescent="0.25">
      <c r="A76" s="33"/>
      <c r="B76" s="11" t="s">
        <v>4</v>
      </c>
      <c r="C76" s="12">
        <f>SUM(D76:J76)</f>
        <v>2520</v>
      </c>
      <c r="D76" s="12">
        <v>360</v>
      </c>
      <c r="E76" s="12">
        <v>360</v>
      </c>
      <c r="F76" s="12">
        <v>360</v>
      </c>
      <c r="G76" s="12">
        <v>360</v>
      </c>
      <c r="H76" s="12">
        <v>360</v>
      </c>
      <c r="I76" s="12">
        <v>360</v>
      </c>
      <c r="J76" s="12">
        <v>360</v>
      </c>
      <c r="K76" s="35"/>
    </row>
    <row r="77" spans="1:11" ht="84" customHeight="1" x14ac:dyDescent="0.25">
      <c r="A77" s="32" t="s">
        <v>36</v>
      </c>
      <c r="B77" s="21" t="s">
        <v>30</v>
      </c>
      <c r="C77" s="20">
        <f t="shared" si="35"/>
        <v>972339678.04999995</v>
      </c>
      <c r="D77" s="20">
        <f t="shared" si="35"/>
        <v>13744680</v>
      </c>
      <c r="E77" s="20">
        <f t="shared" si="35"/>
        <v>61022370.920000002</v>
      </c>
      <c r="F77" s="20">
        <f t="shared" si="35"/>
        <v>121271836.48</v>
      </c>
      <c r="G77" s="20">
        <f t="shared" si="35"/>
        <v>113809363.61</v>
      </c>
      <c r="H77" s="20">
        <f t="shared" si="35"/>
        <v>113904287.48</v>
      </c>
      <c r="I77" s="20">
        <f t="shared" si="35"/>
        <v>117887679.08</v>
      </c>
      <c r="J77" s="20">
        <f t="shared" si="35"/>
        <v>430699460.48000002</v>
      </c>
      <c r="K77" s="34" t="s">
        <v>6</v>
      </c>
    </row>
    <row r="78" spans="1:11" ht="130.5" customHeight="1" x14ac:dyDescent="0.25">
      <c r="A78" s="33"/>
      <c r="B78" s="21" t="s">
        <v>4</v>
      </c>
      <c r="C78" s="20">
        <f>SUM(D78:J78)</f>
        <v>972339678.04999995</v>
      </c>
      <c r="D78" s="20">
        <v>13744680</v>
      </c>
      <c r="E78" s="20">
        <v>61022370.920000002</v>
      </c>
      <c r="F78" s="20">
        <v>121271836.48</v>
      </c>
      <c r="G78" s="20">
        <v>113809363.61</v>
      </c>
      <c r="H78" s="20">
        <v>113904287.48</v>
      </c>
      <c r="I78" s="20">
        <v>117887679.08</v>
      </c>
      <c r="J78" s="20">
        <v>430699460.48000002</v>
      </c>
      <c r="K78" s="35"/>
    </row>
    <row r="79" spans="1:11" ht="84" customHeight="1" x14ac:dyDescent="0.25">
      <c r="A79" s="32" t="s">
        <v>33</v>
      </c>
      <c r="B79" s="11" t="s">
        <v>30</v>
      </c>
      <c r="C79" s="12">
        <f t="shared" ref="C79:J79" si="36">C80+C81</f>
        <v>519032887.57999998</v>
      </c>
      <c r="D79" s="12">
        <f t="shared" si="36"/>
        <v>80310339</v>
      </c>
      <c r="E79" s="12">
        <f t="shared" si="36"/>
        <v>82354401</v>
      </c>
      <c r="F79" s="12">
        <f t="shared" si="36"/>
        <v>82314586</v>
      </c>
      <c r="G79" s="12">
        <f t="shared" si="36"/>
        <v>73978348.959999993</v>
      </c>
      <c r="H79" s="12">
        <f t="shared" si="36"/>
        <v>70878454.680000007</v>
      </c>
      <c r="I79" s="12">
        <f t="shared" si="36"/>
        <v>71039028.980000004</v>
      </c>
      <c r="J79" s="12">
        <f t="shared" si="36"/>
        <v>58157728.960000001</v>
      </c>
      <c r="K79" s="34" t="s">
        <v>6</v>
      </c>
    </row>
    <row r="80" spans="1:11" ht="177.75" customHeight="1" x14ac:dyDescent="0.25">
      <c r="A80" s="33"/>
      <c r="B80" s="11" t="s">
        <v>85</v>
      </c>
      <c r="C80" s="12">
        <f>SUM(D80:J80)</f>
        <v>491354244</v>
      </c>
      <c r="D80" s="12">
        <v>76854000</v>
      </c>
      <c r="E80" s="12">
        <v>79103100</v>
      </c>
      <c r="F80" s="12">
        <v>79103100</v>
      </c>
      <c r="G80" s="12">
        <f>F80*0.88</f>
        <v>69610728</v>
      </c>
      <c r="H80" s="12">
        <f>F80*0.84</f>
        <v>66446604</v>
      </c>
      <c r="I80" s="12">
        <f>F80*0.84</f>
        <v>66446604</v>
      </c>
      <c r="J80" s="12">
        <f>F80*0.68</f>
        <v>53790108</v>
      </c>
      <c r="K80" s="35"/>
    </row>
    <row r="81" spans="1:11" ht="126.75" customHeight="1" x14ac:dyDescent="0.25">
      <c r="A81" s="33"/>
      <c r="B81" s="11" t="s">
        <v>4</v>
      </c>
      <c r="C81" s="12">
        <f>SUM(D81:J81)</f>
        <v>27678643.579999998</v>
      </c>
      <c r="D81" s="12">
        <v>3456339</v>
      </c>
      <c r="E81" s="12">
        <v>3251301</v>
      </c>
      <c r="F81" s="12">
        <v>3211486</v>
      </c>
      <c r="G81" s="12">
        <v>4367620.96</v>
      </c>
      <c r="H81" s="12">
        <v>4431850.68</v>
      </c>
      <c r="I81" s="12">
        <v>4592424.9800000004</v>
      </c>
      <c r="J81" s="12">
        <v>4367620.96</v>
      </c>
      <c r="K81" s="35"/>
    </row>
    <row r="82" spans="1:11" ht="84" customHeight="1" x14ac:dyDescent="0.25">
      <c r="A82" s="32" t="s">
        <v>93</v>
      </c>
      <c r="B82" s="11" t="s">
        <v>30</v>
      </c>
      <c r="C82" s="12">
        <f>C84+C85+C83</f>
        <v>11274112288.49</v>
      </c>
      <c r="D82" s="12">
        <f t="shared" ref="D82:J82" si="37">D84+D85+D83</f>
        <v>1853115500</v>
      </c>
      <c r="E82" s="12">
        <f t="shared" si="37"/>
        <v>1669180518</v>
      </c>
      <c r="F82" s="12">
        <f t="shared" si="37"/>
        <v>1669220333</v>
      </c>
      <c r="G82" s="12">
        <f t="shared" si="37"/>
        <v>1604542804.8800001</v>
      </c>
      <c r="H82" s="12">
        <f t="shared" si="37"/>
        <v>1558362155.54</v>
      </c>
      <c r="I82" s="12">
        <f t="shared" si="37"/>
        <v>1570672892.1900001</v>
      </c>
      <c r="J82" s="12">
        <f t="shared" si="37"/>
        <v>1349018084.8800001</v>
      </c>
      <c r="K82" s="34" t="s">
        <v>6</v>
      </c>
    </row>
    <row r="83" spans="1:11" ht="180" customHeight="1" x14ac:dyDescent="0.25">
      <c r="A83" s="32"/>
      <c r="B83" s="11" t="s">
        <v>86</v>
      </c>
      <c r="C83" s="12">
        <f>SUM(D83:J83)</f>
        <v>1126375500</v>
      </c>
      <c r="D83" s="12">
        <v>207123200</v>
      </c>
      <c r="E83" s="12">
        <v>192342300</v>
      </c>
      <c r="F83" s="12">
        <v>145382000</v>
      </c>
      <c r="G83" s="12">
        <v>145382000</v>
      </c>
      <c r="H83" s="12">
        <v>145382000</v>
      </c>
      <c r="I83" s="12">
        <v>145382000</v>
      </c>
      <c r="J83" s="12">
        <v>145382000</v>
      </c>
      <c r="K83" s="34"/>
    </row>
    <row r="84" spans="1:11" ht="186" customHeight="1" x14ac:dyDescent="0.25">
      <c r="A84" s="48"/>
      <c r="B84" s="11" t="s">
        <v>85</v>
      </c>
      <c r="C84" s="12">
        <f>SUM(D84:J84)</f>
        <v>8017554264</v>
      </c>
      <c r="D84" s="12">
        <v>1364920300</v>
      </c>
      <c r="E84" s="12">
        <v>1235509900</v>
      </c>
      <c r="F84" s="12">
        <v>1277623600</v>
      </c>
      <c r="G84" s="12">
        <f>F84*0.88</f>
        <v>1124308768</v>
      </c>
      <c r="H84" s="12">
        <f>F84*0.84</f>
        <v>1073203824</v>
      </c>
      <c r="I84" s="12">
        <f>F84*0.84</f>
        <v>1073203824</v>
      </c>
      <c r="J84" s="12">
        <f>F84*0.68</f>
        <v>868784048</v>
      </c>
      <c r="K84" s="48"/>
    </row>
    <row r="85" spans="1:11" ht="117" customHeight="1" x14ac:dyDescent="0.25">
      <c r="A85" s="48"/>
      <c r="B85" s="11" t="s">
        <v>4</v>
      </c>
      <c r="C85" s="12">
        <f>SUM(D85:J85)</f>
        <v>2130182524.49</v>
      </c>
      <c r="D85" s="12">
        <v>281072000</v>
      </c>
      <c r="E85" s="12">
        <v>241328318</v>
      </c>
      <c r="F85" s="12">
        <v>246214733</v>
      </c>
      <c r="G85" s="12">
        <f>F85*1.36</f>
        <v>334852036.88</v>
      </c>
      <c r="H85" s="12">
        <f>F85*1.38</f>
        <v>339776331.54000002</v>
      </c>
      <c r="I85" s="12">
        <f>F85*1.43</f>
        <v>352087068.19</v>
      </c>
      <c r="J85" s="12">
        <f>F85*1.36</f>
        <v>334852036.88</v>
      </c>
      <c r="K85" s="48"/>
    </row>
    <row r="86" spans="1:11" ht="92.25" customHeight="1" x14ac:dyDescent="0.25">
      <c r="A86" s="32" t="s">
        <v>32</v>
      </c>
      <c r="B86" s="11" t="s">
        <v>30</v>
      </c>
      <c r="C86" s="12">
        <f>C88+C87</f>
        <v>2156425795.46</v>
      </c>
      <c r="D86" s="12">
        <f t="shared" ref="D86:J86" si="38">D88</f>
        <v>459927439.05000001</v>
      </c>
      <c r="E86" s="12">
        <f t="shared" si="38"/>
        <v>276463912.73000002</v>
      </c>
      <c r="F86" s="12">
        <f t="shared" si="38"/>
        <v>301833992.31999999</v>
      </c>
      <c r="G86" s="12">
        <f t="shared" si="38"/>
        <v>290707270.82999998</v>
      </c>
      <c r="H86" s="12">
        <f t="shared" si="38"/>
        <v>294982377.75999999</v>
      </c>
      <c r="I86" s="12">
        <f t="shared" si="38"/>
        <v>305670145.06999999</v>
      </c>
      <c r="J86" s="12">
        <f t="shared" si="38"/>
        <v>290707270.82999998</v>
      </c>
      <c r="K86" s="34" t="s">
        <v>39</v>
      </c>
    </row>
    <row r="87" spans="1:11" ht="153.75" hidden="1" x14ac:dyDescent="0.25">
      <c r="A87" s="32"/>
      <c r="B87" s="11" t="s">
        <v>28</v>
      </c>
      <c r="C87" s="12">
        <f>SUM(D87:J87)</f>
        <v>0</v>
      </c>
      <c r="D87" s="12"/>
      <c r="E87" s="12"/>
      <c r="F87" s="12"/>
      <c r="G87" s="12"/>
      <c r="H87" s="12"/>
      <c r="I87" s="12"/>
      <c r="J87" s="12"/>
      <c r="K87" s="34"/>
    </row>
    <row r="88" spans="1:11" ht="141.75" customHeight="1" x14ac:dyDescent="0.25">
      <c r="A88" s="33"/>
      <c r="B88" s="11" t="s">
        <v>4</v>
      </c>
      <c r="C88" s="12">
        <f>C90+C93+C133+C99+C101+C103+C105+C95+C97</f>
        <v>2156425795.46</v>
      </c>
      <c r="D88" s="12">
        <f>D90+D93+D133+D99+D101+D103+D105+D95+D97+D107+D109+D111+D113+D115+D117+D119+D121+D123+D125+D127+D129+D131</f>
        <v>459927439.05000001</v>
      </c>
      <c r="E88" s="26">
        <f>E90+E93+E133+E99+E101+E103+E105+E95+E97+E107+E109+E111+E113+E115+E117+E119+E121+E123+E125+E127+E129+E131</f>
        <v>276463912.73000002</v>
      </c>
      <c r="F88" s="12">
        <f>F90+F93+F133+F99+F101+F103+F105+F95+F97</f>
        <v>301833992.31999999</v>
      </c>
      <c r="G88" s="12">
        <f>G90+G93+G133+G99+G101+G103+G105+G95+G97</f>
        <v>290707270.82999998</v>
      </c>
      <c r="H88" s="12">
        <f>H90+H93+H133+H99+H101+H103+H105+H95+H97</f>
        <v>294982377.75999999</v>
      </c>
      <c r="I88" s="12">
        <f>I90+I93+I133+I99+I101+I103+I105+I95+I97</f>
        <v>305670145.06999999</v>
      </c>
      <c r="J88" s="12">
        <f>J90+J93+J133+J99+J101+J103+J105+J95+J97</f>
        <v>290707270.82999998</v>
      </c>
      <c r="K88" s="35"/>
    </row>
    <row r="89" spans="1:11" ht="104.25" customHeight="1" x14ac:dyDescent="0.25">
      <c r="A89" s="32" t="s">
        <v>25</v>
      </c>
      <c r="B89" s="11" t="s">
        <v>30</v>
      </c>
      <c r="C89" s="12">
        <f>C90</f>
        <v>1846376391.7</v>
      </c>
      <c r="D89" s="12">
        <f t="shared" ref="D89:J89" si="39">D90</f>
        <v>217203881.16</v>
      </c>
      <c r="E89" s="12">
        <f t="shared" si="39"/>
        <v>223050652.78</v>
      </c>
      <c r="F89" s="12">
        <f t="shared" si="39"/>
        <v>224054793.27000001</v>
      </c>
      <c r="G89" s="12">
        <f t="shared" si="39"/>
        <v>290707270.82999998</v>
      </c>
      <c r="H89" s="12">
        <f t="shared" si="39"/>
        <v>294982377.75999999</v>
      </c>
      <c r="I89" s="12">
        <f t="shared" si="39"/>
        <v>305670145.06999999</v>
      </c>
      <c r="J89" s="12">
        <f t="shared" si="39"/>
        <v>290707270.82999998</v>
      </c>
      <c r="K89" s="34" t="s">
        <v>39</v>
      </c>
    </row>
    <row r="90" spans="1:11" ht="112.5" customHeight="1" x14ac:dyDescent="0.25">
      <c r="A90" s="33"/>
      <c r="B90" s="11" t="s">
        <v>4</v>
      </c>
      <c r="C90" s="12">
        <f>SUM(D90:J90)</f>
        <v>1846376391.7</v>
      </c>
      <c r="D90" s="12">
        <v>217203881.16</v>
      </c>
      <c r="E90" s="12">
        <v>223050652.78</v>
      </c>
      <c r="F90" s="12">
        <v>224054793.27000001</v>
      </c>
      <c r="G90" s="12">
        <v>290707270.82999998</v>
      </c>
      <c r="H90" s="12">
        <v>294982377.75999999</v>
      </c>
      <c r="I90" s="12">
        <v>305670145.06999999</v>
      </c>
      <c r="J90" s="12">
        <v>290707270.82999998</v>
      </c>
      <c r="K90" s="35"/>
    </row>
    <row r="91" spans="1:11" ht="105.75" customHeight="1" x14ac:dyDescent="0.25">
      <c r="A91" s="32" t="s">
        <v>31</v>
      </c>
      <c r="B91" s="11" t="s">
        <v>30</v>
      </c>
      <c r="C91" s="12">
        <f>C93+C92</f>
        <v>55846056.189999998</v>
      </c>
      <c r="D91" s="12">
        <f t="shared" ref="D91:J91" si="40">D93</f>
        <v>39263516.469999999</v>
      </c>
      <c r="E91" s="12">
        <f t="shared" si="40"/>
        <v>4613379.95</v>
      </c>
      <c r="F91" s="12">
        <f t="shared" si="40"/>
        <v>11969159.77</v>
      </c>
      <c r="G91" s="12">
        <f t="shared" si="40"/>
        <v>0</v>
      </c>
      <c r="H91" s="12">
        <f t="shared" si="40"/>
        <v>0</v>
      </c>
      <c r="I91" s="12">
        <f t="shared" si="40"/>
        <v>0</v>
      </c>
      <c r="J91" s="12">
        <f t="shared" si="40"/>
        <v>0</v>
      </c>
      <c r="K91" s="34" t="s">
        <v>39</v>
      </c>
    </row>
    <row r="92" spans="1:11" ht="153.75" hidden="1" x14ac:dyDescent="0.25">
      <c r="A92" s="32"/>
      <c r="B92" s="11" t="s">
        <v>28</v>
      </c>
      <c r="C92" s="12">
        <f>SUM(D92:J92)</f>
        <v>0</v>
      </c>
      <c r="D92" s="12"/>
      <c r="E92" s="12"/>
      <c r="F92" s="12"/>
      <c r="G92" s="12"/>
      <c r="H92" s="12"/>
      <c r="I92" s="12"/>
      <c r="J92" s="12"/>
      <c r="K92" s="34"/>
    </row>
    <row r="93" spans="1:11" ht="130.5" customHeight="1" x14ac:dyDescent="0.25">
      <c r="A93" s="33"/>
      <c r="B93" s="11" t="s">
        <v>4</v>
      </c>
      <c r="C93" s="12">
        <f>SUM(D93:J93)</f>
        <v>55846056.189999998</v>
      </c>
      <c r="D93" s="12">
        <v>39263516.469999999</v>
      </c>
      <c r="E93" s="12">
        <v>4613379.95</v>
      </c>
      <c r="F93" s="12">
        <v>11969159.77</v>
      </c>
      <c r="G93" s="12"/>
      <c r="H93" s="12"/>
      <c r="I93" s="12"/>
      <c r="J93" s="12"/>
      <c r="K93" s="35"/>
    </row>
    <row r="94" spans="1:11" s="16" customFormat="1" ht="80.25" customHeight="1" x14ac:dyDescent="0.25">
      <c r="A94" s="32" t="s">
        <v>50</v>
      </c>
      <c r="B94" s="11" t="s">
        <v>30</v>
      </c>
      <c r="C94" s="12">
        <f>SUM(D94:E94)</f>
        <v>46910473.710000001</v>
      </c>
      <c r="D94" s="12">
        <f t="shared" ref="D94:J104" si="41">D95</f>
        <v>4665535.88</v>
      </c>
      <c r="E94" s="12">
        <f t="shared" si="41"/>
        <v>42244937.829999998</v>
      </c>
      <c r="F94" s="12">
        <f t="shared" si="41"/>
        <v>65810039.280000001</v>
      </c>
      <c r="G94" s="12">
        <f t="shared" si="41"/>
        <v>0</v>
      </c>
      <c r="H94" s="12">
        <f t="shared" si="41"/>
        <v>0</v>
      </c>
      <c r="I94" s="12">
        <f t="shared" si="41"/>
        <v>0</v>
      </c>
      <c r="J94" s="12">
        <f t="shared" si="41"/>
        <v>0</v>
      </c>
      <c r="K94" s="34" t="s">
        <v>39</v>
      </c>
    </row>
    <row r="95" spans="1:11" s="16" customFormat="1" ht="153" customHeight="1" x14ac:dyDescent="0.25">
      <c r="A95" s="33"/>
      <c r="B95" s="11" t="s">
        <v>4</v>
      </c>
      <c r="C95" s="12">
        <f>SUM(D95:J95)</f>
        <v>112720512.98999999</v>
      </c>
      <c r="D95" s="12">
        <v>4665535.88</v>
      </c>
      <c r="E95" s="12">
        <v>42244937.829999998</v>
      </c>
      <c r="F95" s="12">
        <v>65810039.280000001</v>
      </c>
      <c r="G95" s="12"/>
      <c r="H95" s="12"/>
      <c r="I95" s="12"/>
      <c r="J95" s="12"/>
      <c r="K95" s="35"/>
    </row>
    <row r="96" spans="1:11" s="16" customFormat="1" ht="80.25" customHeight="1" x14ac:dyDescent="0.25">
      <c r="A96" s="32" t="s">
        <v>109</v>
      </c>
      <c r="B96" s="11" t="s">
        <v>30</v>
      </c>
      <c r="C96" s="12">
        <f>SUM(D96:E96)</f>
        <v>38909071.289999999</v>
      </c>
      <c r="D96" s="12">
        <f t="shared" si="41"/>
        <v>38909071.289999999</v>
      </c>
      <c r="E96" s="12">
        <f t="shared" si="41"/>
        <v>0</v>
      </c>
      <c r="F96" s="12">
        <f t="shared" si="41"/>
        <v>0</v>
      </c>
      <c r="G96" s="12">
        <f t="shared" si="41"/>
        <v>0</v>
      </c>
      <c r="H96" s="12">
        <f t="shared" si="41"/>
        <v>0</v>
      </c>
      <c r="I96" s="12">
        <f t="shared" si="41"/>
        <v>0</v>
      </c>
      <c r="J96" s="12">
        <f t="shared" si="41"/>
        <v>0</v>
      </c>
      <c r="K96" s="34" t="s">
        <v>39</v>
      </c>
    </row>
    <row r="97" spans="1:11" s="16" customFormat="1" ht="153" customHeight="1" x14ac:dyDescent="0.25">
      <c r="A97" s="33"/>
      <c r="B97" s="11" t="s">
        <v>4</v>
      </c>
      <c r="C97" s="12">
        <f>SUM(D97:J97)</f>
        <v>38909071.289999999</v>
      </c>
      <c r="D97" s="12">
        <v>38909071.289999999</v>
      </c>
      <c r="E97" s="12"/>
      <c r="F97" s="12"/>
      <c r="G97" s="12"/>
      <c r="H97" s="12"/>
      <c r="I97" s="12"/>
      <c r="J97" s="12"/>
      <c r="K97" s="35"/>
    </row>
    <row r="98" spans="1:11" s="16" customFormat="1" ht="80.25" customHeight="1" x14ac:dyDescent="0.25">
      <c r="A98" s="32" t="s">
        <v>56</v>
      </c>
      <c r="B98" s="11" t="s">
        <v>30</v>
      </c>
      <c r="C98" s="12">
        <f>SUM(D98:E98)</f>
        <v>15516335.449999999</v>
      </c>
      <c r="D98" s="12">
        <f t="shared" si="41"/>
        <v>15516335.449999999</v>
      </c>
      <c r="E98" s="12">
        <f t="shared" si="41"/>
        <v>0</v>
      </c>
      <c r="F98" s="12">
        <f t="shared" si="41"/>
        <v>0</v>
      </c>
      <c r="G98" s="12">
        <f t="shared" si="41"/>
        <v>0</v>
      </c>
      <c r="H98" s="12">
        <f t="shared" si="41"/>
        <v>0</v>
      </c>
      <c r="I98" s="12">
        <f t="shared" si="41"/>
        <v>0</v>
      </c>
      <c r="J98" s="12">
        <f t="shared" si="41"/>
        <v>0</v>
      </c>
      <c r="K98" s="34" t="s">
        <v>39</v>
      </c>
    </row>
    <row r="99" spans="1:11" s="16" customFormat="1" ht="141.75" customHeight="1" x14ac:dyDescent="0.25">
      <c r="A99" s="33"/>
      <c r="B99" s="11" t="s">
        <v>4</v>
      </c>
      <c r="C99" s="12">
        <f>SUM(D99:J99)</f>
        <v>15516335.449999999</v>
      </c>
      <c r="D99" s="12">
        <v>15516335.449999999</v>
      </c>
      <c r="E99" s="12"/>
      <c r="F99" s="12"/>
      <c r="G99" s="12"/>
      <c r="H99" s="12"/>
      <c r="I99" s="12"/>
      <c r="J99" s="12"/>
      <c r="K99" s="35"/>
    </row>
    <row r="100" spans="1:11" s="16" customFormat="1" ht="73.5" customHeight="1" x14ac:dyDescent="0.25">
      <c r="A100" s="36" t="s">
        <v>57</v>
      </c>
      <c r="B100" s="11" t="s">
        <v>30</v>
      </c>
      <c r="C100" s="12">
        <f>SUM(D100:E100)</f>
        <v>15288841.779999999</v>
      </c>
      <c r="D100" s="12">
        <f t="shared" si="41"/>
        <v>15288841.779999999</v>
      </c>
      <c r="E100" s="12">
        <f t="shared" si="41"/>
        <v>0</v>
      </c>
      <c r="F100" s="12">
        <f t="shared" si="41"/>
        <v>0</v>
      </c>
      <c r="G100" s="12">
        <f t="shared" si="41"/>
        <v>0</v>
      </c>
      <c r="H100" s="12">
        <f t="shared" si="41"/>
        <v>0</v>
      </c>
      <c r="I100" s="12">
        <f t="shared" si="41"/>
        <v>0</v>
      </c>
      <c r="J100" s="12">
        <f t="shared" si="41"/>
        <v>0</v>
      </c>
      <c r="K100" s="34" t="s">
        <v>39</v>
      </c>
    </row>
    <row r="101" spans="1:11" s="16" customFormat="1" ht="124.5" customHeight="1" x14ac:dyDescent="0.25">
      <c r="A101" s="37"/>
      <c r="B101" s="11" t="s">
        <v>4</v>
      </c>
      <c r="C101" s="12">
        <f>SUM(D101:J101)</f>
        <v>15288841.779999999</v>
      </c>
      <c r="D101" s="12">
        <v>15288841.779999999</v>
      </c>
      <c r="E101" s="12"/>
      <c r="F101" s="12"/>
      <c r="G101" s="12"/>
      <c r="H101" s="12"/>
      <c r="I101" s="12"/>
      <c r="J101" s="12"/>
      <c r="K101" s="35"/>
    </row>
    <row r="102" spans="1:11" s="16" customFormat="1" ht="78" customHeight="1" x14ac:dyDescent="0.25">
      <c r="A102" s="36" t="s">
        <v>58</v>
      </c>
      <c r="B102" s="11" t="s">
        <v>30</v>
      </c>
      <c r="C102" s="12">
        <f>SUM(D102:E102)</f>
        <v>21423458.77</v>
      </c>
      <c r="D102" s="12">
        <f t="shared" si="41"/>
        <v>21423458.77</v>
      </c>
      <c r="E102" s="12">
        <f t="shared" si="41"/>
        <v>0</v>
      </c>
      <c r="F102" s="12">
        <f t="shared" si="41"/>
        <v>0</v>
      </c>
      <c r="G102" s="12">
        <f t="shared" si="41"/>
        <v>0</v>
      </c>
      <c r="H102" s="12">
        <f t="shared" si="41"/>
        <v>0</v>
      </c>
      <c r="I102" s="12">
        <f t="shared" si="41"/>
        <v>0</v>
      </c>
      <c r="J102" s="12">
        <f t="shared" si="41"/>
        <v>0</v>
      </c>
      <c r="K102" s="34" t="s">
        <v>39</v>
      </c>
    </row>
    <row r="103" spans="1:11" s="16" customFormat="1" ht="106.5" customHeight="1" x14ac:dyDescent="0.25">
      <c r="A103" s="37"/>
      <c r="B103" s="11" t="s">
        <v>4</v>
      </c>
      <c r="C103" s="12">
        <f>SUM(D103:J103)</f>
        <v>21423458.77</v>
      </c>
      <c r="D103" s="12">
        <v>21423458.77</v>
      </c>
      <c r="E103" s="12"/>
      <c r="F103" s="12"/>
      <c r="G103" s="12"/>
      <c r="H103" s="12"/>
      <c r="I103" s="12"/>
      <c r="J103" s="12"/>
      <c r="K103" s="35"/>
    </row>
    <row r="104" spans="1:11" s="16" customFormat="1" ht="61.5" customHeight="1" x14ac:dyDescent="0.25">
      <c r="A104" s="36" t="s">
        <v>68</v>
      </c>
      <c r="B104" s="11" t="s">
        <v>30</v>
      </c>
      <c r="C104" s="12">
        <f>SUM(D104:E104)</f>
        <v>46990122.969999999</v>
      </c>
      <c r="D104" s="12">
        <f t="shared" si="41"/>
        <v>46339288.219999999</v>
      </c>
      <c r="E104" s="12">
        <f t="shared" si="41"/>
        <v>650834.75</v>
      </c>
      <c r="F104" s="12">
        <f t="shared" si="41"/>
        <v>0</v>
      </c>
      <c r="G104" s="12">
        <f t="shared" si="41"/>
        <v>0</v>
      </c>
      <c r="H104" s="12">
        <f t="shared" si="41"/>
        <v>0</v>
      </c>
      <c r="I104" s="12">
        <f t="shared" si="41"/>
        <v>0</v>
      </c>
      <c r="J104" s="12">
        <f t="shared" si="41"/>
        <v>0</v>
      </c>
      <c r="K104" s="34" t="s">
        <v>39</v>
      </c>
    </row>
    <row r="105" spans="1:11" s="16" customFormat="1" ht="92.25" x14ac:dyDescent="0.25">
      <c r="A105" s="37"/>
      <c r="B105" s="11" t="s">
        <v>4</v>
      </c>
      <c r="C105" s="12">
        <f>SUM(D105:J105)</f>
        <v>46990122.969999999</v>
      </c>
      <c r="D105" s="12">
        <v>46339288.219999999</v>
      </c>
      <c r="E105" s="12">
        <v>650834.75</v>
      </c>
      <c r="F105" s="12"/>
      <c r="G105" s="12"/>
      <c r="H105" s="12"/>
      <c r="I105" s="12"/>
      <c r="J105" s="12"/>
      <c r="K105" s="35"/>
    </row>
    <row r="106" spans="1:11" s="16" customFormat="1" ht="85.5" customHeight="1" x14ac:dyDescent="0.25">
      <c r="A106" s="36" t="s">
        <v>69</v>
      </c>
      <c r="B106" s="11" t="s">
        <v>30</v>
      </c>
      <c r="C106" s="12">
        <f>SUM(D106:E106)</f>
        <v>44924438.340000004</v>
      </c>
      <c r="D106" s="12">
        <f>D107</f>
        <v>44924438.340000004</v>
      </c>
      <c r="E106" s="12"/>
      <c r="F106" s="12"/>
      <c r="G106" s="12"/>
      <c r="H106" s="12"/>
      <c r="I106" s="12"/>
      <c r="J106" s="12"/>
      <c r="K106" s="34" t="s">
        <v>39</v>
      </c>
    </row>
    <row r="107" spans="1:11" s="16" customFormat="1" ht="106.5" customHeight="1" x14ac:dyDescent="0.25">
      <c r="A107" s="37"/>
      <c r="B107" s="11" t="s">
        <v>4</v>
      </c>
      <c r="C107" s="12">
        <f>SUM(D107:J107)</f>
        <v>44924438.340000004</v>
      </c>
      <c r="D107" s="12">
        <v>44924438.340000004</v>
      </c>
      <c r="E107" s="12"/>
      <c r="F107" s="12"/>
      <c r="G107" s="12"/>
      <c r="H107" s="12"/>
      <c r="I107" s="12"/>
      <c r="J107" s="12"/>
      <c r="K107" s="35"/>
    </row>
    <row r="108" spans="1:11" s="16" customFormat="1" ht="72" customHeight="1" x14ac:dyDescent="0.25">
      <c r="A108" s="36" t="s">
        <v>70</v>
      </c>
      <c r="B108" s="11" t="s">
        <v>30</v>
      </c>
      <c r="C108" s="12">
        <f>SUM(D108:E108)</f>
        <v>5379914.4100000001</v>
      </c>
      <c r="D108" s="12">
        <f>D109</f>
        <v>5379914.4100000001</v>
      </c>
      <c r="E108" s="12"/>
      <c r="F108" s="12"/>
      <c r="G108" s="12"/>
      <c r="H108" s="12"/>
      <c r="I108" s="12"/>
      <c r="J108" s="12"/>
      <c r="K108" s="34" t="s">
        <v>39</v>
      </c>
    </row>
    <row r="109" spans="1:11" s="16" customFormat="1" ht="108.75" customHeight="1" x14ac:dyDescent="0.25">
      <c r="A109" s="37"/>
      <c r="B109" s="11" t="s">
        <v>4</v>
      </c>
      <c r="C109" s="12">
        <f>SUM(D109:J109)</f>
        <v>5379914.4100000001</v>
      </c>
      <c r="D109" s="12">
        <v>5379914.4100000001</v>
      </c>
      <c r="E109" s="12"/>
      <c r="F109" s="12"/>
      <c r="G109" s="12"/>
      <c r="H109" s="12"/>
      <c r="I109" s="12"/>
      <c r="J109" s="12"/>
      <c r="K109" s="35"/>
    </row>
    <row r="110" spans="1:11" s="16" customFormat="1" ht="72" customHeight="1" x14ac:dyDescent="0.25">
      <c r="A110" s="36" t="s">
        <v>110</v>
      </c>
      <c r="B110" s="21" t="s">
        <v>30</v>
      </c>
      <c r="C110" s="20">
        <f>SUM(D110:E110)</f>
        <v>735717.7</v>
      </c>
      <c r="D110" s="20">
        <f>D111</f>
        <v>735717.7</v>
      </c>
      <c r="E110" s="20"/>
      <c r="F110" s="20"/>
      <c r="G110" s="20"/>
      <c r="H110" s="20"/>
      <c r="I110" s="20"/>
      <c r="J110" s="20"/>
      <c r="K110" s="34" t="s">
        <v>39</v>
      </c>
    </row>
    <row r="111" spans="1:11" s="16" customFormat="1" ht="92.25" x14ac:dyDescent="0.25">
      <c r="A111" s="37"/>
      <c r="B111" s="21" t="s">
        <v>4</v>
      </c>
      <c r="C111" s="20">
        <f>SUM(D111:J111)</f>
        <v>735717.7</v>
      </c>
      <c r="D111" s="20">
        <v>735717.7</v>
      </c>
      <c r="E111" s="20"/>
      <c r="F111" s="20"/>
      <c r="G111" s="20"/>
      <c r="H111" s="20"/>
      <c r="I111" s="20"/>
      <c r="J111" s="20"/>
      <c r="K111" s="35"/>
    </row>
    <row r="112" spans="1:11" s="16" customFormat="1" ht="61.5" x14ac:dyDescent="0.25">
      <c r="A112" s="36" t="s">
        <v>73</v>
      </c>
      <c r="B112" s="21" t="s">
        <v>30</v>
      </c>
      <c r="C112" s="20">
        <f>SUM(D112:E112)</f>
        <v>804315.6</v>
      </c>
      <c r="D112" s="20">
        <f>D113</f>
        <v>804315.6</v>
      </c>
      <c r="E112" s="20"/>
      <c r="F112" s="20"/>
      <c r="G112" s="20"/>
      <c r="H112" s="20"/>
      <c r="I112" s="20"/>
      <c r="J112" s="20"/>
      <c r="K112" s="34" t="s">
        <v>39</v>
      </c>
    </row>
    <row r="113" spans="1:11" s="16" customFormat="1" ht="92.25" x14ac:dyDescent="0.25">
      <c r="A113" s="37"/>
      <c r="B113" s="21" t="s">
        <v>4</v>
      </c>
      <c r="C113" s="20">
        <f>SUM(D113:J113)</f>
        <v>804315.6</v>
      </c>
      <c r="D113" s="20">
        <v>804315.6</v>
      </c>
      <c r="E113" s="20"/>
      <c r="F113" s="20"/>
      <c r="G113" s="20"/>
      <c r="H113" s="20"/>
      <c r="I113" s="20"/>
      <c r="J113" s="20"/>
      <c r="K113" s="35"/>
    </row>
    <row r="114" spans="1:11" s="16" customFormat="1" ht="75.75" customHeight="1" x14ac:dyDescent="0.25">
      <c r="A114" s="36" t="s">
        <v>74</v>
      </c>
      <c r="B114" s="21" t="s">
        <v>30</v>
      </c>
      <c r="C114" s="20">
        <f>SUM(D114:E114)</f>
        <v>1616612.4</v>
      </c>
      <c r="D114" s="20">
        <f>D115</f>
        <v>1616612.4</v>
      </c>
      <c r="E114" s="20"/>
      <c r="F114" s="20"/>
      <c r="G114" s="20"/>
      <c r="H114" s="20"/>
      <c r="I114" s="20"/>
      <c r="J114" s="20"/>
      <c r="K114" s="34" t="s">
        <v>39</v>
      </c>
    </row>
    <row r="115" spans="1:11" s="16" customFormat="1" ht="92.25" x14ac:dyDescent="0.25">
      <c r="A115" s="37"/>
      <c r="B115" s="21" t="s">
        <v>4</v>
      </c>
      <c r="C115" s="20">
        <f>SUM(D115:J115)</f>
        <v>1616612.4</v>
      </c>
      <c r="D115" s="20">
        <v>1616612.4</v>
      </c>
      <c r="E115" s="20"/>
      <c r="F115" s="20"/>
      <c r="G115" s="20"/>
      <c r="H115" s="20"/>
      <c r="I115" s="20"/>
      <c r="J115" s="20"/>
      <c r="K115" s="35"/>
    </row>
    <row r="116" spans="1:11" s="16" customFormat="1" ht="92.25" customHeight="1" x14ac:dyDescent="0.25">
      <c r="A116" s="36" t="s">
        <v>75</v>
      </c>
      <c r="B116" s="21" t="s">
        <v>30</v>
      </c>
      <c r="C116" s="20">
        <f>SUM(D116:E116)</f>
        <v>1033121.69</v>
      </c>
      <c r="D116" s="20">
        <f>D117</f>
        <v>1033121.69</v>
      </c>
      <c r="E116" s="20"/>
      <c r="F116" s="20"/>
      <c r="G116" s="20"/>
      <c r="H116" s="20"/>
      <c r="I116" s="20"/>
      <c r="J116" s="20"/>
      <c r="K116" s="34" t="s">
        <v>39</v>
      </c>
    </row>
    <row r="117" spans="1:11" s="16" customFormat="1" ht="116.25" customHeight="1" x14ac:dyDescent="0.25">
      <c r="A117" s="37"/>
      <c r="B117" s="21" t="s">
        <v>4</v>
      </c>
      <c r="C117" s="20">
        <f>SUM(D117:J117)</f>
        <v>1033121.69</v>
      </c>
      <c r="D117" s="20">
        <v>1033121.69</v>
      </c>
      <c r="E117" s="20"/>
      <c r="F117" s="20"/>
      <c r="G117" s="20"/>
      <c r="H117" s="20"/>
      <c r="I117" s="20"/>
      <c r="J117" s="20"/>
      <c r="K117" s="35"/>
    </row>
    <row r="118" spans="1:11" s="16" customFormat="1" ht="71.25" customHeight="1" x14ac:dyDescent="0.25">
      <c r="A118" s="36" t="s">
        <v>76</v>
      </c>
      <c r="B118" s="22" t="s">
        <v>30</v>
      </c>
      <c r="C118" s="23">
        <f>SUM(D118:E118)</f>
        <v>3910907.21</v>
      </c>
      <c r="D118" s="23">
        <f>D119</f>
        <v>3468385.57</v>
      </c>
      <c r="E118" s="25">
        <f>E119</f>
        <v>442521.64</v>
      </c>
      <c r="F118" s="23"/>
      <c r="G118" s="23"/>
      <c r="H118" s="23"/>
      <c r="I118" s="23"/>
      <c r="J118" s="23"/>
      <c r="K118" s="34" t="s">
        <v>39</v>
      </c>
    </row>
    <row r="119" spans="1:11" s="16" customFormat="1" ht="102" customHeight="1" x14ac:dyDescent="0.25">
      <c r="A119" s="37"/>
      <c r="B119" s="22" t="s">
        <v>4</v>
      </c>
      <c r="C119" s="23">
        <f>SUM(D119:J119)</f>
        <v>3910907.21</v>
      </c>
      <c r="D119" s="23">
        <v>3468385.57</v>
      </c>
      <c r="E119" s="23">
        <v>442521.64</v>
      </c>
      <c r="F119" s="23"/>
      <c r="G119" s="23"/>
      <c r="H119" s="23"/>
      <c r="I119" s="23"/>
      <c r="J119" s="23"/>
      <c r="K119" s="35"/>
    </row>
    <row r="120" spans="1:11" s="16" customFormat="1" ht="71.25" customHeight="1" x14ac:dyDescent="0.25">
      <c r="A120" s="36" t="s">
        <v>77</v>
      </c>
      <c r="B120" s="24" t="s">
        <v>30</v>
      </c>
      <c r="C120" s="25">
        <f>SUM(D120:E120)</f>
        <v>535528.9</v>
      </c>
      <c r="D120" s="25"/>
      <c r="E120" s="25">
        <f>E121</f>
        <v>535528.9</v>
      </c>
      <c r="F120" s="25"/>
      <c r="G120" s="25"/>
      <c r="H120" s="25"/>
      <c r="I120" s="25"/>
      <c r="J120" s="25"/>
      <c r="K120" s="34" t="s">
        <v>39</v>
      </c>
    </row>
    <row r="121" spans="1:11" s="16" customFormat="1" ht="102" customHeight="1" x14ac:dyDescent="0.25">
      <c r="A121" s="37"/>
      <c r="B121" s="24" t="s">
        <v>4</v>
      </c>
      <c r="C121" s="25">
        <f>SUM(D121:J121)</f>
        <v>535528.9</v>
      </c>
      <c r="D121" s="25"/>
      <c r="E121" s="25">
        <v>535528.9</v>
      </c>
      <c r="F121" s="25"/>
      <c r="G121" s="25"/>
      <c r="H121" s="25"/>
      <c r="I121" s="25"/>
      <c r="J121" s="25"/>
      <c r="K121" s="35"/>
    </row>
    <row r="122" spans="1:11" s="16" customFormat="1" ht="71.25" customHeight="1" x14ac:dyDescent="0.25">
      <c r="A122" s="36" t="s">
        <v>78</v>
      </c>
      <c r="B122" s="24" t="s">
        <v>30</v>
      </c>
      <c r="C122" s="25">
        <f>SUM(D122:E122)</f>
        <v>815433.91</v>
      </c>
      <c r="D122" s="25"/>
      <c r="E122" s="25">
        <f>E123</f>
        <v>815433.91</v>
      </c>
      <c r="F122" s="25"/>
      <c r="G122" s="25"/>
      <c r="H122" s="25"/>
      <c r="I122" s="25"/>
      <c r="J122" s="25"/>
      <c r="K122" s="34" t="s">
        <v>39</v>
      </c>
    </row>
    <row r="123" spans="1:11" s="16" customFormat="1" ht="102" customHeight="1" x14ac:dyDescent="0.25">
      <c r="A123" s="37"/>
      <c r="B123" s="24" t="s">
        <v>4</v>
      </c>
      <c r="C123" s="25">
        <f>SUM(D123:J123)</f>
        <v>815433.91</v>
      </c>
      <c r="D123" s="25"/>
      <c r="E123" s="25">
        <v>815433.91</v>
      </c>
      <c r="F123" s="25"/>
      <c r="G123" s="25"/>
      <c r="H123" s="25"/>
      <c r="I123" s="25"/>
      <c r="J123" s="25"/>
      <c r="K123" s="35"/>
    </row>
    <row r="124" spans="1:11" s="16" customFormat="1" ht="71.25" customHeight="1" x14ac:dyDescent="0.25">
      <c r="A124" s="36" t="s">
        <v>79</v>
      </c>
      <c r="B124" s="24" t="s">
        <v>30</v>
      </c>
      <c r="C124" s="25">
        <f>SUM(D124:E124)</f>
        <v>1202768.08</v>
      </c>
      <c r="D124" s="25"/>
      <c r="E124" s="25">
        <f>E125</f>
        <v>1202768.08</v>
      </c>
      <c r="F124" s="25"/>
      <c r="G124" s="25"/>
      <c r="H124" s="25"/>
      <c r="I124" s="25"/>
      <c r="J124" s="25"/>
      <c r="K124" s="34" t="s">
        <v>39</v>
      </c>
    </row>
    <row r="125" spans="1:11" s="16" customFormat="1" ht="102" customHeight="1" x14ac:dyDescent="0.25">
      <c r="A125" s="37"/>
      <c r="B125" s="24" t="s">
        <v>4</v>
      </c>
      <c r="C125" s="25">
        <f>SUM(D125:J125)</f>
        <v>1202768.08</v>
      </c>
      <c r="D125" s="25"/>
      <c r="E125" s="25">
        <v>1202768.08</v>
      </c>
      <c r="F125" s="25"/>
      <c r="G125" s="25"/>
      <c r="H125" s="25"/>
      <c r="I125" s="25"/>
      <c r="J125" s="25"/>
      <c r="K125" s="35"/>
    </row>
    <row r="126" spans="1:11" s="16" customFormat="1" ht="71.25" customHeight="1" x14ac:dyDescent="0.25">
      <c r="A126" s="36" t="s">
        <v>80</v>
      </c>
      <c r="B126" s="24" t="s">
        <v>30</v>
      </c>
      <c r="C126" s="25">
        <f>SUM(D126:E126)</f>
        <v>1136478.3999999999</v>
      </c>
      <c r="D126" s="25"/>
      <c r="E126" s="25">
        <f>E127</f>
        <v>1136478.3999999999</v>
      </c>
      <c r="F126" s="25"/>
      <c r="G126" s="25"/>
      <c r="H126" s="25"/>
      <c r="I126" s="25"/>
      <c r="J126" s="25"/>
      <c r="K126" s="34" t="s">
        <v>39</v>
      </c>
    </row>
    <row r="127" spans="1:11" s="16" customFormat="1" ht="102" customHeight="1" x14ac:dyDescent="0.25">
      <c r="A127" s="37"/>
      <c r="B127" s="24" t="s">
        <v>4</v>
      </c>
      <c r="C127" s="25">
        <f>SUM(D127:J127)</f>
        <v>1136478.3999999999</v>
      </c>
      <c r="D127" s="25"/>
      <c r="E127" s="25">
        <v>1136478.3999999999</v>
      </c>
      <c r="F127" s="25"/>
      <c r="G127" s="25"/>
      <c r="H127" s="25"/>
      <c r="I127" s="25"/>
      <c r="J127" s="25"/>
      <c r="K127" s="35"/>
    </row>
    <row r="128" spans="1:11" s="16" customFormat="1" ht="71.25" customHeight="1" x14ac:dyDescent="0.25">
      <c r="A128" s="36" t="s">
        <v>81</v>
      </c>
      <c r="B128" s="24" t="s">
        <v>30</v>
      </c>
      <c r="C128" s="25">
        <f>SUM(D128:E128)</f>
        <v>1021259.47</v>
      </c>
      <c r="D128" s="25"/>
      <c r="E128" s="25">
        <f>E129</f>
        <v>1021259.47</v>
      </c>
      <c r="F128" s="25"/>
      <c r="G128" s="25"/>
      <c r="H128" s="25"/>
      <c r="I128" s="25"/>
      <c r="J128" s="25"/>
      <c r="K128" s="34" t="s">
        <v>39</v>
      </c>
    </row>
    <row r="129" spans="1:11" s="16" customFormat="1" ht="102" customHeight="1" x14ac:dyDescent="0.25">
      <c r="A129" s="37"/>
      <c r="B129" s="24" t="s">
        <v>4</v>
      </c>
      <c r="C129" s="25">
        <f>SUM(D129:J129)</f>
        <v>1021259.47</v>
      </c>
      <c r="D129" s="25"/>
      <c r="E129" s="25">
        <v>1021259.47</v>
      </c>
      <c r="F129" s="25"/>
      <c r="G129" s="25"/>
      <c r="H129" s="25"/>
      <c r="I129" s="25"/>
      <c r="J129" s="25"/>
      <c r="K129" s="35"/>
    </row>
    <row r="130" spans="1:11" s="16" customFormat="1" ht="71.25" customHeight="1" x14ac:dyDescent="0.25">
      <c r="A130" s="36" t="s">
        <v>94</v>
      </c>
      <c r="B130" s="24" t="s">
        <v>30</v>
      </c>
      <c r="C130" s="25">
        <f>SUM(D130:E130)</f>
        <v>750117.02</v>
      </c>
      <c r="D130" s="25"/>
      <c r="E130" s="25">
        <f>E131</f>
        <v>750117.02</v>
      </c>
      <c r="F130" s="25"/>
      <c r="G130" s="25"/>
      <c r="H130" s="25"/>
      <c r="I130" s="25"/>
      <c r="J130" s="25"/>
      <c r="K130" s="34" t="s">
        <v>39</v>
      </c>
    </row>
    <row r="131" spans="1:11" s="16" customFormat="1" ht="102" customHeight="1" x14ac:dyDescent="0.25">
      <c r="A131" s="37"/>
      <c r="B131" s="24" t="s">
        <v>4</v>
      </c>
      <c r="C131" s="25">
        <f>SUM(D131:J131)</f>
        <v>750117.02</v>
      </c>
      <c r="D131" s="25"/>
      <c r="E131" s="25">
        <v>750117.02</v>
      </c>
      <c r="F131" s="25"/>
      <c r="G131" s="25"/>
      <c r="H131" s="25"/>
      <c r="I131" s="25"/>
      <c r="J131" s="25"/>
      <c r="K131" s="35"/>
    </row>
    <row r="132" spans="1:11" s="16" customFormat="1" ht="90" customHeight="1" x14ac:dyDescent="0.25">
      <c r="A132" s="36" t="s">
        <v>82</v>
      </c>
      <c r="B132" s="11" t="s">
        <v>30</v>
      </c>
      <c r="C132" s="12">
        <f>SUM(D132:E132)</f>
        <v>3355004.32</v>
      </c>
      <c r="D132" s="12">
        <f>D133</f>
        <v>3355004.32</v>
      </c>
      <c r="E132" s="12">
        <f t="shared" ref="E132:J132" si="42">E133</f>
        <v>0</v>
      </c>
      <c r="F132" s="12">
        <f t="shared" si="42"/>
        <v>0</v>
      </c>
      <c r="G132" s="12">
        <f t="shared" si="42"/>
        <v>0</v>
      </c>
      <c r="H132" s="12">
        <f t="shared" si="42"/>
        <v>0</v>
      </c>
      <c r="I132" s="12">
        <f t="shared" si="42"/>
        <v>0</v>
      </c>
      <c r="J132" s="12">
        <f t="shared" si="42"/>
        <v>0</v>
      </c>
      <c r="K132" s="34" t="s">
        <v>39</v>
      </c>
    </row>
    <row r="133" spans="1:11" s="16" customFormat="1" ht="132.75" customHeight="1" x14ac:dyDescent="0.25">
      <c r="A133" s="37"/>
      <c r="B133" s="11" t="s">
        <v>4</v>
      </c>
      <c r="C133" s="12">
        <f>SUM(D133:J133)</f>
        <v>3355004.32</v>
      </c>
      <c r="D133" s="12">
        <v>3355004.32</v>
      </c>
      <c r="E133" s="12"/>
      <c r="F133" s="12"/>
      <c r="G133" s="12"/>
      <c r="H133" s="12"/>
      <c r="I133" s="12"/>
      <c r="J133" s="12"/>
      <c r="K133" s="35"/>
    </row>
    <row r="134" spans="1:11" ht="78.75" customHeight="1" x14ac:dyDescent="0.25">
      <c r="A134" s="36" t="s">
        <v>111</v>
      </c>
      <c r="B134" s="11" t="s">
        <v>30</v>
      </c>
      <c r="C134" s="12">
        <f>C135+C136+C137</f>
        <v>69966767</v>
      </c>
      <c r="D134" s="12">
        <f t="shared" ref="D134:J134" si="43">D135+D136+D137</f>
        <v>21804545</v>
      </c>
      <c r="E134" s="12">
        <f t="shared" si="43"/>
        <v>21804545</v>
      </c>
      <c r="F134" s="12">
        <f t="shared" si="43"/>
        <v>26357677</v>
      </c>
      <c r="G134" s="12">
        <f t="shared" si="43"/>
        <v>0</v>
      </c>
      <c r="H134" s="12">
        <f t="shared" si="43"/>
        <v>0</v>
      </c>
      <c r="I134" s="12">
        <f t="shared" si="43"/>
        <v>0</v>
      </c>
      <c r="J134" s="12">
        <f t="shared" si="43"/>
        <v>0</v>
      </c>
      <c r="K134" s="56" t="s">
        <v>6</v>
      </c>
    </row>
    <row r="135" spans="1:11" ht="153.75" x14ac:dyDescent="0.25">
      <c r="A135" s="47"/>
      <c r="B135" s="11" t="s">
        <v>86</v>
      </c>
      <c r="C135" s="12">
        <f>SUM(D135:J135)</f>
        <v>25448500</v>
      </c>
      <c r="D135" s="12">
        <v>8418700</v>
      </c>
      <c r="E135" s="12">
        <v>8418700</v>
      </c>
      <c r="F135" s="12">
        <v>8611100</v>
      </c>
      <c r="G135" s="12"/>
      <c r="H135" s="12"/>
      <c r="I135" s="12"/>
      <c r="J135" s="12"/>
      <c r="K135" s="70"/>
    </row>
    <row r="136" spans="1:11" ht="153.75" x14ac:dyDescent="0.25">
      <c r="A136" s="47"/>
      <c r="B136" s="11" t="s">
        <v>85</v>
      </c>
      <c r="C136" s="12">
        <f>SUM(D136:J136)</f>
        <v>43818600</v>
      </c>
      <c r="D136" s="12">
        <v>13167800</v>
      </c>
      <c r="E136" s="12">
        <v>13167800</v>
      </c>
      <c r="F136" s="12">
        <v>17483000</v>
      </c>
      <c r="G136" s="12"/>
      <c r="H136" s="12"/>
      <c r="I136" s="12"/>
      <c r="J136" s="12"/>
      <c r="K136" s="69"/>
    </row>
    <row r="137" spans="1:11" ht="120.75" customHeight="1" x14ac:dyDescent="0.25">
      <c r="A137" s="47"/>
      <c r="B137" s="11" t="s">
        <v>4</v>
      </c>
      <c r="C137" s="12">
        <f>SUM(D137:J137)</f>
        <v>699667</v>
      </c>
      <c r="D137" s="12">
        <v>218045</v>
      </c>
      <c r="E137" s="12">
        <v>218045</v>
      </c>
      <c r="F137" s="12">
        <v>263577</v>
      </c>
      <c r="G137" s="12"/>
      <c r="H137" s="12"/>
      <c r="I137" s="12"/>
      <c r="J137" s="12"/>
      <c r="K137" s="67"/>
    </row>
    <row r="138" spans="1:11" s="3" customFormat="1" ht="39.75" customHeight="1" x14ac:dyDescent="0.25">
      <c r="A138" s="41" t="s">
        <v>112</v>
      </c>
      <c r="B138" s="42"/>
      <c r="C138" s="42"/>
      <c r="D138" s="42"/>
      <c r="E138" s="42"/>
      <c r="F138" s="42"/>
      <c r="G138" s="42"/>
      <c r="H138" s="42"/>
      <c r="I138" s="42"/>
      <c r="J138" s="42"/>
      <c r="K138" s="43"/>
    </row>
    <row r="139" spans="1:11" ht="93.75" customHeight="1" x14ac:dyDescent="0.25">
      <c r="A139" s="36" t="s">
        <v>42</v>
      </c>
      <c r="B139" s="11" t="s">
        <v>30</v>
      </c>
      <c r="C139" s="12">
        <f>C140+C141+C142</f>
        <v>10220973379.75</v>
      </c>
      <c r="D139" s="12">
        <f t="shared" ref="D139" si="44">D140+D141+D142</f>
        <v>1299085520</v>
      </c>
      <c r="E139" s="12">
        <f>E140+E141+E142</f>
        <v>1152505357</v>
      </c>
      <c r="F139" s="12">
        <f t="shared" ref="F139:J139" si="45">F140+F141+F142</f>
        <v>1131046157</v>
      </c>
      <c r="G139" s="12">
        <f>G140+G141+G142</f>
        <v>1282756430.1099999</v>
      </c>
      <c r="H139" s="12">
        <f t="shared" si="45"/>
        <v>1145199119.0899999</v>
      </c>
      <c r="I139" s="12">
        <f t="shared" si="45"/>
        <v>1139181424.29</v>
      </c>
      <c r="J139" s="12">
        <f t="shared" si="45"/>
        <v>3071199372.2600002</v>
      </c>
      <c r="K139" s="34" t="s">
        <v>40</v>
      </c>
    </row>
    <row r="140" spans="1:11" ht="153.75" x14ac:dyDescent="0.25">
      <c r="A140" s="47"/>
      <c r="B140" s="11" t="s">
        <v>86</v>
      </c>
      <c r="C140" s="12">
        <f>SUM(D140:J140)</f>
        <v>231036470</v>
      </c>
      <c r="D140" s="12">
        <f t="shared" ref="D140:J140" si="46">D150</f>
        <v>231036470</v>
      </c>
      <c r="E140" s="12">
        <f t="shared" si="46"/>
        <v>0</v>
      </c>
      <c r="F140" s="12">
        <f t="shared" si="46"/>
        <v>0</v>
      </c>
      <c r="G140" s="12">
        <f t="shared" si="46"/>
        <v>0</v>
      </c>
      <c r="H140" s="12">
        <f t="shared" si="46"/>
        <v>0</v>
      </c>
      <c r="I140" s="12">
        <f t="shared" si="46"/>
        <v>0</v>
      </c>
      <c r="J140" s="12">
        <f t="shared" si="46"/>
        <v>0</v>
      </c>
      <c r="K140" s="48"/>
    </row>
    <row r="141" spans="1:11" ht="153.75" x14ac:dyDescent="0.25">
      <c r="A141" s="47"/>
      <c r="B141" s="11" t="s">
        <v>85</v>
      </c>
      <c r="C141" s="12">
        <f>SUM(D141:J141)</f>
        <v>8757214534</v>
      </c>
      <c r="D141" s="12">
        <f t="shared" ref="D141:J142" si="47">D144+D147+D151</f>
        <v>976077400</v>
      </c>
      <c r="E141" s="12">
        <f t="shared" si="47"/>
        <v>933291500</v>
      </c>
      <c r="F141" s="12">
        <f t="shared" si="47"/>
        <v>913978100</v>
      </c>
      <c r="G141" s="12">
        <f t="shared" si="47"/>
        <v>1153831119.2</v>
      </c>
      <c r="H141" s="12">
        <f t="shared" si="47"/>
        <v>1030679207.1900001</v>
      </c>
      <c r="I141" s="12">
        <f t="shared" si="47"/>
        <v>1025263281.85</v>
      </c>
      <c r="J141" s="12">
        <f t="shared" si="47"/>
        <v>2724093925.7600002</v>
      </c>
      <c r="K141" s="48"/>
    </row>
    <row r="142" spans="1:11" ht="92.25" x14ac:dyDescent="0.25">
      <c r="A142" s="47"/>
      <c r="B142" s="11" t="s">
        <v>4</v>
      </c>
      <c r="C142" s="12">
        <f>SUM(D142:J142)</f>
        <v>1232722375.75</v>
      </c>
      <c r="D142" s="12">
        <f t="shared" si="47"/>
        <v>91971650</v>
      </c>
      <c r="E142" s="12">
        <f t="shared" si="47"/>
        <v>219213857</v>
      </c>
      <c r="F142" s="12">
        <f t="shared" si="47"/>
        <v>217068057</v>
      </c>
      <c r="G142" s="12">
        <f t="shared" si="47"/>
        <v>128925310.91</v>
      </c>
      <c r="H142" s="12">
        <f t="shared" si="47"/>
        <v>114519911.90000001</v>
      </c>
      <c r="I142" s="12">
        <f t="shared" si="47"/>
        <v>113918142.44</v>
      </c>
      <c r="J142" s="12">
        <f t="shared" si="47"/>
        <v>347105446.5</v>
      </c>
      <c r="K142" s="48"/>
    </row>
    <row r="143" spans="1:11" ht="85.5" customHeight="1" x14ac:dyDescent="0.25">
      <c r="A143" s="49" t="s">
        <v>113</v>
      </c>
      <c r="B143" s="11" t="s">
        <v>30</v>
      </c>
      <c r="C143" s="9">
        <f>C144+C145</f>
        <v>683232389.83000004</v>
      </c>
      <c r="D143" s="9">
        <f t="shared" ref="D143:J143" si="48">D144+D145</f>
        <v>181234150</v>
      </c>
      <c r="E143" s="9">
        <f t="shared" si="48"/>
        <v>183385845</v>
      </c>
      <c r="F143" s="12">
        <f t="shared" si="48"/>
        <v>185663500</v>
      </c>
      <c r="G143" s="12">
        <f t="shared" si="48"/>
        <v>132948894.83</v>
      </c>
      <c r="H143" s="12">
        <f t="shared" si="48"/>
        <v>0</v>
      </c>
      <c r="I143" s="12">
        <f t="shared" si="48"/>
        <v>0</v>
      </c>
      <c r="J143" s="12">
        <f t="shared" si="48"/>
        <v>0</v>
      </c>
      <c r="K143" s="45" t="s">
        <v>37</v>
      </c>
    </row>
    <row r="144" spans="1:11" ht="170.25" customHeight="1" x14ac:dyDescent="0.25">
      <c r="A144" s="33"/>
      <c r="B144" s="11" t="s">
        <v>85</v>
      </c>
      <c r="C144" s="9">
        <f>SUM(D144:J144)</f>
        <v>614259237.45000005</v>
      </c>
      <c r="D144" s="9">
        <v>163110700</v>
      </c>
      <c r="E144" s="9">
        <v>165047200</v>
      </c>
      <c r="F144" s="12">
        <v>167097000</v>
      </c>
      <c r="G144" s="12">
        <v>119004337.45</v>
      </c>
      <c r="H144" s="12"/>
      <c r="I144" s="12"/>
      <c r="J144" s="12"/>
      <c r="K144" s="46"/>
    </row>
    <row r="145" spans="1:11" ht="102.75" customHeight="1" x14ac:dyDescent="0.25">
      <c r="A145" s="33"/>
      <c r="B145" s="11" t="s">
        <v>4</v>
      </c>
      <c r="C145" s="9">
        <f>SUM(D145:J145)</f>
        <v>68973152.379999995</v>
      </c>
      <c r="D145" s="9">
        <v>18123450</v>
      </c>
      <c r="E145" s="9">
        <v>18338645</v>
      </c>
      <c r="F145" s="12">
        <v>18566500</v>
      </c>
      <c r="G145" s="12">
        <v>13944557.380000001</v>
      </c>
      <c r="H145" s="12"/>
      <c r="I145" s="12"/>
      <c r="J145" s="12"/>
      <c r="K145" s="46"/>
    </row>
    <row r="146" spans="1:11" s="6" customFormat="1" ht="84" customHeight="1" x14ac:dyDescent="0.25">
      <c r="A146" s="44" t="s">
        <v>114</v>
      </c>
      <c r="B146" s="13" t="s">
        <v>30</v>
      </c>
      <c r="C146" s="9">
        <f>C147+C148</f>
        <v>5234789675.3999996</v>
      </c>
      <c r="D146" s="9">
        <f t="shared" ref="D146:J146" si="49">D147+D148</f>
        <v>358628000</v>
      </c>
      <c r="E146" s="9">
        <f t="shared" si="49"/>
        <v>358628000</v>
      </c>
      <c r="F146" s="9">
        <f t="shared" si="49"/>
        <v>650139045</v>
      </c>
      <c r="G146" s="9">
        <f t="shared" si="49"/>
        <v>854081893.40999997</v>
      </c>
      <c r="H146" s="9">
        <f t="shared" si="49"/>
        <v>849714492.40999997</v>
      </c>
      <c r="I146" s="9">
        <f t="shared" si="49"/>
        <v>844178828.01999998</v>
      </c>
      <c r="J146" s="9">
        <f t="shared" si="49"/>
        <v>1319419416.5599999</v>
      </c>
      <c r="K146" s="45" t="s">
        <v>39</v>
      </c>
    </row>
    <row r="147" spans="1:11" s="6" customFormat="1" ht="153.75" x14ac:dyDescent="0.25">
      <c r="A147" s="37"/>
      <c r="B147" s="13" t="s">
        <v>85</v>
      </c>
      <c r="C147" s="9">
        <f>SUM(D147:J147)</f>
        <v>4711310653.3100004</v>
      </c>
      <c r="D147" s="9">
        <v>322765200</v>
      </c>
      <c r="E147" s="9">
        <v>322765200</v>
      </c>
      <c r="F147" s="12">
        <v>585125100</v>
      </c>
      <c r="G147" s="12">
        <v>768673704.07000005</v>
      </c>
      <c r="H147" s="12">
        <v>764743043.16999996</v>
      </c>
      <c r="I147" s="9">
        <v>759760945.22000003</v>
      </c>
      <c r="J147" s="9">
        <f>1000141298.72+187336162.13</f>
        <v>1187477460.8499999</v>
      </c>
      <c r="K147" s="46"/>
    </row>
    <row r="148" spans="1:11" s="6" customFormat="1" ht="92.25" x14ac:dyDescent="0.25">
      <c r="A148" s="37"/>
      <c r="B148" s="13" t="s">
        <v>4</v>
      </c>
      <c r="C148" s="9">
        <f>SUM(D148:J148)</f>
        <v>523479022.08999997</v>
      </c>
      <c r="D148" s="9">
        <v>35862800</v>
      </c>
      <c r="E148" s="9">
        <v>35862800</v>
      </c>
      <c r="F148" s="12">
        <v>65013945</v>
      </c>
      <c r="G148" s="12">
        <v>85408189.340000004</v>
      </c>
      <c r="H148" s="12">
        <v>84971449.239999995</v>
      </c>
      <c r="I148" s="9">
        <v>84417882.799999997</v>
      </c>
      <c r="J148" s="9">
        <f>111126826.58+20815129.13</f>
        <v>131941955.70999999</v>
      </c>
      <c r="K148" s="46"/>
    </row>
    <row r="149" spans="1:11" s="6" customFormat="1" ht="61.5" x14ac:dyDescent="0.25">
      <c r="A149" s="44" t="s">
        <v>115</v>
      </c>
      <c r="B149" s="13" t="s">
        <v>30</v>
      </c>
      <c r="C149" s="9">
        <f>C151+C152+C150</f>
        <v>4302951314.5200005</v>
      </c>
      <c r="D149" s="9">
        <f t="shared" ref="D149:J149" si="50">D151+D152+D150</f>
        <v>759223370</v>
      </c>
      <c r="E149" s="9">
        <f t="shared" si="50"/>
        <v>610491512</v>
      </c>
      <c r="F149" s="9">
        <f t="shared" si="50"/>
        <v>295243612</v>
      </c>
      <c r="G149" s="9">
        <f t="shared" si="50"/>
        <v>295725641.87</v>
      </c>
      <c r="H149" s="9">
        <f t="shared" si="50"/>
        <v>295484626.68000001</v>
      </c>
      <c r="I149" s="9">
        <f t="shared" si="50"/>
        <v>295002596.26999998</v>
      </c>
      <c r="J149" s="9">
        <f t="shared" si="50"/>
        <v>1751779955.7</v>
      </c>
      <c r="K149" s="45" t="s">
        <v>55</v>
      </c>
    </row>
    <row r="150" spans="1:11" s="6" customFormat="1" ht="153.75" x14ac:dyDescent="0.25">
      <c r="A150" s="44"/>
      <c r="B150" s="13" t="s">
        <v>87</v>
      </c>
      <c r="C150" s="9">
        <f>SUM(D150:J150)</f>
        <v>231036470</v>
      </c>
      <c r="D150" s="9">
        <v>231036470</v>
      </c>
      <c r="E150" s="9"/>
      <c r="F150" s="9"/>
      <c r="G150" s="9"/>
      <c r="H150" s="9"/>
      <c r="I150" s="9"/>
      <c r="J150" s="9"/>
      <c r="K150" s="45"/>
    </row>
    <row r="151" spans="1:11" s="6" customFormat="1" ht="153.75" x14ac:dyDescent="0.25">
      <c r="A151" s="37"/>
      <c r="B151" s="13" t="s">
        <v>85</v>
      </c>
      <c r="C151" s="9">
        <f>SUM(D151:J151)</f>
        <v>3431644643.2399998</v>
      </c>
      <c r="D151" s="9">
        <v>490201500</v>
      </c>
      <c r="E151" s="9">
        <v>445479100</v>
      </c>
      <c r="F151" s="9">
        <v>161756000</v>
      </c>
      <c r="G151" s="9">
        <v>266153077.68000001</v>
      </c>
      <c r="H151" s="9">
        <v>265936164.02000001</v>
      </c>
      <c r="I151" s="9">
        <v>265502336.63</v>
      </c>
      <c r="J151" s="9">
        <v>1536616464.9100001</v>
      </c>
      <c r="K151" s="46"/>
    </row>
    <row r="152" spans="1:11" s="6" customFormat="1" ht="92.25" x14ac:dyDescent="0.25">
      <c r="A152" s="37"/>
      <c r="B152" s="13" t="s">
        <v>4</v>
      </c>
      <c r="C152" s="9">
        <f>SUM(D152:J152)</f>
        <v>640270201.27999997</v>
      </c>
      <c r="D152" s="9">
        <v>37985400</v>
      </c>
      <c r="E152" s="9">
        <v>165012412</v>
      </c>
      <c r="F152" s="9">
        <v>133487612</v>
      </c>
      <c r="G152" s="9">
        <v>29572564.190000001</v>
      </c>
      <c r="H152" s="9">
        <v>29548462.66</v>
      </c>
      <c r="I152" s="9">
        <v>29500259.640000001</v>
      </c>
      <c r="J152" s="9">
        <v>215163490.78999999</v>
      </c>
      <c r="K152" s="46"/>
    </row>
    <row r="153" spans="1:11" s="8" customFormat="1" ht="73.5" customHeight="1" x14ac:dyDescent="0.25">
      <c r="A153" s="49" t="s">
        <v>84</v>
      </c>
      <c r="B153" s="11" t="s">
        <v>30</v>
      </c>
      <c r="C153" s="9">
        <f t="shared" ref="C153:J156" si="51">C157</f>
        <v>282256400</v>
      </c>
      <c r="D153" s="9">
        <f t="shared" si="51"/>
        <v>80426500</v>
      </c>
      <c r="E153" s="9">
        <f t="shared" si="51"/>
        <v>201829900</v>
      </c>
      <c r="F153" s="9">
        <f t="shared" si="51"/>
        <v>0</v>
      </c>
      <c r="G153" s="9">
        <f t="shared" si="51"/>
        <v>0</v>
      </c>
      <c r="H153" s="9">
        <f t="shared" si="51"/>
        <v>0</v>
      </c>
      <c r="I153" s="9">
        <f t="shared" si="51"/>
        <v>0</v>
      </c>
      <c r="J153" s="9">
        <f t="shared" si="51"/>
        <v>0</v>
      </c>
      <c r="K153" s="45" t="s">
        <v>39</v>
      </c>
    </row>
    <row r="154" spans="1:11" s="8" customFormat="1" ht="174" customHeight="1" x14ac:dyDescent="0.25">
      <c r="A154" s="49"/>
      <c r="B154" s="11" t="s">
        <v>87</v>
      </c>
      <c r="C154" s="9">
        <f t="shared" si="51"/>
        <v>62250000</v>
      </c>
      <c r="D154" s="9">
        <f t="shared" si="51"/>
        <v>31125000</v>
      </c>
      <c r="E154" s="9">
        <f t="shared" si="51"/>
        <v>31125000</v>
      </c>
      <c r="F154" s="9">
        <f t="shared" si="51"/>
        <v>0</v>
      </c>
      <c r="G154" s="9">
        <f t="shared" si="51"/>
        <v>0</v>
      </c>
      <c r="H154" s="9">
        <f t="shared" si="51"/>
        <v>0</v>
      </c>
      <c r="I154" s="9">
        <f t="shared" si="51"/>
        <v>0</v>
      </c>
      <c r="J154" s="9">
        <f t="shared" si="51"/>
        <v>0</v>
      </c>
      <c r="K154" s="45"/>
    </row>
    <row r="155" spans="1:11" s="8" customFormat="1" ht="174" customHeight="1" x14ac:dyDescent="0.25">
      <c r="A155" s="33"/>
      <c r="B155" s="11" t="s">
        <v>85</v>
      </c>
      <c r="C155" s="9">
        <f t="shared" si="51"/>
        <v>191780600</v>
      </c>
      <c r="D155" s="9">
        <f t="shared" si="51"/>
        <v>41258800</v>
      </c>
      <c r="E155" s="9">
        <f t="shared" si="51"/>
        <v>150521800</v>
      </c>
      <c r="F155" s="12">
        <f t="shared" si="51"/>
        <v>0</v>
      </c>
      <c r="G155" s="12">
        <f t="shared" si="51"/>
        <v>0</v>
      </c>
      <c r="H155" s="12">
        <f t="shared" si="51"/>
        <v>0</v>
      </c>
      <c r="I155" s="12">
        <f t="shared" si="51"/>
        <v>0</v>
      </c>
      <c r="J155" s="12">
        <f t="shared" si="51"/>
        <v>0</v>
      </c>
      <c r="K155" s="46"/>
    </row>
    <row r="156" spans="1:11" s="8" customFormat="1" ht="104.25" customHeight="1" x14ac:dyDescent="0.25">
      <c r="A156" s="33"/>
      <c r="B156" s="11" t="s">
        <v>4</v>
      </c>
      <c r="C156" s="9">
        <f>C160</f>
        <v>28225800</v>
      </c>
      <c r="D156" s="9">
        <f t="shared" si="51"/>
        <v>8042700</v>
      </c>
      <c r="E156" s="9">
        <f t="shared" si="51"/>
        <v>20183100</v>
      </c>
      <c r="F156" s="12">
        <f t="shared" si="51"/>
        <v>0</v>
      </c>
      <c r="G156" s="12">
        <f t="shared" si="51"/>
        <v>0</v>
      </c>
      <c r="H156" s="12">
        <f t="shared" si="51"/>
        <v>0</v>
      </c>
      <c r="I156" s="12">
        <f t="shared" si="51"/>
        <v>0</v>
      </c>
      <c r="J156" s="12">
        <f t="shared" si="51"/>
        <v>0</v>
      </c>
      <c r="K156" s="46"/>
    </row>
    <row r="157" spans="1:11" s="8" customFormat="1" ht="75" customHeight="1" x14ac:dyDescent="0.25">
      <c r="A157" s="49" t="s">
        <v>116</v>
      </c>
      <c r="B157" s="11" t="s">
        <v>30</v>
      </c>
      <c r="C157" s="9">
        <f>C159+C160+C158</f>
        <v>282256400</v>
      </c>
      <c r="D157" s="9">
        <f t="shared" ref="D157:J157" si="52">D159+D160+D158</f>
        <v>80426500</v>
      </c>
      <c r="E157" s="9">
        <f t="shared" si="52"/>
        <v>201829900</v>
      </c>
      <c r="F157" s="9">
        <f t="shared" si="52"/>
        <v>0</v>
      </c>
      <c r="G157" s="9">
        <f t="shared" si="52"/>
        <v>0</v>
      </c>
      <c r="H157" s="9">
        <f t="shared" si="52"/>
        <v>0</v>
      </c>
      <c r="I157" s="9">
        <f t="shared" si="52"/>
        <v>0</v>
      </c>
      <c r="J157" s="9">
        <f t="shared" si="52"/>
        <v>0</v>
      </c>
      <c r="K157" s="45" t="s">
        <v>39</v>
      </c>
    </row>
    <row r="158" spans="1:11" s="8" customFormat="1" ht="162.75" customHeight="1" x14ac:dyDescent="0.25">
      <c r="A158" s="49"/>
      <c r="B158" s="11" t="s">
        <v>87</v>
      </c>
      <c r="C158" s="9">
        <f>SUM(D158:E158)</f>
        <v>62250000</v>
      </c>
      <c r="D158" s="9">
        <v>31125000</v>
      </c>
      <c r="E158" s="9">
        <v>31125000</v>
      </c>
      <c r="F158" s="9"/>
      <c r="G158" s="9"/>
      <c r="H158" s="9"/>
      <c r="I158" s="9"/>
      <c r="J158" s="9"/>
      <c r="K158" s="45"/>
    </row>
    <row r="159" spans="1:11" s="8" customFormat="1" ht="159" customHeight="1" x14ac:dyDescent="0.25">
      <c r="A159" s="33"/>
      <c r="B159" s="11" t="s">
        <v>85</v>
      </c>
      <c r="C159" s="9">
        <f>SUM(D159:E159)</f>
        <v>191780600</v>
      </c>
      <c r="D159" s="9">
        <v>41258800</v>
      </c>
      <c r="E159" s="9">
        <v>150521800</v>
      </c>
      <c r="F159" s="12"/>
      <c r="G159" s="12"/>
      <c r="H159" s="12"/>
      <c r="I159" s="12"/>
      <c r="J159" s="12"/>
      <c r="K159" s="46"/>
    </row>
    <row r="160" spans="1:11" s="8" customFormat="1" ht="162.75" customHeight="1" x14ac:dyDescent="0.25">
      <c r="A160" s="33"/>
      <c r="B160" s="11" t="s">
        <v>4</v>
      </c>
      <c r="C160" s="9">
        <f>SUM(D160:E160)</f>
        <v>28225800</v>
      </c>
      <c r="D160" s="9">
        <v>8042700</v>
      </c>
      <c r="E160" s="9">
        <v>20183100</v>
      </c>
      <c r="F160" s="12"/>
      <c r="G160" s="12"/>
      <c r="H160" s="12"/>
      <c r="I160" s="12"/>
      <c r="J160" s="12"/>
      <c r="K160" s="46"/>
    </row>
    <row r="161" spans="1:11" s="6" customFormat="1" ht="82.5" customHeight="1" x14ac:dyDescent="0.25">
      <c r="A161" s="44" t="s">
        <v>117</v>
      </c>
      <c r="B161" s="13" t="s">
        <v>30</v>
      </c>
      <c r="C161" s="9">
        <f>C162+C163</f>
        <v>103000000</v>
      </c>
      <c r="D161" s="9">
        <f t="shared" ref="D161:J161" si="53">D162+D163</f>
        <v>103000000</v>
      </c>
      <c r="E161" s="9">
        <f t="shared" si="53"/>
        <v>0</v>
      </c>
      <c r="F161" s="9">
        <f t="shared" si="53"/>
        <v>0</v>
      </c>
      <c r="G161" s="9">
        <f t="shared" si="53"/>
        <v>0</v>
      </c>
      <c r="H161" s="9">
        <f t="shared" si="53"/>
        <v>0</v>
      </c>
      <c r="I161" s="9">
        <f t="shared" si="53"/>
        <v>0</v>
      </c>
      <c r="J161" s="9">
        <f t="shared" si="53"/>
        <v>0</v>
      </c>
      <c r="K161" s="45" t="s">
        <v>37</v>
      </c>
    </row>
    <row r="162" spans="1:11" s="6" customFormat="1" ht="174.75" customHeight="1" x14ac:dyDescent="0.25">
      <c r="A162" s="37"/>
      <c r="B162" s="13" t="s">
        <v>85</v>
      </c>
      <c r="C162" s="9">
        <f>SUM(D162:J162)</f>
        <v>92700000</v>
      </c>
      <c r="D162" s="9">
        <f>D165</f>
        <v>92700000</v>
      </c>
      <c r="E162" s="9">
        <f t="shared" ref="E162:F162" si="54">E165</f>
        <v>0</v>
      </c>
      <c r="F162" s="9">
        <f t="shared" si="54"/>
        <v>0</v>
      </c>
      <c r="G162" s="12"/>
      <c r="H162" s="12"/>
      <c r="I162" s="9"/>
      <c r="J162" s="9"/>
      <c r="K162" s="46"/>
    </row>
    <row r="163" spans="1:11" s="6" customFormat="1" ht="117" customHeight="1" x14ac:dyDescent="0.25">
      <c r="A163" s="37"/>
      <c r="B163" s="13" t="s">
        <v>4</v>
      </c>
      <c r="C163" s="9">
        <f>SUM(D163:J163)</f>
        <v>10300000</v>
      </c>
      <c r="D163" s="9">
        <f>D166</f>
        <v>10300000</v>
      </c>
      <c r="E163" s="9">
        <f t="shared" ref="E163:F163" si="55">E166</f>
        <v>0</v>
      </c>
      <c r="F163" s="9">
        <f t="shared" si="55"/>
        <v>0</v>
      </c>
      <c r="G163" s="12"/>
      <c r="H163" s="12"/>
      <c r="I163" s="9"/>
      <c r="J163" s="9"/>
      <c r="K163" s="46"/>
    </row>
    <row r="164" spans="1:11" s="6" customFormat="1" ht="61.5" x14ac:dyDescent="0.25">
      <c r="A164" s="44" t="s">
        <v>51</v>
      </c>
      <c r="B164" s="13" t="s">
        <v>30</v>
      </c>
      <c r="C164" s="9">
        <f>C165+C166</f>
        <v>103000000</v>
      </c>
      <c r="D164" s="9">
        <f t="shared" ref="D164:J164" si="56">D165+D166</f>
        <v>103000000</v>
      </c>
      <c r="E164" s="9">
        <f t="shared" si="56"/>
        <v>0</v>
      </c>
      <c r="F164" s="9">
        <f t="shared" si="56"/>
        <v>0</v>
      </c>
      <c r="G164" s="9">
        <f t="shared" si="56"/>
        <v>0</v>
      </c>
      <c r="H164" s="9">
        <f t="shared" si="56"/>
        <v>0</v>
      </c>
      <c r="I164" s="9">
        <f t="shared" si="56"/>
        <v>0</v>
      </c>
      <c r="J164" s="9">
        <f t="shared" si="56"/>
        <v>0</v>
      </c>
      <c r="K164" s="45" t="s">
        <v>37</v>
      </c>
    </row>
    <row r="165" spans="1:11" s="6" customFormat="1" ht="153.75" x14ac:dyDescent="0.25">
      <c r="A165" s="37"/>
      <c r="B165" s="13" t="s">
        <v>85</v>
      </c>
      <c r="C165" s="9">
        <f>SUM(D165:J165)</f>
        <v>92700000</v>
      </c>
      <c r="D165" s="9">
        <v>92700000</v>
      </c>
      <c r="E165" s="9"/>
      <c r="F165" s="12"/>
      <c r="G165" s="12"/>
      <c r="H165" s="12"/>
      <c r="I165" s="9"/>
      <c r="J165" s="9"/>
      <c r="K165" s="46"/>
    </row>
    <row r="166" spans="1:11" s="6" customFormat="1" ht="92.25" x14ac:dyDescent="0.25">
      <c r="A166" s="37"/>
      <c r="B166" s="13" t="s">
        <v>4</v>
      </c>
      <c r="C166" s="9">
        <f>SUM(D166:J166)</f>
        <v>10300000</v>
      </c>
      <c r="D166" s="9">
        <v>10300000</v>
      </c>
      <c r="E166" s="9"/>
      <c r="F166" s="12"/>
      <c r="G166" s="12"/>
      <c r="H166" s="12"/>
      <c r="I166" s="9"/>
      <c r="J166" s="9"/>
      <c r="K166" s="46"/>
    </row>
    <row r="167" spans="1:11" ht="61.5" x14ac:dyDescent="0.25">
      <c r="A167" s="32" t="s">
        <v>21</v>
      </c>
      <c r="B167" s="11" t="s">
        <v>30</v>
      </c>
      <c r="C167" s="9">
        <f>C168+C169+C170</f>
        <v>85441825381.679993</v>
      </c>
      <c r="D167" s="9">
        <f t="shared" ref="D167:J167" si="57">D168+D169+D170</f>
        <v>13607917124.48</v>
      </c>
      <c r="E167" s="9">
        <f t="shared" si="57"/>
        <v>13276225011.91</v>
      </c>
      <c r="F167" s="12">
        <f t="shared" si="57"/>
        <v>13134160336.620001</v>
      </c>
      <c r="G167" s="12">
        <f t="shared" si="57"/>
        <v>11808829123.85</v>
      </c>
      <c r="H167" s="12">
        <f t="shared" si="57"/>
        <v>11743507024.58</v>
      </c>
      <c r="I167" s="12">
        <f t="shared" si="57"/>
        <v>11974525916.389999</v>
      </c>
      <c r="J167" s="12">
        <f t="shared" si="57"/>
        <v>9896660843.8500004</v>
      </c>
      <c r="K167" s="4" t="s">
        <v>7</v>
      </c>
    </row>
    <row r="168" spans="1:11" ht="153.75" x14ac:dyDescent="0.25">
      <c r="A168" s="32"/>
      <c r="B168" s="11" t="s">
        <v>86</v>
      </c>
      <c r="C168" s="12">
        <f>SUM(D168:J168)</f>
        <v>4013019070</v>
      </c>
      <c r="D168" s="12">
        <f t="shared" ref="D168:J168" si="58">D140+D68+D83+D135+D154</f>
        <v>837263770</v>
      </c>
      <c r="E168" s="12">
        <f t="shared" si="58"/>
        <v>595300200</v>
      </c>
      <c r="F168" s="12">
        <f t="shared" si="58"/>
        <v>522979900</v>
      </c>
      <c r="G168" s="12">
        <f t="shared" si="58"/>
        <v>514368800</v>
      </c>
      <c r="H168" s="12">
        <f t="shared" si="58"/>
        <v>514368800</v>
      </c>
      <c r="I168" s="12">
        <f t="shared" si="58"/>
        <v>514368800</v>
      </c>
      <c r="J168" s="12">
        <f t="shared" si="58"/>
        <v>514368800</v>
      </c>
      <c r="K168" s="4" t="s">
        <v>7</v>
      </c>
    </row>
    <row r="169" spans="1:11" ht="153.75" x14ac:dyDescent="0.25">
      <c r="A169" s="33"/>
      <c r="B169" s="11" t="s">
        <v>85</v>
      </c>
      <c r="C169" s="12">
        <f>SUM(D169:J169)</f>
        <v>69740815279.520004</v>
      </c>
      <c r="D169" s="12">
        <f>D141+D84+D80+D69+D155+D136+D162</f>
        <v>10935923100</v>
      </c>
      <c r="E169" s="12">
        <f t="shared" ref="E169:J169" si="59">E141+E84+E80+E69+E155+E136</f>
        <v>11112818800</v>
      </c>
      <c r="F169" s="12">
        <f t="shared" si="59"/>
        <v>10989412500</v>
      </c>
      <c r="G169" s="12">
        <f t="shared" si="59"/>
        <v>9660129617.8799992</v>
      </c>
      <c r="H169" s="12">
        <f t="shared" si="59"/>
        <v>9568449961.8799992</v>
      </c>
      <c r="I169" s="12">
        <f t="shared" si="59"/>
        <v>9731889961.8799992</v>
      </c>
      <c r="J169" s="12">
        <f t="shared" si="59"/>
        <v>7742191337.8800001</v>
      </c>
      <c r="K169" s="4" t="s">
        <v>7</v>
      </c>
    </row>
    <row r="170" spans="1:11" ht="92.25" x14ac:dyDescent="0.25">
      <c r="A170" s="33"/>
      <c r="B170" s="11" t="s">
        <v>4</v>
      </c>
      <c r="C170" s="12">
        <f>SUM(D170:J170)</f>
        <v>11687991032.16</v>
      </c>
      <c r="D170" s="12">
        <f>D142+D88+D85+D81+D70+D156+D137+D163</f>
        <v>1834730254.48</v>
      </c>
      <c r="E170" s="12">
        <f t="shared" ref="E170:J170" si="60">E142+E88+E85+E81+E70+E156+E137</f>
        <v>1568106011.9100001</v>
      </c>
      <c r="F170" s="12">
        <f t="shared" si="60"/>
        <v>1621767936.6199999</v>
      </c>
      <c r="G170" s="12">
        <f t="shared" si="60"/>
        <v>1634330705.97</v>
      </c>
      <c r="H170" s="12">
        <f t="shared" si="60"/>
        <v>1660688262.7</v>
      </c>
      <c r="I170" s="12">
        <f t="shared" si="60"/>
        <v>1728267154.51</v>
      </c>
      <c r="J170" s="12">
        <f t="shared" si="60"/>
        <v>1640100705.97</v>
      </c>
      <c r="K170" s="4" t="s">
        <v>7</v>
      </c>
    </row>
    <row r="171" spans="1:11" ht="45" customHeight="1" x14ac:dyDescent="0.25">
      <c r="A171" s="41" t="s">
        <v>118</v>
      </c>
      <c r="B171" s="42"/>
      <c r="C171" s="42"/>
      <c r="D171" s="42"/>
      <c r="E171" s="42"/>
      <c r="F171" s="42"/>
      <c r="G171" s="42"/>
      <c r="H171" s="42"/>
      <c r="I171" s="42"/>
      <c r="J171" s="42"/>
      <c r="K171" s="43"/>
    </row>
    <row r="172" spans="1:11" s="3" customFormat="1" ht="42" customHeight="1" x14ac:dyDescent="0.25">
      <c r="A172" s="41" t="s">
        <v>119</v>
      </c>
      <c r="B172" s="42"/>
      <c r="C172" s="42"/>
      <c r="D172" s="42"/>
      <c r="E172" s="42"/>
      <c r="F172" s="42"/>
      <c r="G172" s="42"/>
      <c r="H172" s="42"/>
      <c r="I172" s="42"/>
      <c r="J172" s="42"/>
      <c r="K172" s="43"/>
    </row>
    <row r="173" spans="1:11" ht="61.5" x14ac:dyDescent="0.25">
      <c r="A173" s="32" t="s">
        <v>95</v>
      </c>
      <c r="B173" s="11" t="s">
        <v>30</v>
      </c>
      <c r="C173" s="12">
        <f>C175+C174</f>
        <v>2761556677.4499998</v>
      </c>
      <c r="D173" s="12">
        <f t="shared" ref="D173:J173" si="61">D175+D174</f>
        <v>343840549.83999997</v>
      </c>
      <c r="E173" s="12">
        <f t="shared" si="61"/>
        <v>318026484.07999998</v>
      </c>
      <c r="F173" s="12">
        <f t="shared" si="61"/>
        <v>321545121.51999998</v>
      </c>
      <c r="G173" s="12">
        <f t="shared" si="61"/>
        <v>437301365.26999998</v>
      </c>
      <c r="H173" s="12">
        <f t="shared" si="61"/>
        <v>443732267.69999999</v>
      </c>
      <c r="I173" s="12">
        <f t="shared" si="61"/>
        <v>459809523.76999998</v>
      </c>
      <c r="J173" s="12">
        <f t="shared" si="61"/>
        <v>437301365.26999998</v>
      </c>
      <c r="K173" s="34" t="s">
        <v>6</v>
      </c>
    </row>
    <row r="174" spans="1:11" ht="169.5" hidden="1" customHeight="1" x14ac:dyDescent="0.25">
      <c r="A174" s="32"/>
      <c r="B174" s="11" t="s">
        <v>28</v>
      </c>
      <c r="C174" s="12">
        <f>SUM(D174:J174)</f>
        <v>0</v>
      </c>
      <c r="D174" s="12"/>
      <c r="E174" s="12"/>
      <c r="F174" s="12"/>
      <c r="G174" s="12"/>
      <c r="H174" s="12"/>
      <c r="I174" s="12"/>
      <c r="J174" s="12"/>
      <c r="K174" s="34"/>
    </row>
    <row r="175" spans="1:11" ht="149.25" customHeight="1" x14ac:dyDescent="0.25">
      <c r="A175" s="48"/>
      <c r="B175" s="11" t="s">
        <v>4</v>
      </c>
      <c r="C175" s="12">
        <f>SUM(D175:J175)</f>
        <v>2761556677.4499998</v>
      </c>
      <c r="D175" s="12">
        <v>343840549.83999997</v>
      </c>
      <c r="E175" s="12">
        <v>318026484.07999998</v>
      </c>
      <c r="F175" s="12">
        <v>321545121.51999998</v>
      </c>
      <c r="G175" s="12">
        <v>437301365.26999998</v>
      </c>
      <c r="H175" s="12">
        <v>443732267.69999999</v>
      </c>
      <c r="I175" s="12">
        <v>459809523.76999998</v>
      </c>
      <c r="J175" s="12">
        <v>437301365.26999998</v>
      </c>
      <c r="K175" s="48"/>
    </row>
    <row r="176" spans="1:11" ht="87.75" customHeight="1" x14ac:dyDescent="0.25">
      <c r="A176" s="32" t="s">
        <v>61</v>
      </c>
      <c r="B176" s="11" t="s">
        <v>30</v>
      </c>
      <c r="C176" s="12">
        <f>C178+C177</f>
        <v>183750986.83000001</v>
      </c>
      <c r="D176" s="12">
        <f t="shared" ref="D176:J176" si="62">D178+D177</f>
        <v>24199104.66</v>
      </c>
      <c r="E176" s="12">
        <f t="shared" si="62"/>
        <v>21229957.059999999</v>
      </c>
      <c r="F176" s="12">
        <f t="shared" si="62"/>
        <v>21176994.059999999</v>
      </c>
      <c r="G176" s="12">
        <f t="shared" si="62"/>
        <v>28809218.719999999</v>
      </c>
      <c r="H176" s="12">
        <f t="shared" si="62"/>
        <v>29233231.210000001</v>
      </c>
      <c r="I176" s="12">
        <f t="shared" si="62"/>
        <v>30293262.399999999</v>
      </c>
      <c r="J176" s="12">
        <f t="shared" si="62"/>
        <v>28809218.719999999</v>
      </c>
      <c r="K176" s="34" t="s">
        <v>6</v>
      </c>
    </row>
    <row r="177" spans="1:11" ht="162" hidden="1" customHeight="1" x14ac:dyDescent="0.25">
      <c r="A177" s="32"/>
      <c r="B177" s="11" t="s">
        <v>28</v>
      </c>
      <c r="C177" s="12">
        <f>SUM(D177:J177)</f>
        <v>0</v>
      </c>
      <c r="D177" s="12">
        <f t="shared" ref="D177:J177" si="63">D174</f>
        <v>0</v>
      </c>
      <c r="E177" s="12">
        <f t="shared" si="63"/>
        <v>0</v>
      </c>
      <c r="F177" s="12">
        <f t="shared" si="63"/>
        <v>0</v>
      </c>
      <c r="G177" s="12">
        <f t="shared" si="63"/>
        <v>0</v>
      </c>
      <c r="H177" s="12">
        <f t="shared" si="63"/>
        <v>0</v>
      </c>
      <c r="I177" s="12">
        <f t="shared" si="63"/>
        <v>0</v>
      </c>
      <c r="J177" s="12">
        <f t="shared" si="63"/>
        <v>0</v>
      </c>
      <c r="K177" s="34"/>
    </row>
    <row r="178" spans="1:11" ht="128.25" customHeight="1" x14ac:dyDescent="0.25">
      <c r="A178" s="33"/>
      <c r="B178" s="11" t="s">
        <v>4</v>
      </c>
      <c r="C178" s="12">
        <f>SUM(D178:J178)</f>
        <v>183750986.83000001</v>
      </c>
      <c r="D178" s="12">
        <f t="shared" ref="D178:J178" si="64">D175-D180-D182</f>
        <v>24199104.66</v>
      </c>
      <c r="E178" s="12">
        <f t="shared" si="64"/>
        <v>21229957.059999999</v>
      </c>
      <c r="F178" s="12">
        <f t="shared" si="64"/>
        <v>21176994.059999999</v>
      </c>
      <c r="G178" s="12">
        <f>G175-G180-G182</f>
        <v>28809218.719999999</v>
      </c>
      <c r="H178" s="12">
        <f t="shared" si="64"/>
        <v>29233231.210000001</v>
      </c>
      <c r="I178" s="12">
        <f t="shared" si="64"/>
        <v>30293262.399999999</v>
      </c>
      <c r="J178" s="12">
        <f t="shared" si="64"/>
        <v>28809218.719999999</v>
      </c>
      <c r="K178" s="35"/>
    </row>
    <row r="179" spans="1:11" ht="85.5" customHeight="1" x14ac:dyDescent="0.25">
      <c r="A179" s="32" t="s">
        <v>26</v>
      </c>
      <c r="B179" s="11" t="s">
        <v>30</v>
      </c>
      <c r="C179" s="12">
        <f>C180</f>
        <v>23630</v>
      </c>
      <c r="D179" s="12">
        <f t="shared" ref="D179:J181" si="65">D180</f>
        <v>23630</v>
      </c>
      <c r="E179" s="12">
        <f t="shared" si="65"/>
        <v>23630</v>
      </c>
      <c r="F179" s="12">
        <f t="shared" si="65"/>
        <v>23630</v>
      </c>
      <c r="G179" s="12">
        <f t="shared" si="65"/>
        <v>23630</v>
      </c>
      <c r="H179" s="12">
        <f t="shared" si="65"/>
        <v>23630</v>
      </c>
      <c r="I179" s="12">
        <f t="shared" si="65"/>
        <v>23630</v>
      </c>
      <c r="J179" s="12">
        <f t="shared" si="65"/>
        <v>23630</v>
      </c>
      <c r="K179" s="34" t="s">
        <v>6</v>
      </c>
    </row>
    <row r="180" spans="1:11" ht="92.25" x14ac:dyDescent="0.25">
      <c r="A180" s="33"/>
      <c r="B180" s="11" t="s">
        <v>4</v>
      </c>
      <c r="C180" s="12">
        <f>SUM(D180:D180)</f>
        <v>23630</v>
      </c>
      <c r="D180" s="12">
        <v>23630</v>
      </c>
      <c r="E180" s="12">
        <v>23630</v>
      </c>
      <c r="F180" s="12">
        <v>23630</v>
      </c>
      <c r="G180" s="12">
        <v>23630</v>
      </c>
      <c r="H180" s="12">
        <v>23630</v>
      </c>
      <c r="I180" s="12">
        <v>23630</v>
      </c>
      <c r="J180" s="12">
        <v>23630</v>
      </c>
      <c r="K180" s="35"/>
    </row>
    <row r="181" spans="1:11" ht="86.25" customHeight="1" x14ac:dyDescent="0.25">
      <c r="A181" s="32" t="s">
        <v>46</v>
      </c>
      <c r="B181" s="11" t="s">
        <v>30</v>
      </c>
      <c r="C181" s="12">
        <f>C182</f>
        <v>319617815.18000001</v>
      </c>
      <c r="D181" s="12">
        <f t="shared" si="65"/>
        <v>319617815.18000001</v>
      </c>
      <c r="E181" s="12">
        <f t="shared" si="65"/>
        <v>296772897.01999998</v>
      </c>
      <c r="F181" s="12">
        <f t="shared" si="65"/>
        <v>300344497.45999998</v>
      </c>
      <c r="G181" s="12">
        <f t="shared" si="65"/>
        <v>408468516.55000001</v>
      </c>
      <c r="H181" s="12">
        <f t="shared" si="65"/>
        <v>414475406.49000001</v>
      </c>
      <c r="I181" s="12">
        <f t="shared" si="65"/>
        <v>429492631.37</v>
      </c>
      <c r="J181" s="12">
        <f t="shared" si="65"/>
        <v>408468516.55000001</v>
      </c>
      <c r="K181" s="34" t="s">
        <v>6</v>
      </c>
    </row>
    <row r="182" spans="1:11" ht="139.5" customHeight="1" x14ac:dyDescent="0.25">
      <c r="A182" s="33"/>
      <c r="B182" s="11" t="s">
        <v>4</v>
      </c>
      <c r="C182" s="12">
        <f>SUM(D182:D182)</f>
        <v>319617815.18000001</v>
      </c>
      <c r="D182" s="12">
        <v>319617815.18000001</v>
      </c>
      <c r="E182" s="12">
        <v>296772897.01999998</v>
      </c>
      <c r="F182" s="12">
        <v>300344497.45999998</v>
      </c>
      <c r="G182" s="12">
        <v>408468516.55000001</v>
      </c>
      <c r="H182" s="12">
        <v>414475406.49000001</v>
      </c>
      <c r="I182" s="12">
        <v>429492631.37</v>
      </c>
      <c r="J182" s="12">
        <v>408468516.55000001</v>
      </c>
      <c r="K182" s="35"/>
    </row>
    <row r="183" spans="1:11" ht="96" customHeight="1" x14ac:dyDescent="0.25">
      <c r="A183" s="32" t="s">
        <v>120</v>
      </c>
      <c r="B183" s="11" t="s">
        <v>30</v>
      </c>
      <c r="C183" s="12">
        <f>C184</f>
        <v>206122031.96000001</v>
      </c>
      <c r="D183" s="12">
        <f t="shared" ref="D183:J183" si="66">D184</f>
        <v>93535977.799999997</v>
      </c>
      <c r="E183" s="12">
        <f t="shared" si="66"/>
        <v>59876366.200000003</v>
      </c>
      <c r="F183" s="12">
        <f t="shared" si="66"/>
        <v>8071927.71</v>
      </c>
      <c r="G183" s="12">
        <f t="shared" si="66"/>
        <v>10977821.689999999</v>
      </c>
      <c r="H183" s="12">
        <f t="shared" si="66"/>
        <v>11139260.24</v>
      </c>
      <c r="I183" s="12">
        <f t="shared" si="66"/>
        <v>11542856.630000001</v>
      </c>
      <c r="J183" s="12">
        <f t="shared" si="66"/>
        <v>10977821.689999999</v>
      </c>
      <c r="K183" s="34" t="s">
        <v>39</v>
      </c>
    </row>
    <row r="184" spans="1:11" ht="179.25" customHeight="1" x14ac:dyDescent="0.25">
      <c r="A184" s="33"/>
      <c r="B184" s="11" t="s">
        <v>4</v>
      </c>
      <c r="C184" s="12">
        <f>SUM(D184:J184)</f>
        <v>206122031.96000001</v>
      </c>
      <c r="D184" s="12">
        <f>D186+D188+D190+D192</f>
        <v>93535977.799999997</v>
      </c>
      <c r="E184" s="12">
        <f t="shared" ref="E184:J184" si="67">E186+E188</f>
        <v>59876366.200000003</v>
      </c>
      <c r="F184" s="12">
        <f t="shared" si="67"/>
        <v>8071927.71</v>
      </c>
      <c r="G184" s="12">
        <f t="shared" si="67"/>
        <v>10977821.689999999</v>
      </c>
      <c r="H184" s="12">
        <f t="shared" si="67"/>
        <v>11139260.24</v>
      </c>
      <c r="I184" s="12">
        <f t="shared" si="67"/>
        <v>11542856.630000001</v>
      </c>
      <c r="J184" s="12">
        <f t="shared" si="67"/>
        <v>10977821.689999999</v>
      </c>
      <c r="K184" s="35"/>
    </row>
    <row r="185" spans="1:11" ht="61.5" x14ac:dyDescent="0.25">
      <c r="A185" s="32" t="s">
        <v>27</v>
      </c>
      <c r="B185" s="11" t="s">
        <v>30</v>
      </c>
      <c r="C185" s="12">
        <f>C186</f>
        <v>68708275.75</v>
      </c>
      <c r="D185" s="12">
        <f t="shared" ref="D185:J185" si="68">D186</f>
        <v>7873283.6900000004</v>
      </c>
      <c r="E185" s="12">
        <f t="shared" si="68"/>
        <v>8125304.0999999996</v>
      </c>
      <c r="F185" s="12">
        <f t="shared" si="68"/>
        <v>8071927.71</v>
      </c>
      <c r="G185" s="12">
        <f t="shared" si="68"/>
        <v>10977821.689999999</v>
      </c>
      <c r="H185" s="12">
        <f t="shared" si="68"/>
        <v>11139260.24</v>
      </c>
      <c r="I185" s="12">
        <f t="shared" si="68"/>
        <v>11542856.630000001</v>
      </c>
      <c r="J185" s="12">
        <f t="shared" si="68"/>
        <v>10977821.689999999</v>
      </c>
      <c r="K185" s="34" t="s">
        <v>39</v>
      </c>
    </row>
    <row r="186" spans="1:11" ht="141.75" customHeight="1" x14ac:dyDescent="0.25">
      <c r="A186" s="33"/>
      <c r="B186" s="11" t="s">
        <v>4</v>
      </c>
      <c r="C186" s="12">
        <f>SUM(D186:J186)</f>
        <v>68708275.75</v>
      </c>
      <c r="D186" s="12">
        <v>7873283.6900000004</v>
      </c>
      <c r="E186" s="12">
        <v>8125304.0999999996</v>
      </c>
      <c r="F186" s="12">
        <v>8071927.71</v>
      </c>
      <c r="G186" s="12">
        <v>10977821.689999999</v>
      </c>
      <c r="H186" s="12">
        <v>11139260.24</v>
      </c>
      <c r="I186" s="12">
        <v>11542856.630000001</v>
      </c>
      <c r="J186" s="12">
        <v>10977821.689999999</v>
      </c>
      <c r="K186" s="35"/>
    </row>
    <row r="187" spans="1:11" ht="61.5" x14ac:dyDescent="0.25">
      <c r="A187" s="32" t="s">
        <v>47</v>
      </c>
      <c r="B187" s="11" t="s">
        <v>30</v>
      </c>
      <c r="C187" s="12">
        <f>C188</f>
        <v>136564380.21000001</v>
      </c>
      <c r="D187" s="12">
        <f t="shared" ref="D187:J191" si="69">D188</f>
        <v>84813318.109999999</v>
      </c>
      <c r="E187" s="12">
        <f t="shared" si="69"/>
        <v>51751062.100000001</v>
      </c>
      <c r="F187" s="12">
        <f t="shared" si="69"/>
        <v>0</v>
      </c>
      <c r="G187" s="12">
        <f t="shared" si="69"/>
        <v>0</v>
      </c>
      <c r="H187" s="12">
        <f t="shared" si="69"/>
        <v>0</v>
      </c>
      <c r="I187" s="12">
        <f t="shared" si="69"/>
        <v>0</v>
      </c>
      <c r="J187" s="12">
        <f t="shared" si="69"/>
        <v>0</v>
      </c>
      <c r="K187" s="34" t="s">
        <v>39</v>
      </c>
    </row>
    <row r="188" spans="1:11" ht="111" customHeight="1" x14ac:dyDescent="0.25">
      <c r="A188" s="33"/>
      <c r="B188" s="11" t="s">
        <v>4</v>
      </c>
      <c r="C188" s="12">
        <f>SUM(D188:J188)</f>
        <v>136564380.21000001</v>
      </c>
      <c r="D188" s="12">
        <v>84813318.109999999</v>
      </c>
      <c r="E188" s="12">
        <v>51751062.100000001</v>
      </c>
      <c r="F188" s="12"/>
      <c r="G188" s="12"/>
      <c r="H188" s="12"/>
      <c r="I188" s="12"/>
      <c r="J188" s="12"/>
      <c r="K188" s="35"/>
    </row>
    <row r="189" spans="1:11" ht="61.5" x14ac:dyDescent="0.25">
      <c r="A189" s="32" t="s">
        <v>66</v>
      </c>
      <c r="B189" s="21" t="s">
        <v>30</v>
      </c>
      <c r="C189" s="20">
        <f>C190</f>
        <v>469972.13</v>
      </c>
      <c r="D189" s="20">
        <f t="shared" si="69"/>
        <v>469972.13</v>
      </c>
      <c r="E189" s="20">
        <f t="shared" si="69"/>
        <v>0</v>
      </c>
      <c r="F189" s="20">
        <f t="shared" si="69"/>
        <v>0</v>
      </c>
      <c r="G189" s="20">
        <f t="shared" si="69"/>
        <v>0</v>
      </c>
      <c r="H189" s="20">
        <f t="shared" si="69"/>
        <v>0</v>
      </c>
      <c r="I189" s="20">
        <f t="shared" si="69"/>
        <v>0</v>
      </c>
      <c r="J189" s="20">
        <f t="shared" si="69"/>
        <v>0</v>
      </c>
      <c r="K189" s="34" t="s">
        <v>39</v>
      </c>
    </row>
    <row r="190" spans="1:11" ht="111" customHeight="1" x14ac:dyDescent="0.25">
      <c r="A190" s="33"/>
      <c r="B190" s="21" t="s">
        <v>4</v>
      </c>
      <c r="C190" s="20">
        <f>SUM(D190:J190)</f>
        <v>469972.13</v>
      </c>
      <c r="D190" s="20">
        <v>469972.13</v>
      </c>
      <c r="E190" s="20"/>
      <c r="F190" s="20"/>
      <c r="G190" s="20"/>
      <c r="H190" s="20"/>
      <c r="I190" s="20"/>
      <c r="J190" s="20"/>
      <c r="K190" s="35"/>
    </row>
    <row r="191" spans="1:11" ht="61.5" x14ac:dyDescent="0.25">
      <c r="A191" s="32" t="s">
        <v>67</v>
      </c>
      <c r="B191" s="21" t="s">
        <v>30</v>
      </c>
      <c r="C191" s="20">
        <f>C192</f>
        <v>379403.87</v>
      </c>
      <c r="D191" s="20">
        <f t="shared" si="69"/>
        <v>379403.87</v>
      </c>
      <c r="E191" s="20">
        <f t="shared" si="69"/>
        <v>0</v>
      </c>
      <c r="F191" s="20">
        <f t="shared" si="69"/>
        <v>0</v>
      </c>
      <c r="G191" s="20">
        <f t="shared" si="69"/>
        <v>0</v>
      </c>
      <c r="H191" s="20">
        <f t="shared" si="69"/>
        <v>0</v>
      </c>
      <c r="I191" s="20">
        <f t="shared" si="69"/>
        <v>0</v>
      </c>
      <c r="J191" s="20">
        <f t="shared" si="69"/>
        <v>0</v>
      </c>
      <c r="K191" s="34" t="s">
        <v>39</v>
      </c>
    </row>
    <row r="192" spans="1:11" ht="163.5" customHeight="1" x14ac:dyDescent="0.25">
      <c r="A192" s="33"/>
      <c r="B192" s="21" t="s">
        <v>4</v>
      </c>
      <c r="C192" s="20">
        <f>SUM(D192:J192)</f>
        <v>379403.87</v>
      </c>
      <c r="D192" s="20">
        <v>379403.87</v>
      </c>
      <c r="E192" s="20"/>
      <c r="F192" s="20"/>
      <c r="G192" s="20"/>
      <c r="H192" s="20"/>
      <c r="I192" s="20"/>
      <c r="J192" s="20"/>
      <c r="K192" s="35"/>
    </row>
    <row r="193" spans="1:11" ht="61.5" x14ac:dyDescent="0.25">
      <c r="A193" s="32" t="s">
        <v>52</v>
      </c>
      <c r="B193" s="11" t="s">
        <v>30</v>
      </c>
      <c r="C193" s="12">
        <f>C194</f>
        <v>284645920.36000001</v>
      </c>
      <c r="D193" s="12">
        <f t="shared" ref="D193:J193" si="70">D194</f>
        <v>42398503.600000001</v>
      </c>
      <c r="E193" s="12">
        <f t="shared" si="70"/>
        <v>40358267.460000001</v>
      </c>
      <c r="F193" s="12">
        <f t="shared" si="70"/>
        <v>40377829.859999999</v>
      </c>
      <c r="G193" s="12">
        <f t="shared" si="70"/>
        <v>40377829.859999999</v>
      </c>
      <c r="H193" s="12">
        <f t="shared" si="70"/>
        <v>40377829.859999999</v>
      </c>
      <c r="I193" s="12">
        <f t="shared" si="70"/>
        <v>40377829.859999999</v>
      </c>
      <c r="J193" s="12">
        <f t="shared" si="70"/>
        <v>40377829.859999999</v>
      </c>
      <c r="K193" s="34" t="s">
        <v>6</v>
      </c>
    </row>
    <row r="194" spans="1:11" ht="189" customHeight="1" x14ac:dyDescent="0.25">
      <c r="A194" s="33"/>
      <c r="B194" s="11" t="s">
        <v>4</v>
      </c>
      <c r="C194" s="12">
        <f>SUM(D194:J194)</f>
        <v>284645920.36000001</v>
      </c>
      <c r="D194" s="12">
        <v>42398503.600000001</v>
      </c>
      <c r="E194" s="12">
        <v>40358267.460000001</v>
      </c>
      <c r="F194" s="12">
        <v>40377829.859999999</v>
      </c>
      <c r="G194" s="12">
        <v>40377829.859999999</v>
      </c>
      <c r="H194" s="12">
        <v>40377829.859999999</v>
      </c>
      <c r="I194" s="12">
        <v>40377829.859999999</v>
      </c>
      <c r="J194" s="12">
        <v>40377829.859999999</v>
      </c>
      <c r="K194" s="35"/>
    </row>
    <row r="195" spans="1:11" ht="61.5" x14ac:dyDescent="0.25">
      <c r="A195" s="32" t="s">
        <v>8</v>
      </c>
      <c r="B195" s="11" t="s">
        <v>30</v>
      </c>
      <c r="C195" s="12">
        <f>C198+C196+C197</f>
        <v>3252324629.77</v>
      </c>
      <c r="D195" s="12">
        <f t="shared" ref="D195:J195" si="71">D198+D196+D197</f>
        <v>479775031.24000001</v>
      </c>
      <c r="E195" s="12">
        <f t="shared" si="71"/>
        <v>418261117.74000001</v>
      </c>
      <c r="F195" s="12">
        <f t="shared" si="71"/>
        <v>369994879.08999997</v>
      </c>
      <c r="G195" s="12">
        <f t="shared" si="71"/>
        <v>488657016.81999999</v>
      </c>
      <c r="H195" s="12">
        <f t="shared" si="71"/>
        <v>495249357.80000001</v>
      </c>
      <c r="I195" s="12">
        <f t="shared" si="71"/>
        <v>511730210.25999999</v>
      </c>
      <c r="J195" s="12">
        <f t="shared" si="71"/>
        <v>488657016.81999999</v>
      </c>
      <c r="K195" s="4" t="s">
        <v>7</v>
      </c>
    </row>
    <row r="196" spans="1:11" ht="153.75" hidden="1" x14ac:dyDescent="0.25">
      <c r="A196" s="32"/>
      <c r="B196" s="11" t="s">
        <v>29</v>
      </c>
      <c r="C196" s="12">
        <f>SUM(D196:J196)</f>
        <v>0</v>
      </c>
      <c r="D196" s="12"/>
      <c r="E196" s="12"/>
      <c r="F196" s="12"/>
      <c r="G196" s="12"/>
      <c r="H196" s="12"/>
      <c r="I196" s="12"/>
      <c r="J196" s="12"/>
      <c r="K196" s="4" t="s">
        <v>7</v>
      </c>
    </row>
    <row r="197" spans="1:11" ht="153.75" hidden="1" x14ac:dyDescent="0.25">
      <c r="A197" s="32"/>
      <c r="B197" s="11" t="s">
        <v>28</v>
      </c>
      <c r="C197" s="12">
        <f>SUM(D197:J197)</f>
        <v>0</v>
      </c>
      <c r="D197" s="12">
        <f t="shared" ref="D197:J197" si="72">D174</f>
        <v>0</v>
      </c>
      <c r="E197" s="12">
        <f t="shared" si="72"/>
        <v>0</v>
      </c>
      <c r="F197" s="12">
        <f t="shared" si="72"/>
        <v>0</v>
      </c>
      <c r="G197" s="12">
        <f t="shared" si="72"/>
        <v>0</v>
      </c>
      <c r="H197" s="12">
        <f t="shared" si="72"/>
        <v>0</v>
      </c>
      <c r="I197" s="12">
        <f t="shared" si="72"/>
        <v>0</v>
      </c>
      <c r="J197" s="12">
        <f t="shared" si="72"/>
        <v>0</v>
      </c>
      <c r="K197" s="4" t="s">
        <v>7</v>
      </c>
    </row>
    <row r="198" spans="1:11" ht="92.25" x14ac:dyDescent="0.25">
      <c r="A198" s="33"/>
      <c r="B198" s="11" t="s">
        <v>4</v>
      </c>
      <c r="C198" s="12">
        <f t="shared" ref="C198:J198" si="73">C184+C175+C194</f>
        <v>3252324629.77</v>
      </c>
      <c r="D198" s="12">
        <f t="shared" si="73"/>
        <v>479775031.24000001</v>
      </c>
      <c r="E198" s="12">
        <f t="shared" si="73"/>
        <v>418261117.74000001</v>
      </c>
      <c r="F198" s="12">
        <f t="shared" si="73"/>
        <v>369994879.08999997</v>
      </c>
      <c r="G198" s="12">
        <f t="shared" si="73"/>
        <v>488657016.81999999</v>
      </c>
      <c r="H198" s="12">
        <f t="shared" si="73"/>
        <v>495249357.80000001</v>
      </c>
      <c r="I198" s="12">
        <f t="shared" si="73"/>
        <v>511730210.25999999</v>
      </c>
      <c r="J198" s="12">
        <f t="shared" si="73"/>
        <v>488657016.81999999</v>
      </c>
      <c r="K198" s="4" t="s">
        <v>7</v>
      </c>
    </row>
    <row r="199" spans="1:11" ht="36" customHeight="1" x14ac:dyDescent="0.25">
      <c r="A199" s="41" t="s">
        <v>121</v>
      </c>
      <c r="B199" s="42"/>
      <c r="C199" s="42"/>
      <c r="D199" s="42"/>
      <c r="E199" s="42"/>
      <c r="F199" s="42"/>
      <c r="G199" s="42"/>
      <c r="H199" s="42"/>
      <c r="I199" s="42"/>
      <c r="J199" s="42"/>
      <c r="K199" s="43"/>
    </row>
    <row r="200" spans="1:11" s="3" customFormat="1" ht="36.75" customHeight="1" x14ac:dyDescent="0.25">
      <c r="A200" s="41" t="s">
        <v>122</v>
      </c>
      <c r="B200" s="42"/>
      <c r="C200" s="42"/>
      <c r="D200" s="42"/>
      <c r="E200" s="42"/>
      <c r="F200" s="42"/>
      <c r="G200" s="42"/>
      <c r="H200" s="42"/>
      <c r="I200" s="42"/>
      <c r="J200" s="42"/>
      <c r="K200" s="43"/>
    </row>
    <row r="201" spans="1:11" ht="87.75" customHeight="1" x14ac:dyDescent="0.25">
      <c r="A201" s="32" t="s">
        <v>96</v>
      </c>
      <c r="B201" s="11" t="s">
        <v>30</v>
      </c>
      <c r="C201" s="12">
        <f>C202+C203</f>
        <v>623955316.73000002</v>
      </c>
      <c r="D201" s="12">
        <f t="shared" ref="D201:J201" si="74">D202+D203</f>
        <v>69768397.599999994</v>
      </c>
      <c r="E201" s="12">
        <f t="shared" si="74"/>
        <v>83327292.790000007</v>
      </c>
      <c r="F201" s="12">
        <f t="shared" si="74"/>
        <v>83327292.790000007</v>
      </c>
      <c r="G201" s="12">
        <f t="shared" si="74"/>
        <v>96085683.939999998</v>
      </c>
      <c r="H201" s="12">
        <f t="shared" si="74"/>
        <v>96794483.450000003</v>
      </c>
      <c r="I201" s="12">
        <f t="shared" si="74"/>
        <v>98566482.219999999</v>
      </c>
      <c r="J201" s="12">
        <f t="shared" si="74"/>
        <v>96085683.939999998</v>
      </c>
      <c r="K201" s="34" t="s">
        <v>6</v>
      </c>
    </row>
    <row r="202" spans="1:11" ht="170.25" customHeight="1" x14ac:dyDescent="0.25">
      <c r="A202" s="33"/>
      <c r="B202" s="11" t="s">
        <v>85</v>
      </c>
      <c r="C202" s="12">
        <f>SUM(D202:J202)</f>
        <v>327023614.69999999</v>
      </c>
      <c r="D202" s="12">
        <v>39699710.420000002</v>
      </c>
      <c r="E202" s="12">
        <v>47887317.380000003</v>
      </c>
      <c r="F202" s="12">
        <v>47887317.380000003</v>
      </c>
      <c r="G202" s="12">
        <v>47887317.380000003</v>
      </c>
      <c r="H202" s="12">
        <v>47887317.380000003</v>
      </c>
      <c r="I202" s="12">
        <v>47887317.380000003</v>
      </c>
      <c r="J202" s="12">
        <v>47887317.380000003</v>
      </c>
      <c r="K202" s="35"/>
    </row>
    <row r="203" spans="1:11" ht="122.25" customHeight="1" x14ac:dyDescent="0.25">
      <c r="A203" s="33"/>
      <c r="B203" s="11" t="s">
        <v>4</v>
      </c>
      <c r="C203" s="12">
        <f>SUM(D203:J203)</f>
        <v>296931702.02999997</v>
      </c>
      <c r="D203" s="12">
        <v>30068687.18</v>
      </c>
      <c r="E203" s="12">
        <v>35439975.409999996</v>
      </c>
      <c r="F203" s="12">
        <v>35439975.409999996</v>
      </c>
      <c r="G203" s="12">
        <v>48198366.560000002</v>
      </c>
      <c r="H203" s="12">
        <v>48907166.07</v>
      </c>
      <c r="I203" s="12">
        <v>50679164.840000004</v>
      </c>
      <c r="J203" s="12">
        <v>48198366.560000002</v>
      </c>
      <c r="K203" s="35"/>
    </row>
    <row r="204" spans="1:11" ht="61.5" x14ac:dyDescent="0.25">
      <c r="A204" s="32" t="s">
        <v>45</v>
      </c>
      <c r="B204" s="11" t="s">
        <v>30</v>
      </c>
      <c r="C204" s="12">
        <f>C205+C206</f>
        <v>38328142.25</v>
      </c>
      <c r="D204" s="12">
        <f t="shared" ref="D204:J204" si="75">D205+D206</f>
        <v>4479980.5599999996</v>
      </c>
      <c r="E204" s="12">
        <f t="shared" si="75"/>
        <v>5076364.9000000004</v>
      </c>
      <c r="F204" s="12">
        <f t="shared" si="75"/>
        <v>5076364.9000000004</v>
      </c>
      <c r="G204" s="12">
        <f t="shared" si="75"/>
        <v>5874005.4400000004</v>
      </c>
      <c r="H204" s="12">
        <f t="shared" si="75"/>
        <v>5918318.7999999998</v>
      </c>
      <c r="I204" s="12">
        <f t="shared" si="75"/>
        <v>6029102.21</v>
      </c>
      <c r="J204" s="12">
        <f t="shared" si="75"/>
        <v>5874005.4400000004</v>
      </c>
      <c r="K204" s="34" t="s">
        <v>6</v>
      </c>
    </row>
    <row r="205" spans="1:11" ht="153.75" x14ac:dyDescent="0.25">
      <c r="A205" s="33"/>
      <c r="B205" s="11" t="s">
        <v>85</v>
      </c>
      <c r="C205" s="12">
        <f>SUM(D205:J205)</f>
        <v>19698284.140000001</v>
      </c>
      <c r="D205" s="12">
        <v>2534103.7000000002</v>
      </c>
      <c r="E205" s="12">
        <v>2860696.74</v>
      </c>
      <c r="F205" s="12">
        <v>2860696.74</v>
      </c>
      <c r="G205" s="12">
        <v>2860696.74</v>
      </c>
      <c r="H205" s="12">
        <v>2860696.74</v>
      </c>
      <c r="I205" s="12">
        <v>2860696.74</v>
      </c>
      <c r="J205" s="12">
        <v>2860696.74</v>
      </c>
      <c r="K205" s="35"/>
    </row>
    <row r="206" spans="1:11" ht="92.25" x14ac:dyDescent="0.25">
      <c r="A206" s="33"/>
      <c r="B206" s="11" t="s">
        <v>4</v>
      </c>
      <c r="C206" s="12">
        <f>SUM(D206:J206)</f>
        <v>18629858.109999999</v>
      </c>
      <c r="D206" s="12">
        <v>1945876.86</v>
      </c>
      <c r="E206" s="12">
        <v>2215668.16</v>
      </c>
      <c r="F206" s="12">
        <v>2215668.16</v>
      </c>
      <c r="G206" s="12">
        <v>3013308.7</v>
      </c>
      <c r="H206" s="12">
        <v>3057622.06</v>
      </c>
      <c r="I206" s="12">
        <v>3168405.47</v>
      </c>
      <c r="J206" s="12">
        <v>3013308.7</v>
      </c>
      <c r="K206" s="35"/>
    </row>
    <row r="207" spans="1:11" ht="61.5" x14ac:dyDescent="0.25">
      <c r="A207" s="32" t="s">
        <v>71</v>
      </c>
      <c r="B207" s="11" t="s">
        <v>30</v>
      </c>
      <c r="C207" s="12">
        <f>C208+C209</f>
        <v>833033196</v>
      </c>
      <c r="D207" s="12">
        <f t="shared" ref="D207:J207" si="76">D208+D209</f>
        <v>115118196</v>
      </c>
      <c r="E207" s="12">
        <f t="shared" si="76"/>
        <v>119971500</v>
      </c>
      <c r="F207" s="12">
        <f t="shared" si="76"/>
        <v>119971500</v>
      </c>
      <c r="G207" s="12">
        <f t="shared" si="76"/>
        <v>119493000</v>
      </c>
      <c r="H207" s="12">
        <f t="shared" si="76"/>
        <v>119493000</v>
      </c>
      <c r="I207" s="12">
        <f t="shared" si="76"/>
        <v>119493000</v>
      </c>
      <c r="J207" s="12">
        <f t="shared" si="76"/>
        <v>119493000</v>
      </c>
      <c r="K207" s="34" t="s">
        <v>6</v>
      </c>
    </row>
    <row r="208" spans="1:11" ht="153.75" x14ac:dyDescent="0.25">
      <c r="A208" s="33"/>
      <c r="B208" s="11" t="s">
        <v>85</v>
      </c>
      <c r="C208" s="12">
        <f>SUM(D208:J208)</f>
        <v>823244400</v>
      </c>
      <c r="D208" s="12">
        <f t="shared" ref="D208:J208" si="77">D211</f>
        <v>106286400</v>
      </c>
      <c r="E208" s="12">
        <f t="shared" si="77"/>
        <v>119493000</v>
      </c>
      <c r="F208" s="12">
        <f t="shared" si="77"/>
        <v>119493000</v>
      </c>
      <c r="G208" s="12">
        <f t="shared" si="77"/>
        <v>119493000</v>
      </c>
      <c r="H208" s="12">
        <f t="shared" si="77"/>
        <v>119493000</v>
      </c>
      <c r="I208" s="12">
        <f t="shared" si="77"/>
        <v>119493000</v>
      </c>
      <c r="J208" s="12">
        <f t="shared" si="77"/>
        <v>119493000</v>
      </c>
      <c r="K208" s="35"/>
    </row>
    <row r="209" spans="1:11" ht="92.25" x14ac:dyDescent="0.25">
      <c r="A209" s="33"/>
      <c r="B209" s="11" t="s">
        <v>4</v>
      </c>
      <c r="C209" s="12">
        <f>SUM(D209:J209)</f>
        <v>9788796</v>
      </c>
      <c r="D209" s="12">
        <f t="shared" ref="D209:J209" si="78">D212+D214</f>
        <v>8831796</v>
      </c>
      <c r="E209" s="12">
        <f t="shared" si="78"/>
        <v>478500</v>
      </c>
      <c r="F209" s="12">
        <f t="shared" si="78"/>
        <v>478500</v>
      </c>
      <c r="G209" s="12">
        <f t="shared" si="78"/>
        <v>0</v>
      </c>
      <c r="H209" s="12">
        <f t="shared" si="78"/>
        <v>0</v>
      </c>
      <c r="I209" s="12">
        <f t="shared" si="78"/>
        <v>0</v>
      </c>
      <c r="J209" s="12">
        <f t="shared" si="78"/>
        <v>0</v>
      </c>
      <c r="K209" s="35"/>
    </row>
    <row r="210" spans="1:11" ht="75" customHeight="1" x14ac:dyDescent="0.25">
      <c r="A210" s="32" t="s">
        <v>123</v>
      </c>
      <c r="B210" s="11" t="s">
        <v>30</v>
      </c>
      <c r="C210" s="12">
        <f>C211+C212</f>
        <v>824679900</v>
      </c>
      <c r="D210" s="12">
        <f t="shared" ref="D210:J210" si="79">D211+D212</f>
        <v>106764900</v>
      </c>
      <c r="E210" s="12">
        <f t="shared" si="79"/>
        <v>119971500</v>
      </c>
      <c r="F210" s="12">
        <f t="shared" si="79"/>
        <v>119971500</v>
      </c>
      <c r="G210" s="12">
        <f t="shared" si="79"/>
        <v>119493000</v>
      </c>
      <c r="H210" s="12">
        <f t="shared" si="79"/>
        <v>119493000</v>
      </c>
      <c r="I210" s="12">
        <f t="shared" si="79"/>
        <v>119493000</v>
      </c>
      <c r="J210" s="12">
        <f t="shared" si="79"/>
        <v>119493000</v>
      </c>
      <c r="K210" s="34" t="s">
        <v>6</v>
      </c>
    </row>
    <row r="211" spans="1:11" ht="153.75" x14ac:dyDescent="0.25">
      <c r="A211" s="48"/>
      <c r="B211" s="11" t="s">
        <v>85</v>
      </c>
      <c r="C211" s="12">
        <f>SUM(D211:J211)</f>
        <v>823244400</v>
      </c>
      <c r="D211" s="12">
        <v>106286400</v>
      </c>
      <c r="E211" s="12">
        <v>119493000</v>
      </c>
      <c r="F211" s="12">
        <v>119493000</v>
      </c>
      <c r="G211" s="12">
        <v>119493000</v>
      </c>
      <c r="H211" s="12">
        <v>119493000</v>
      </c>
      <c r="I211" s="12">
        <v>119493000</v>
      </c>
      <c r="J211" s="12">
        <v>119493000</v>
      </c>
      <c r="K211" s="48"/>
    </row>
    <row r="212" spans="1:11" ht="92.25" x14ac:dyDescent="0.25">
      <c r="A212" s="48"/>
      <c r="B212" s="11" t="s">
        <v>4</v>
      </c>
      <c r="C212" s="12">
        <f>SUM(D212:J212)</f>
        <v>1435500</v>
      </c>
      <c r="D212" s="12">
        <v>478500</v>
      </c>
      <c r="E212" s="12">
        <v>478500</v>
      </c>
      <c r="F212" s="12">
        <v>478500</v>
      </c>
      <c r="G212" s="12"/>
      <c r="H212" s="12"/>
      <c r="I212" s="12"/>
      <c r="J212" s="12"/>
      <c r="K212" s="48"/>
    </row>
    <row r="213" spans="1:11" ht="103.5" customHeight="1" x14ac:dyDescent="0.25">
      <c r="A213" s="32" t="s">
        <v>97</v>
      </c>
      <c r="B213" s="11" t="s">
        <v>30</v>
      </c>
      <c r="C213" s="12">
        <f>C214</f>
        <v>8353296</v>
      </c>
      <c r="D213" s="12">
        <f t="shared" ref="D213:J213" si="80">D214</f>
        <v>8353296</v>
      </c>
      <c r="E213" s="12">
        <f t="shared" si="80"/>
        <v>0</v>
      </c>
      <c r="F213" s="12">
        <f t="shared" si="80"/>
        <v>0</v>
      </c>
      <c r="G213" s="12">
        <f t="shared" si="80"/>
        <v>0</v>
      </c>
      <c r="H213" s="12">
        <f t="shared" si="80"/>
        <v>0</v>
      </c>
      <c r="I213" s="12">
        <f t="shared" si="80"/>
        <v>0</v>
      </c>
      <c r="J213" s="12">
        <f t="shared" si="80"/>
        <v>0</v>
      </c>
      <c r="K213" s="34" t="s">
        <v>6</v>
      </c>
    </row>
    <row r="214" spans="1:11" ht="164.25" customHeight="1" x14ac:dyDescent="0.25">
      <c r="A214" s="33"/>
      <c r="B214" s="11" t="s">
        <v>4</v>
      </c>
      <c r="C214" s="12">
        <f>SUM(D214:D214)</f>
        <v>8353296</v>
      </c>
      <c r="D214" s="12">
        <v>8353296</v>
      </c>
      <c r="E214" s="12">
        <v>0</v>
      </c>
      <c r="F214" s="12"/>
      <c r="G214" s="12"/>
      <c r="H214" s="12"/>
      <c r="I214" s="12"/>
      <c r="J214" s="12"/>
      <c r="K214" s="35"/>
    </row>
    <row r="215" spans="1:11" ht="98.25" customHeight="1" x14ac:dyDescent="0.25">
      <c r="A215" s="32" t="s">
        <v>9</v>
      </c>
      <c r="B215" s="11" t="s">
        <v>30</v>
      </c>
      <c r="C215" s="12">
        <f>C216+C217</f>
        <v>1495316654.98</v>
      </c>
      <c r="D215" s="12">
        <f t="shared" ref="D215:J215" si="81">D216+D217</f>
        <v>189366574.16</v>
      </c>
      <c r="E215" s="12">
        <f t="shared" si="81"/>
        <v>208375157.69</v>
      </c>
      <c r="F215" s="12">
        <f t="shared" si="81"/>
        <v>208375157.69</v>
      </c>
      <c r="G215" s="12">
        <f t="shared" si="81"/>
        <v>221452689.38</v>
      </c>
      <c r="H215" s="12">
        <f t="shared" si="81"/>
        <v>222205802.25</v>
      </c>
      <c r="I215" s="12">
        <f t="shared" si="81"/>
        <v>224088584.43000001</v>
      </c>
      <c r="J215" s="12">
        <f t="shared" si="81"/>
        <v>221452689.38</v>
      </c>
      <c r="K215" s="4" t="s">
        <v>7</v>
      </c>
    </row>
    <row r="216" spans="1:11" ht="174" customHeight="1" x14ac:dyDescent="0.25">
      <c r="A216" s="33"/>
      <c r="B216" s="11" t="s">
        <v>85</v>
      </c>
      <c r="C216" s="12">
        <f>SUM(D216:J216)</f>
        <v>1169966298.8399999</v>
      </c>
      <c r="D216" s="12">
        <f t="shared" ref="D216:J216" si="82">D202+D205+D208</f>
        <v>148520214.12</v>
      </c>
      <c r="E216" s="12">
        <f t="shared" si="82"/>
        <v>170241014.12</v>
      </c>
      <c r="F216" s="12">
        <f t="shared" si="82"/>
        <v>170241014.12</v>
      </c>
      <c r="G216" s="12">
        <f t="shared" si="82"/>
        <v>170241014.12</v>
      </c>
      <c r="H216" s="12">
        <f t="shared" si="82"/>
        <v>170241014.12</v>
      </c>
      <c r="I216" s="12">
        <f t="shared" si="82"/>
        <v>170241014.12</v>
      </c>
      <c r="J216" s="12">
        <f t="shared" si="82"/>
        <v>170241014.12</v>
      </c>
      <c r="K216" s="4" t="s">
        <v>7</v>
      </c>
    </row>
    <row r="217" spans="1:11" ht="108.75" customHeight="1" x14ac:dyDescent="0.25">
      <c r="A217" s="33"/>
      <c r="B217" s="11" t="s">
        <v>4</v>
      </c>
      <c r="C217" s="12">
        <f>SUM(D217:J217)</f>
        <v>325350356.13999999</v>
      </c>
      <c r="D217" s="12">
        <f t="shared" ref="D217:J217" si="83">D209+D206+D203</f>
        <v>40846360.039999999</v>
      </c>
      <c r="E217" s="12">
        <f t="shared" si="83"/>
        <v>38134143.57</v>
      </c>
      <c r="F217" s="12">
        <f t="shared" si="83"/>
        <v>38134143.57</v>
      </c>
      <c r="G217" s="12">
        <f t="shared" si="83"/>
        <v>51211675.259999998</v>
      </c>
      <c r="H217" s="12">
        <f t="shared" si="83"/>
        <v>51964788.130000003</v>
      </c>
      <c r="I217" s="12">
        <f t="shared" si="83"/>
        <v>53847570.310000002</v>
      </c>
      <c r="J217" s="12">
        <f t="shared" si="83"/>
        <v>51211675.259999998</v>
      </c>
      <c r="K217" s="4" t="s">
        <v>7</v>
      </c>
    </row>
    <row r="218" spans="1:11" ht="61.5" x14ac:dyDescent="0.25">
      <c r="A218" s="54" t="s">
        <v>88</v>
      </c>
      <c r="B218" s="11" t="s">
        <v>30</v>
      </c>
      <c r="C218" s="12">
        <f>C219+C220+C221+C222</f>
        <v>160384671133.22</v>
      </c>
      <c r="D218" s="12">
        <f t="shared" ref="D218:J218" si="84">D219+D220+D221+D222</f>
        <v>25443786898.200001</v>
      </c>
      <c r="E218" s="12">
        <f t="shared" si="84"/>
        <v>24514959809.18</v>
      </c>
      <c r="F218" s="12">
        <f t="shared" si="84"/>
        <v>24334509925.84</v>
      </c>
      <c r="G218" s="12">
        <f t="shared" si="84"/>
        <v>22522218625</v>
      </c>
      <c r="H218" s="12">
        <f t="shared" si="84"/>
        <v>22157398625</v>
      </c>
      <c r="I218" s="12">
        <f t="shared" si="84"/>
        <v>22477598625</v>
      </c>
      <c r="J218" s="12">
        <f t="shared" si="84"/>
        <v>18934198625</v>
      </c>
      <c r="K218" s="4" t="s">
        <v>7</v>
      </c>
    </row>
    <row r="219" spans="1:11" ht="153.75" x14ac:dyDescent="0.25">
      <c r="A219" s="65"/>
      <c r="B219" s="11" t="s">
        <v>86</v>
      </c>
      <c r="C219" s="12">
        <f>SUM(D219:J219)</f>
        <v>4013019070</v>
      </c>
      <c r="D219" s="12">
        <f t="shared" ref="D219:J219" si="85">D224+D229</f>
        <v>837263770</v>
      </c>
      <c r="E219" s="12">
        <f t="shared" si="85"/>
        <v>595300200</v>
      </c>
      <c r="F219" s="12">
        <f t="shared" si="85"/>
        <v>522979900</v>
      </c>
      <c r="G219" s="12">
        <f t="shared" si="85"/>
        <v>514368800</v>
      </c>
      <c r="H219" s="12">
        <f t="shared" si="85"/>
        <v>514368800</v>
      </c>
      <c r="I219" s="12">
        <f t="shared" si="85"/>
        <v>514368800</v>
      </c>
      <c r="J219" s="12">
        <f t="shared" si="85"/>
        <v>514368800</v>
      </c>
      <c r="K219" s="4" t="s">
        <v>7</v>
      </c>
    </row>
    <row r="220" spans="1:11" ht="153.75" x14ac:dyDescent="0.25">
      <c r="A220" s="65"/>
      <c r="B220" s="11" t="s">
        <v>85</v>
      </c>
      <c r="C220" s="12">
        <f>SUM(D220:J220)</f>
        <v>123396772117.89</v>
      </c>
      <c r="D220" s="12">
        <f>D225+D230</f>
        <v>19663100789.650002</v>
      </c>
      <c r="E220" s="12">
        <f t="shared" ref="E220:J220" si="86">E225+E230</f>
        <v>19662321414.119999</v>
      </c>
      <c r="F220" s="12">
        <f t="shared" si="86"/>
        <v>19538915114.119999</v>
      </c>
      <c r="G220" s="12">
        <f t="shared" si="86"/>
        <v>17204121200</v>
      </c>
      <c r="H220" s="12">
        <f t="shared" si="86"/>
        <v>16777271200</v>
      </c>
      <c r="I220" s="12">
        <f t="shared" si="86"/>
        <v>16940711200</v>
      </c>
      <c r="J220" s="12">
        <f t="shared" si="86"/>
        <v>13610331200</v>
      </c>
      <c r="K220" s="4" t="s">
        <v>7</v>
      </c>
    </row>
    <row r="221" spans="1:11" ht="92.25" x14ac:dyDescent="0.25">
      <c r="A221" s="65"/>
      <c r="B221" s="11" t="s">
        <v>4</v>
      </c>
      <c r="C221" s="12">
        <f>SUM(D221:J221)</f>
        <v>28180659570.330002</v>
      </c>
      <c r="D221" s="12">
        <f t="shared" ref="D221:J221" si="87">D226+D231</f>
        <v>4258533713.5500002</v>
      </c>
      <c r="E221" s="12">
        <f t="shared" si="87"/>
        <v>3572449570.0599999</v>
      </c>
      <c r="F221" s="12">
        <f t="shared" si="87"/>
        <v>3587726286.7199998</v>
      </c>
      <c r="G221" s="12">
        <f>G226+G231</f>
        <v>4118840000</v>
      </c>
      <c r="H221" s="12">
        <f t="shared" si="87"/>
        <v>4180870000</v>
      </c>
      <c r="I221" s="12">
        <f t="shared" si="87"/>
        <v>4337630000</v>
      </c>
      <c r="J221" s="12">
        <f t="shared" si="87"/>
        <v>4124610000</v>
      </c>
      <c r="K221" s="4" t="s">
        <v>7</v>
      </c>
    </row>
    <row r="222" spans="1:11" ht="200.25" customHeight="1" x14ac:dyDescent="0.25">
      <c r="A222" s="66"/>
      <c r="B222" s="11" t="s">
        <v>5</v>
      </c>
      <c r="C222" s="12">
        <f>SUM(D222:J222)</f>
        <v>4794220375</v>
      </c>
      <c r="D222" s="12">
        <f t="shared" ref="D222:J222" si="88">D227</f>
        <v>684888625</v>
      </c>
      <c r="E222" s="12">
        <f t="shared" si="88"/>
        <v>684888625</v>
      </c>
      <c r="F222" s="12">
        <f t="shared" si="88"/>
        <v>684888625</v>
      </c>
      <c r="G222" s="12">
        <f t="shared" si="88"/>
        <v>684888625</v>
      </c>
      <c r="H222" s="12">
        <f t="shared" si="88"/>
        <v>684888625</v>
      </c>
      <c r="I222" s="12">
        <f t="shared" si="88"/>
        <v>684888625</v>
      </c>
      <c r="J222" s="12">
        <f t="shared" si="88"/>
        <v>684888625</v>
      </c>
      <c r="K222" s="4" t="s">
        <v>7</v>
      </c>
    </row>
    <row r="223" spans="1:11" ht="61.5" x14ac:dyDescent="0.25">
      <c r="A223" s="54" t="s">
        <v>10</v>
      </c>
      <c r="B223" s="11" t="s">
        <v>30</v>
      </c>
      <c r="C223" s="12">
        <f>C225+C226+C227+C224</f>
        <v>153475812777.98001</v>
      </c>
      <c r="D223" s="12">
        <f t="shared" ref="D223:J223" si="89">D225+D226+D227+D224</f>
        <v>23449711304.209999</v>
      </c>
      <c r="E223" s="12">
        <f t="shared" si="89"/>
        <v>23387221121.970001</v>
      </c>
      <c r="F223" s="12">
        <f t="shared" si="89"/>
        <v>23739383796.849998</v>
      </c>
      <c r="G223" s="12">
        <f t="shared" si="89"/>
        <v>21999520375.91</v>
      </c>
      <c r="H223" s="12">
        <f t="shared" si="89"/>
        <v>21627013636.950001</v>
      </c>
      <c r="I223" s="12">
        <f t="shared" si="89"/>
        <v>21927996789.549999</v>
      </c>
      <c r="J223" s="12">
        <f t="shared" si="89"/>
        <v>18411500375.91</v>
      </c>
      <c r="K223" s="4" t="s">
        <v>7</v>
      </c>
    </row>
    <row r="224" spans="1:11" ht="153.75" x14ac:dyDescent="0.25">
      <c r="A224" s="59"/>
      <c r="B224" s="11" t="s">
        <v>86</v>
      </c>
      <c r="C224" s="12">
        <f>SUM(D224:J224)</f>
        <v>3728232600</v>
      </c>
      <c r="D224" s="12">
        <f>D68+D83+D135</f>
        <v>575102300</v>
      </c>
      <c r="E224" s="12">
        <f>E68+E83+E135+E154-22625000</f>
        <v>572675200</v>
      </c>
      <c r="F224" s="12">
        <f>F68+F83+F135+F150</f>
        <v>522979900</v>
      </c>
      <c r="G224" s="12">
        <f>G68+G83+G135+G150</f>
        <v>514368800</v>
      </c>
      <c r="H224" s="12">
        <f>H68+H83+H135+H150</f>
        <v>514368800</v>
      </c>
      <c r="I224" s="12">
        <f>I68+I83+I135+I150</f>
        <v>514368800</v>
      </c>
      <c r="J224" s="12">
        <f>J68+J83+J135+J150</f>
        <v>514368800</v>
      </c>
      <c r="K224" s="4" t="s">
        <v>7</v>
      </c>
    </row>
    <row r="225" spans="1:11" ht="153.75" x14ac:dyDescent="0.25">
      <c r="A225" s="59"/>
      <c r="B225" s="11" t="s">
        <v>85</v>
      </c>
      <c r="C225" s="12">
        <f>SUM(D225:J225)</f>
        <v>122080527117.89</v>
      </c>
      <c r="D225" s="12">
        <f>D16+D29+D35+D59+D69+D84+D136+D144+D202+D205+D208+D80+D162</f>
        <v>18808875289.650002</v>
      </c>
      <c r="E225" s="12">
        <f>E16+E29+E35+E59+E69+E84+E136+E144+E202+E205+E208+E80+E151+11267500</f>
        <v>19200301914.119999</v>
      </c>
      <c r="F225" s="12">
        <f>F208+F205+F202+F151+F144+F136+F84+F80+F69+F59+F35+F29+F16+F147</f>
        <v>19538915114.119999</v>
      </c>
      <c r="G225" s="12">
        <f>G16+G29+G35+G59+G69+G84+G136+G144+G147+G202+G205+G208+G80+G151</f>
        <v>17204121200</v>
      </c>
      <c r="H225" s="12">
        <f>H16+H29+H35+H59+H69+H84+H136+H144+H147+H202+H205+H208+H80+H151</f>
        <v>16777271200</v>
      </c>
      <c r="I225" s="12">
        <f>I16+I29+I35+I59+I69+I84+I136+I144+I147+I202+I205+I208+I80+I151</f>
        <v>16940711200</v>
      </c>
      <c r="J225" s="12">
        <f>J16+J29+J35+J59+J69+J84+J136+J144+J147+J202+J205+J208+J80+J151</f>
        <v>13610331200</v>
      </c>
      <c r="K225" s="4" t="s">
        <v>7</v>
      </c>
    </row>
    <row r="226" spans="1:11" ht="92.25" x14ac:dyDescent="0.25">
      <c r="A226" s="59"/>
      <c r="B226" s="11" t="s">
        <v>4</v>
      </c>
      <c r="C226" s="12">
        <f>C17+C19+C21+C23+C31+C36+C70+C81+C85+C137+C145+C175+C203+C206+C209+C194</f>
        <v>22872832685.09</v>
      </c>
      <c r="D226" s="12">
        <f>D17+D19+D21+D23+D31+D36+D70+D81+D85+D137+D145+D175+D203+D206+D209+D194+D163</f>
        <v>3380845089.5599999</v>
      </c>
      <c r="E226" s="12">
        <f>E17+E19+E21+E23+E31+E36+E70+E81+E85+E137+E145+E175+E203+E206+E209+E194+2196400+E152</f>
        <v>2929355382.8499999</v>
      </c>
      <c r="F226" s="12">
        <f>F17+F19+F21+F23+F31+F36+F70+F81+F85+F137+F145+F175+F203+F206+F209+F194+F152+F148</f>
        <v>2992600157.73</v>
      </c>
      <c r="G226" s="12">
        <f>G17+G19+G21+G23+G31+G36+G70+G81+G85+G137+G145+G175+G203+G206+G209+G194+G152+G148</f>
        <v>3596141750.9099998</v>
      </c>
      <c r="H226" s="12">
        <f>H17+H19+H21+H23+H31+H36+H70+H81+H85+H137+H145+H175+H203+H206+H209+H194+H152+H148</f>
        <v>3650485011.9499998</v>
      </c>
      <c r="I226" s="12">
        <f>I17+I19+I21+I23+I31+I36+I70+I81+I85+I137+I145+I175+I203+I206+I209+I194+I152+I148</f>
        <v>3788028164.5500002</v>
      </c>
      <c r="J226" s="12">
        <f>J17+J19+J21+J23+J31+J36+J70+J81+J85+J137+J145+J175+J203+J206+J209+J194+J152+J148</f>
        <v>3601911750.9099998</v>
      </c>
      <c r="K226" s="4" t="s">
        <v>7</v>
      </c>
    </row>
    <row r="227" spans="1:11" ht="184.5" x14ac:dyDescent="0.25">
      <c r="A227" s="60"/>
      <c r="B227" s="11" t="s">
        <v>5</v>
      </c>
      <c r="C227" s="12">
        <f>SUM(D227:J227)</f>
        <v>4794220375</v>
      </c>
      <c r="D227" s="12">
        <f t="shared" ref="D227:J227" si="90">D37</f>
        <v>684888625</v>
      </c>
      <c r="E227" s="12">
        <f t="shared" si="90"/>
        <v>684888625</v>
      </c>
      <c r="F227" s="12">
        <f t="shared" si="90"/>
        <v>684888625</v>
      </c>
      <c r="G227" s="12">
        <f t="shared" si="90"/>
        <v>684888625</v>
      </c>
      <c r="H227" s="12">
        <f t="shared" si="90"/>
        <v>684888625</v>
      </c>
      <c r="I227" s="12">
        <f t="shared" si="90"/>
        <v>684888625</v>
      </c>
      <c r="J227" s="12">
        <f t="shared" si="90"/>
        <v>684888625</v>
      </c>
      <c r="K227" s="4" t="s">
        <v>7</v>
      </c>
    </row>
    <row r="228" spans="1:11" ht="61.5" x14ac:dyDescent="0.25">
      <c r="A228" s="32" t="s">
        <v>11</v>
      </c>
      <c r="B228" s="11" t="s">
        <v>30</v>
      </c>
      <c r="C228" s="12">
        <f>C229+C230+C231</f>
        <v>6308917929.3800001</v>
      </c>
      <c r="D228" s="12">
        <f>D229+D230+D231</f>
        <v>1994075593.99</v>
      </c>
      <c r="E228" s="12">
        <f>E229+E230+E231</f>
        <v>1127738687.21</v>
      </c>
      <c r="F228" s="12">
        <f t="shared" ref="F228:J228" si="91">F229+F230+F231</f>
        <v>595126128.99000001</v>
      </c>
      <c r="G228" s="12">
        <f t="shared" si="91"/>
        <v>522698249.08999997</v>
      </c>
      <c r="H228" s="12">
        <f t="shared" si="91"/>
        <v>530384988.05000001</v>
      </c>
      <c r="I228" s="12">
        <f>I229+I230+I231</f>
        <v>549601835.45000005</v>
      </c>
      <c r="J228" s="12">
        <f t="shared" si="91"/>
        <v>522698249.08999997</v>
      </c>
      <c r="K228" s="4" t="s">
        <v>7</v>
      </c>
    </row>
    <row r="229" spans="1:11" ht="153.75" x14ac:dyDescent="0.25">
      <c r="A229" s="33"/>
      <c r="B229" s="11" t="s">
        <v>86</v>
      </c>
      <c r="C229" s="12">
        <f>SUM(D229:J229)</f>
        <v>284786470</v>
      </c>
      <c r="D229" s="12">
        <f>D154+D150</f>
        <v>262161470</v>
      </c>
      <c r="E229" s="12">
        <f>E154+E150-8500000</f>
        <v>22625000</v>
      </c>
      <c r="F229" s="12">
        <f>F154</f>
        <v>0</v>
      </c>
      <c r="G229" s="12">
        <f>G154</f>
        <v>0</v>
      </c>
      <c r="H229" s="12">
        <f>H154</f>
        <v>0</v>
      </c>
      <c r="I229" s="12">
        <f>I154</f>
        <v>0</v>
      </c>
      <c r="J229" s="12">
        <f>J154</f>
        <v>0</v>
      </c>
      <c r="K229" s="4" t="s">
        <v>7</v>
      </c>
    </row>
    <row r="230" spans="1:11" ht="153.75" x14ac:dyDescent="0.25">
      <c r="A230" s="33"/>
      <c r="B230" s="11" t="s">
        <v>85</v>
      </c>
      <c r="C230" s="12">
        <f>SUM(D230:J230)</f>
        <v>1316245000</v>
      </c>
      <c r="D230" s="12">
        <f>D155+D151+D147</f>
        <v>854225500</v>
      </c>
      <c r="E230" s="12">
        <f>E159-11267500+E147</f>
        <v>462019500</v>
      </c>
      <c r="F230" s="12"/>
      <c r="G230" s="12"/>
      <c r="H230" s="12">
        <f>H159</f>
        <v>0</v>
      </c>
      <c r="I230" s="12">
        <f>I159</f>
        <v>0</v>
      </c>
      <c r="J230" s="12">
        <f>J159</f>
        <v>0</v>
      </c>
      <c r="K230" s="4" t="s">
        <v>7</v>
      </c>
    </row>
    <row r="231" spans="1:11" ht="92.25" x14ac:dyDescent="0.25">
      <c r="A231" s="33"/>
      <c r="B231" s="11" t="s">
        <v>4</v>
      </c>
      <c r="C231" s="12">
        <f>C27+C40+C88+C152+C160+C184</f>
        <v>4707886459.3800001</v>
      </c>
      <c r="D231" s="12">
        <f>D27+D40+D88+D152+D160+D184+D148</f>
        <v>877688623.99000001</v>
      </c>
      <c r="E231" s="12">
        <f>E27+E40+E88+E160+E184-2196400+E148</f>
        <v>643094187.21000004</v>
      </c>
      <c r="F231" s="12">
        <f>F27+F40+F88+F160+F184</f>
        <v>595126128.99000001</v>
      </c>
      <c r="G231" s="12">
        <f>G27+G40+G88+G160+G184</f>
        <v>522698249.08999997</v>
      </c>
      <c r="H231" s="12">
        <f>H27+H40+H88+H160+H184</f>
        <v>530384988.05000001</v>
      </c>
      <c r="I231" s="12">
        <f>I27+I40+I88+I160+I184</f>
        <v>549601835.45000005</v>
      </c>
      <c r="J231" s="12">
        <f>J27+J40+J88+J160+J184</f>
        <v>522698249.08999997</v>
      </c>
      <c r="K231" s="4" t="s">
        <v>7</v>
      </c>
    </row>
  </sheetData>
  <autoFilter ref="A11:K231"/>
  <mergeCells count="177">
    <mergeCell ref="K124:K125"/>
    <mergeCell ref="A126:A127"/>
    <mergeCell ref="K126:K127"/>
    <mergeCell ref="A138:K138"/>
    <mergeCell ref="A153:A156"/>
    <mergeCell ref="K153:K156"/>
    <mergeCell ref="A112:A113"/>
    <mergeCell ref="A114:A115"/>
    <mergeCell ref="A116:A117"/>
    <mergeCell ref="A130:A131"/>
    <mergeCell ref="K134:K137"/>
    <mergeCell ref="A118:A119"/>
    <mergeCell ref="K118:K119"/>
    <mergeCell ref="A132:A133"/>
    <mergeCell ref="A128:A129"/>
    <mergeCell ref="K132:K133"/>
    <mergeCell ref="K120:K121"/>
    <mergeCell ref="A122:A123"/>
    <mergeCell ref="K122:K123"/>
    <mergeCell ref="A124:A125"/>
    <mergeCell ref="K128:K129"/>
    <mergeCell ref="A120:A121"/>
    <mergeCell ref="K130:K131"/>
    <mergeCell ref="A193:A194"/>
    <mergeCell ref="K193:K194"/>
    <mergeCell ref="A179:A180"/>
    <mergeCell ref="K179:K180"/>
    <mergeCell ref="A183:A184"/>
    <mergeCell ref="K183:K184"/>
    <mergeCell ref="A185:A186"/>
    <mergeCell ref="K185:K186"/>
    <mergeCell ref="A146:A148"/>
    <mergeCell ref="K146:K148"/>
    <mergeCell ref="A167:A170"/>
    <mergeCell ref="A172:K172"/>
    <mergeCell ref="A161:A163"/>
    <mergeCell ref="K161:K163"/>
    <mergeCell ref="A164:A166"/>
    <mergeCell ref="A171:K171"/>
    <mergeCell ref="A187:A188"/>
    <mergeCell ref="K187:K188"/>
    <mergeCell ref="K164:K166"/>
    <mergeCell ref="A157:A160"/>
    <mergeCell ref="K157:K160"/>
    <mergeCell ref="A189:A190"/>
    <mergeCell ref="K189:K190"/>
    <mergeCell ref="A54:A55"/>
    <mergeCell ref="A79:A81"/>
    <mergeCell ref="A48:A49"/>
    <mergeCell ref="K48:K49"/>
    <mergeCell ref="K67:K70"/>
    <mergeCell ref="A65:K65"/>
    <mergeCell ref="A66:K66"/>
    <mergeCell ref="C59:C60"/>
    <mergeCell ref="D59:D60"/>
    <mergeCell ref="A67:A70"/>
    <mergeCell ref="K79:K81"/>
    <mergeCell ref="A228:A231"/>
    <mergeCell ref="A207:A209"/>
    <mergeCell ref="K207:K209"/>
    <mergeCell ref="A210:A212"/>
    <mergeCell ref="K210:K212"/>
    <mergeCell ref="A223:A227"/>
    <mergeCell ref="A195:A198"/>
    <mergeCell ref="A201:A203"/>
    <mergeCell ref="K201:K203"/>
    <mergeCell ref="A204:A206"/>
    <mergeCell ref="K204:K206"/>
    <mergeCell ref="A199:K199"/>
    <mergeCell ref="A200:K200"/>
    <mergeCell ref="A215:A217"/>
    <mergeCell ref="A218:A222"/>
    <mergeCell ref="A213:A214"/>
    <mergeCell ref="K213:K214"/>
    <mergeCell ref="A38:A40"/>
    <mergeCell ref="K38:K40"/>
    <mergeCell ref="A41:A42"/>
    <mergeCell ref="K41:K42"/>
    <mergeCell ref="A43:A45"/>
    <mergeCell ref="K43:K45"/>
    <mergeCell ref="A61:A64"/>
    <mergeCell ref="K50:K51"/>
    <mergeCell ref="K52:K53"/>
    <mergeCell ref="K54:K55"/>
    <mergeCell ref="A58:A60"/>
    <mergeCell ref="K58:K60"/>
    <mergeCell ref="A46:A47"/>
    <mergeCell ref="E59:E60"/>
    <mergeCell ref="F59:F60"/>
    <mergeCell ref="G59:G60"/>
    <mergeCell ref="H59:H60"/>
    <mergeCell ref="I59:I60"/>
    <mergeCell ref="J59:J60"/>
    <mergeCell ref="K46:K47"/>
    <mergeCell ref="A56:A57"/>
    <mergeCell ref="K56:K57"/>
    <mergeCell ref="A50:A51"/>
    <mergeCell ref="A52:A53"/>
    <mergeCell ref="A30:A31"/>
    <mergeCell ref="K30:K31"/>
    <mergeCell ref="A34:A37"/>
    <mergeCell ref="K34:K37"/>
    <mergeCell ref="A32:K32"/>
    <mergeCell ref="A33:K33"/>
    <mergeCell ref="A28:A29"/>
    <mergeCell ref="K28:K29"/>
    <mergeCell ref="A22:A23"/>
    <mergeCell ref="K22:K23"/>
    <mergeCell ref="A24:A25"/>
    <mergeCell ref="K24:K25"/>
    <mergeCell ref="A15:A17"/>
    <mergeCell ref="K15:K17"/>
    <mergeCell ref="A18:A19"/>
    <mergeCell ref="K18:K19"/>
    <mergeCell ref="A8:K8"/>
    <mergeCell ref="A9:K9"/>
    <mergeCell ref="A10:A11"/>
    <mergeCell ref="B10:B11"/>
    <mergeCell ref="C10:C11"/>
    <mergeCell ref="K10:K11"/>
    <mergeCell ref="A20:A21"/>
    <mergeCell ref="K20:K21"/>
    <mergeCell ref="A26:A27"/>
    <mergeCell ref="K26:K27"/>
    <mergeCell ref="D10:J10"/>
    <mergeCell ref="A13:K13"/>
    <mergeCell ref="A14:K14"/>
    <mergeCell ref="A191:A192"/>
    <mergeCell ref="K191:K192"/>
    <mergeCell ref="A106:A107"/>
    <mergeCell ref="A108:A109"/>
    <mergeCell ref="A149:A152"/>
    <mergeCell ref="K149:K152"/>
    <mergeCell ref="A139:A142"/>
    <mergeCell ref="K139:K142"/>
    <mergeCell ref="A143:A145"/>
    <mergeCell ref="K143:K145"/>
    <mergeCell ref="A134:A137"/>
    <mergeCell ref="A173:A175"/>
    <mergeCell ref="K173:K175"/>
    <mergeCell ref="A176:A178"/>
    <mergeCell ref="K176:K178"/>
    <mergeCell ref="A181:A182"/>
    <mergeCell ref="K181:K182"/>
    <mergeCell ref="A98:A99"/>
    <mergeCell ref="K98:K99"/>
    <mergeCell ref="K104:K105"/>
    <mergeCell ref="K114:K115"/>
    <mergeCell ref="K116:K117"/>
    <mergeCell ref="A110:A111"/>
    <mergeCell ref="K106:K107"/>
    <mergeCell ref="K108:K109"/>
    <mergeCell ref="K110:K111"/>
    <mergeCell ref="K112:K113"/>
    <mergeCell ref="K100:K101"/>
    <mergeCell ref="A100:A101"/>
    <mergeCell ref="A102:A103"/>
    <mergeCell ref="K102:K103"/>
    <mergeCell ref="A104:A105"/>
    <mergeCell ref="A96:A97"/>
    <mergeCell ref="K96:K97"/>
    <mergeCell ref="A86:A88"/>
    <mergeCell ref="K86:K88"/>
    <mergeCell ref="A71:A74"/>
    <mergeCell ref="K71:K74"/>
    <mergeCell ref="A75:A76"/>
    <mergeCell ref="K75:K76"/>
    <mergeCell ref="A77:A78"/>
    <mergeCell ref="K77:K78"/>
    <mergeCell ref="A89:A90"/>
    <mergeCell ref="K89:K90"/>
    <mergeCell ref="A91:A93"/>
    <mergeCell ref="K91:K93"/>
    <mergeCell ref="A94:A95"/>
    <mergeCell ref="K94:K95"/>
    <mergeCell ref="A82:A85"/>
    <mergeCell ref="K82:K85"/>
  </mergeCells>
  <pageMargins left="1.1811023622047245" right="0.39370078740157483" top="1.1811023622047245" bottom="0.39370078740157483" header="0.98425196850393704" footer="0.31496062992125984"/>
  <pageSetup paperSize="8" scale="35" firstPageNumber="17" fitToHeight="0" orientation="landscape" useFirstPageNumber="1" r:id="rId1"/>
  <headerFooter>
    <oddHeader>&amp;C&amp;"Times New Roman,обычный"&amp;24&amp;P</oddHeader>
  </headerFooter>
  <rowBreaks count="13" manualBreakCount="13">
    <brk id="23" max="10" man="1"/>
    <brk id="40" max="10" man="1"/>
    <brk id="60" max="10" man="1"/>
    <brk id="74" max="10" man="1"/>
    <brk id="90" max="10" man="1"/>
    <brk id="109" max="10" man="1"/>
    <brk id="129" max="10" man="1"/>
    <brk id="145" max="10" man="1"/>
    <brk id="160" max="10" man="1"/>
    <brk id="180" max="10" man="1"/>
    <brk id="198" max="10" man="1"/>
    <brk id="214" max="10" man="1"/>
    <brk id="227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т.3 </vt:lpstr>
      <vt:lpstr>'т.3 '!Заголовки_для_печати</vt:lpstr>
      <vt:lpstr>'т.3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Гордеев Сергей Викторович</cp:lastModifiedBy>
  <cp:lastPrinted>2024-12-28T09:20:13Z</cp:lastPrinted>
  <dcterms:created xsi:type="dcterms:W3CDTF">2019-09-27T04:06:04Z</dcterms:created>
  <dcterms:modified xsi:type="dcterms:W3CDTF">2025-01-10T06:58:16Z</dcterms:modified>
</cp:coreProperties>
</file>