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320" windowWidth="13020" windowHeight="1170" tabRatio="501"/>
  </bookViews>
  <sheets>
    <sheet name="на 01.12.2015" sheetId="1" r:id="rId1"/>
    <sheet name="перечень" sheetId="7" r:id="rId2"/>
  </sheets>
  <definedNames>
    <definedName name="_xlnm._FilterDatabase" localSheetId="0" hidden="1">'на 01.12.2015'!$A$9:$T$1199</definedName>
    <definedName name="_xlnm._FilterDatabase" localSheetId="1" hidden="1">перечень!$A$3:$D$30</definedName>
    <definedName name="Z_040F7A53_882C_426B_A971_3BA4E7F819F6_.wvu.FilterData" localSheetId="0" hidden="1">'на 01.12.2015'!$A$9:$L$466</definedName>
    <definedName name="Z_05C1E2BB_B583_44DD_A8AC_FBF87A053735_.wvu.FilterData" localSheetId="0" hidden="1">'на 01.12.2015'!$A$9:$L$466</definedName>
    <definedName name="Z_05C9DD0B_EBEE_40E7_A642_8B2CDCC810BA_.wvu.FilterData" localSheetId="0" hidden="1">'на 01.12.2015'!$A$9:$L$466</definedName>
    <definedName name="Z_0623BA59_06E0_47C4_A9E0_EFF8949456C2_.wvu.FilterData" localSheetId="0" hidden="1">'на 01.12.2015'!$A$9:$L$466</definedName>
    <definedName name="Z_079216EF_F396_45DE_93AA_DF26C49F532F_.wvu.FilterData" localSheetId="0" hidden="1">'на 01.12.2015'!$A$9:$L$466</definedName>
    <definedName name="Z_081D092E_BCFD_434D_99DD_F262EBF81A7D_.wvu.FilterData" localSheetId="0" hidden="1">'на 01.12.2015'!$A$9:$L$466</definedName>
    <definedName name="Z_09EDEF91_2CA5_4F56_B67B_9D290C461670_.wvu.FilterData" localSheetId="0" hidden="1">'на 01.12.2015'!$A$9:$L$466</definedName>
    <definedName name="Z_0AC3FA68_E0C8_4657_AD81_AF6345EA501C_.wvu.FilterData" localSheetId="0" hidden="1">'на 01.12.2015'!$A$9:$L$466</definedName>
    <definedName name="Z_0B579593_C56D_4394_91C1_F024BBE56EB1_.wvu.FilterData" localSheetId="0" hidden="1">'на 01.12.2015'!$A$9:$L$466</definedName>
    <definedName name="Z_0C6B39CB_8BE2_4437_B7EF_2B863FB64A7A_.wvu.FilterData" localSheetId="0" hidden="1">'на 01.12.2015'!$A$9:$L$466</definedName>
    <definedName name="Z_0C8C20D3_1DCE_4FE1_95B1_F35D8D398254_.wvu.FilterData" localSheetId="0" hidden="1">'на 01.12.2015'!$A$9:$L$466</definedName>
    <definedName name="Z_0CF3E93E_60F6_45C8_AD33_C2CE08831546_.wvu.FilterData" localSheetId="0" hidden="1">'на 01.12.2015'!$A$9:$L$466</definedName>
    <definedName name="Z_0D7F5190_D20E_42FD_AD77_53CB309C7272_.wvu.FilterData" localSheetId="0" hidden="1">'на 01.12.2015'!$A$9:$L$466</definedName>
    <definedName name="Z_0E6786D8_AC3A_48D5_9AD7_4E7485DB6D9C_.wvu.FilterData" localSheetId="0" hidden="1">'на 01.12.2015'!$A$9:$L$466</definedName>
    <definedName name="Z_105D23B5_3830_4B2C_A4D4_FBFBD3BEFB9C_.wvu.FilterData" localSheetId="0" hidden="1">'на 01.12.2015'!$A$9:$L$466</definedName>
    <definedName name="Z_12397037_6208_4B36_BC95_11438284A9DE_.wvu.FilterData" localSheetId="0" hidden="1">'на 01.12.2015'!$A$9:$L$466</definedName>
    <definedName name="Z_1315266B_953C_4E7F_B538_74B6DF400647_.wvu.FilterData" localSheetId="0" hidden="1">'на 01.12.2015'!$A$9:$L$466</definedName>
    <definedName name="Z_13E7ADA2_058C_4412_9AEA_31547694DD5C_.wvu.FilterData" localSheetId="0" hidden="1">'на 01.12.2015'!$A$9:$L$466</definedName>
    <definedName name="Z_16533C21_4A9A_450C_8A94_553B88C3A9CF_.wvu.FilterData" localSheetId="0" hidden="1">'на 01.12.2015'!$A$9:$L$466</definedName>
    <definedName name="Z_168FD5D4_D13B_47B9_8E56_61C627E3620F_.wvu.FilterData" localSheetId="0" hidden="1">'на 01.12.2015'!$A$9:$L$466</definedName>
    <definedName name="Z_176FBEC7_B2AF_4702_A894_382F81F9ECF6_.wvu.FilterData" localSheetId="0" hidden="1">'на 01.12.2015'!$A$9:$L$466</definedName>
    <definedName name="Z_19510E6E_7565_4AC2_BCB4_A345501456B6_.wvu.FilterData" localSheetId="0" hidden="1">'на 01.12.2015'!$A$9:$L$466</definedName>
    <definedName name="Z_1C3DF549_BEC3_47F7_8F0B_A96D42597ECF_.wvu.FilterData" localSheetId="0" hidden="1">'на 01.12.2015'!$A$9:$L$466</definedName>
    <definedName name="Z_1C681B2A_8932_44D9_BF50_EA5DBCC10436_.wvu.FilterData" localSheetId="0" hidden="1">'на 01.12.2015'!$A$9:$L$466</definedName>
    <definedName name="Z_1F274A4D_4DCC_44CA_A1BD_90B7EE180486_.wvu.FilterData" localSheetId="0" hidden="1">'на 01.12.2015'!$A$9:$L$466</definedName>
    <definedName name="Z_1FF678B1_7F2B_4362_81E7_D3C79ED64B95_.wvu.FilterData" localSheetId="0" hidden="1">'на 01.12.2015'!$A$9:$L$466</definedName>
    <definedName name="Z_216AEA56_C079_4104_83C7_B22F3C2C4895_.wvu.FilterData" localSheetId="0" hidden="1">'на 01.12.2015'!$A$9:$L$466</definedName>
    <definedName name="Z_2181C7D4_AA52_40AC_A808_5D532F9A4DB9_.wvu.FilterData" localSheetId="0" hidden="1">'на 01.12.2015'!$A$9:$L$466</definedName>
    <definedName name="Z_22A3361C_6866_4206_B8FA_E848438D95B8_.wvu.FilterData" localSheetId="0" hidden="1">'на 01.12.2015'!$A$9:$L$466</definedName>
    <definedName name="Z_24D1D1DF_90B3_41D1_82E1_05DE887CC58D_.wvu.FilterData" localSheetId="0" hidden="1">'на 01.12.2015'!$A$9:$L$466</definedName>
    <definedName name="Z_24E5C1BC_322C_4FEF_B964_F0DCC04482C1_.wvu.Cols" localSheetId="0" hidden="1">'на 01.12.2015'!#REF!,'на 01.12.2015'!$R:$R</definedName>
    <definedName name="Z_24E5C1BC_322C_4FEF_B964_F0DCC04482C1_.wvu.FilterData" localSheetId="0" hidden="1">'на 01.12.2015'!$A$9:$L$466</definedName>
    <definedName name="Z_24E5C1BC_322C_4FEF_B964_F0DCC04482C1_.wvu.Rows" localSheetId="0" hidden="1">'на 01.12.2015'!#REF!</definedName>
    <definedName name="Z_26E7CD7D_71FD_4075_B268_E6444384CE7D_.wvu.FilterData" localSheetId="0" hidden="1">'на 01.12.2015'!$A$9:$L$466</definedName>
    <definedName name="Z_28008BE5_0693_468D_890E_2AE562EDDFCA_.wvu.FilterData" localSheetId="0" hidden="1">'на 01.12.2015'!$A$9:$L$466</definedName>
    <definedName name="Z_2C47EAD7_6B0B_40AB_9599_0BF3302E35F1_.wvu.FilterData" localSheetId="0" hidden="1">'на 01.12.2015'!$A$9:$L$466</definedName>
    <definedName name="Z_2D918A37_6905_4BEF_BC3A_DA45E968DAC3_.wvu.FilterData" localSheetId="0" hidden="1">'на 01.12.2015'!$A$9:$L$466</definedName>
    <definedName name="Z_2DF88C31_E5A0_4DFE_877D_5A31D3992603_.wvu.Rows" localSheetId="0" hidden="1">'на 01.12.2015'!$299:$310,'на 01.12.2015'!#REF!,'на 01.12.2015'!#REF!,'на 01.12.2015'!#REF!,'на 01.12.2015'!#REF!,'на 01.12.2015'!#REF!,'на 01.12.2015'!#REF!,'на 01.12.2015'!#REF!,'на 01.12.2015'!#REF!,'на 01.12.2015'!#REF!,'на 01.12.2015'!#REF!</definedName>
    <definedName name="Z_2F3BAFC5_8792_4BC0_833F_5CB9ACB14A14_.wvu.FilterData" localSheetId="0" hidden="1">'на 01.12.2015'!$A$9:$L$466</definedName>
    <definedName name="Z_2F7AC811_CA37_46E3_866E_6E10DF43054A_.wvu.FilterData" localSheetId="0" hidden="1">'на 01.12.2015'!$A$9:$T$454</definedName>
    <definedName name="Z_31985263_3556_4B71_A26F_62706F49B320_.wvu.FilterData" localSheetId="0" hidden="1">'на 01.12.2015'!$A$9:$L$466</definedName>
    <definedName name="Z_31EABA3C_DD8D_46BF_85B1_09527EF8E816_.wvu.FilterData" localSheetId="0" hidden="1">'на 01.12.2015'!$A$9:$L$466</definedName>
    <definedName name="Z_34E97F8E_B808_4C29_AFA8_24160BA8B576_.wvu.FilterData" localSheetId="0" hidden="1">'на 01.12.2015'!$A$9:$L$466</definedName>
    <definedName name="Z_3597F15D_13FB_47E4_B2D7_0713796F1B32_.wvu.FilterData" localSheetId="0" hidden="1">'на 01.12.2015'!$A$9:$L$466</definedName>
    <definedName name="Z_36279478_DEDD_46A7_8B6D_9500CB65A35C_.wvu.FilterData" localSheetId="0" hidden="1">'на 01.12.2015'!$A$9:$L$466</definedName>
    <definedName name="Z_36282042_958F_4D98_9515_9E9271F26AA2_.wvu.FilterData" localSheetId="0" hidden="1">'на 01.12.2015'!$A$9:$L$466</definedName>
    <definedName name="Z_36AEB3FF_FCBC_4E21_8EFE_F20781816ED3_.wvu.FilterData" localSheetId="0" hidden="1">'на 01.12.2015'!$A$9:$L$466</definedName>
    <definedName name="Z_37F8CE32_8CE8_4D95_9C0E_63112E6EFFE9_.wvu.Cols" localSheetId="0" hidden="1">'на 01.12.2015'!$Q:$R</definedName>
    <definedName name="Z_37F8CE32_8CE8_4D95_9C0E_63112E6EFFE9_.wvu.FilterData" localSheetId="0" hidden="1">'на 01.12.2015'!$A$9:$L$466</definedName>
    <definedName name="Z_37F8CE32_8CE8_4D95_9C0E_63112E6EFFE9_.wvu.PrintArea" localSheetId="0" hidden="1">'на 01.12.2015'!$A$1:$S$466</definedName>
    <definedName name="Z_37F8CE32_8CE8_4D95_9C0E_63112E6EFFE9_.wvu.PrintTitles" localSheetId="0" hidden="1">'на 01.12.2015'!$7:$10</definedName>
    <definedName name="Z_37F8CE32_8CE8_4D95_9C0E_63112E6EFFE9_.wvu.Rows" localSheetId="0" hidden="1">'на 01.12.2015'!$299:$310,'на 01.12.2015'!$29:$34,'на 01.12.2015'!#REF!,'на 01.12.2015'!#REF!,'на 01.12.2015'!#REF!,'на 01.12.2015'!#REF!,'на 01.12.2015'!#REF!,'на 01.12.2015'!#REF!,'на 01.12.2015'!#REF!,'на 01.12.2015'!#REF!,'на 01.12.2015'!#REF!,'на 01.12.2015'!#REF!,'на 01.12.2015'!#REF!,'на 01.12.2015'!#REF!,'на 01.12.2015'!#REF!,'на 01.12.2015'!#REF!,'на 01.12.2015'!#REF!</definedName>
    <definedName name="Z_3AAEA08B_779A_471D_BFA0_0D98BF9A4FAD_.wvu.FilterData" localSheetId="0" hidden="1">'на 01.12.2015'!$A$9:$L$466</definedName>
    <definedName name="Z_3C9F72CF_10C2_48CF_BBB6_A2B9A1393F37_.wvu.FilterData" localSheetId="0" hidden="1">'на 01.12.2015'!$A$9:$L$466</definedName>
    <definedName name="Z_3D1280C8_646B_4BB2_862F_8A8207220C6A_.wvu.FilterData" localSheetId="0" hidden="1">'на 01.12.2015'!$A$9:$L$466</definedName>
    <definedName name="Z_3DB4F6FC_CE58_4083_A6ED_88DCB901BB99_.wvu.FilterData" localSheetId="0" hidden="1">'на 01.12.2015'!$A$9:$L$466</definedName>
    <definedName name="Z_403313B7_B74E_4D03_8AB9_B2A52A5BA330_.wvu.FilterData" localSheetId="0" hidden="1">'на 01.12.2015'!$A$9:$L$466</definedName>
    <definedName name="Z_4055661A_C391_44E3_B71B_DF824D593415_.wvu.FilterData" localSheetId="0" hidden="1">'на 01.12.2015'!$A$9:$L$466</definedName>
    <definedName name="Z_415B8653_FE9C_472E_85AE_9CFA9B00FD5E_.wvu.FilterData" localSheetId="0" hidden="1">'на 01.12.2015'!$A$9:$L$466</definedName>
    <definedName name="Z_4388DD05_A74C_4C1C_A344_6EEDB2F4B1B0_.wvu.FilterData" localSheetId="0" hidden="1">'на 01.12.2015'!$A$9:$L$466</definedName>
    <definedName name="Z_445590C0_7350_4A17_AB85_F8DCF9494ECC_.wvu.FilterData" localSheetId="0" hidden="1">'на 01.12.2015'!$A$9:$L$466</definedName>
    <definedName name="Z_45D27932_FD3D_46DE_B431_4E5606457D7F_.wvu.FilterData" localSheetId="0" hidden="1">'на 01.12.2015'!$A$9:$L$466</definedName>
    <definedName name="Z_47DE35B6_B347_4C65_8E49_C2008CA773EB_.wvu.FilterData" localSheetId="0" hidden="1">'на 01.12.2015'!$A$9:$L$466</definedName>
    <definedName name="Z_4BB7905C_0E11_42F1_848D_90186131796A_.wvu.FilterData" localSheetId="0" hidden="1">'на 01.12.2015'!$A$9:$L$466</definedName>
    <definedName name="Z_4C1FE39D_945F_4F14_94DF_F69B283DCD9F_.wvu.FilterData" localSheetId="0" hidden="1">'на 01.12.2015'!$A$9:$L$466</definedName>
    <definedName name="Z_52C40832_4D48_45A4_B802_95C62DCB5A61_.wvu.FilterData" localSheetId="0" hidden="1">'на 01.12.2015'!$A$9:$L$466</definedName>
    <definedName name="Z_55266A36_B6A9_42E1_8467_17D14F12BABD_.wvu.FilterData" localSheetId="0" hidden="1">'на 01.12.2015'!$A$9:$L$466</definedName>
    <definedName name="Z_565A1A16_6A4F_4794_B3C1_1808DC7E86C0_.wvu.FilterData" localSheetId="0" hidden="1">'на 01.12.2015'!$A$9:$L$466</definedName>
    <definedName name="Z_568C3823_FEE7_49C8_B4CF_3D48541DA65C_.wvu.FilterData" localSheetId="0" hidden="1">'на 01.12.2015'!$A$9:$L$466</definedName>
    <definedName name="Z_56C18D87_C587_43F7_9147_D7827AADF66D_.wvu.FilterData" localSheetId="0" hidden="1">'на 01.12.2015'!$A$9:$L$466</definedName>
    <definedName name="Z_5729DC83_8713_4B21_9D2C_8A74D021747E_.wvu.FilterData" localSheetId="0" hidden="1">'на 01.12.2015'!$A$9:$L$466</definedName>
    <definedName name="Z_58270B81_2C5A_44D4_84D8_B29B6BA03243_.wvu.FilterData" localSheetId="0" hidden="1">'на 01.12.2015'!$A$9:$L$466</definedName>
    <definedName name="Z_59F91900_CAE9_4608_97BE_FBC0993C389F_.wvu.FilterData" localSheetId="0" hidden="1">'на 01.12.2015'!$A$9:$L$466</definedName>
    <definedName name="Z_5C13A1A0_C535_4639_90BE_9B5D72B8AEDB_.wvu.FilterData" localSheetId="0" hidden="1">'на 01.12.2015'!$A$9:$L$466</definedName>
    <definedName name="Z_5CDE7466_9008_4EE8_8F19_E26D937B15F6_.wvu.FilterData" localSheetId="0" hidden="1">'на 01.12.2015'!$A$9:$L$466</definedName>
    <definedName name="Z_60657231_C99E_4191_A90E_C546FB588843_.wvu.FilterData" localSheetId="0" hidden="1">'на 01.12.2015'!$A$9:$L$466</definedName>
    <definedName name="Z_60B33E92_3815_4061_91AA_8E38B8895054_.wvu.FilterData" localSheetId="0" hidden="1">'на 01.12.2015'!$A$9:$L$466</definedName>
    <definedName name="Z_62691467_BD46_47AE_A6DF_52CBD0D9817B_.wvu.FilterData" localSheetId="0" hidden="1">'на 01.12.2015'!$A$9:$L$466</definedName>
    <definedName name="Z_638AAAE8_8FF2_44D0_A160_BB2A9AEB5B72_.wvu.FilterData" localSheetId="0" hidden="1">'на 01.12.2015'!$A$9:$L$466</definedName>
    <definedName name="Z_63D45DC6_0D62_438A_9069_0A4378090381_.wvu.FilterData" localSheetId="0" hidden="1">'на 01.12.2015'!$A$9:$L$466</definedName>
    <definedName name="Z_6BE4E62B_4F97_4F96_9638_8ADCE8F932B1_.wvu.FilterData" localSheetId="0" hidden="1">'на 01.12.2015'!$A$9:$L$466</definedName>
    <definedName name="Z_6BE735CC_AF2E_4F67_B22D_A8AB001D3353_.wvu.FilterData" localSheetId="0" hidden="1">'на 01.12.2015'!$A$9:$L$466</definedName>
    <definedName name="Z_6CF84B0C_144A_4CF4_A34E_B9147B738037_.wvu.FilterData" localSheetId="0" hidden="1">'на 01.12.2015'!$A$9:$L$466</definedName>
    <definedName name="Z_6E2D6686_B9FD_4BBA_8CD4_95C6386F5509_.wvu.FilterData" localSheetId="0" hidden="1">'на 01.12.2015'!$A$9:$L$466</definedName>
    <definedName name="Z_6F60BF81_D1A9_4E04_93E7_3EE7124B8D23_.wvu.FilterData" localSheetId="0" hidden="1">'на 01.12.2015'!$A$9:$L$466</definedName>
    <definedName name="Z_706D67E7_3361_40B2_829D_8844AB8060E2_.wvu.FilterData" localSheetId="0" hidden="1">'на 01.12.2015'!$A$9:$L$466</definedName>
    <definedName name="Z_7246383F_5A7C_4469_ABE5_F3DE99D7B98C_.wvu.FilterData" localSheetId="0" hidden="1">'на 01.12.2015'!$A$9:$L$466</definedName>
    <definedName name="Z_742C8CE1_B323_4B6C_901C_E2B713ADDB04_.wvu.FilterData" localSheetId="0" hidden="1">'на 01.12.2015'!$A$9:$L$466</definedName>
    <definedName name="Z_762066AC_D656_4392_845D_8C6157B76764_.wvu.FilterData" localSheetId="0" hidden="1">'на 01.12.2015'!$A$9:$L$466</definedName>
    <definedName name="Z_799DB00F_141C_483B_A462_359C05A36D93_.wvu.FilterData" localSheetId="0" hidden="1">'на 01.12.2015'!$A$9:$L$466</definedName>
    <definedName name="Z_7A09065A_45D5_4C53_B9DD_121DF6719D64_.wvu.FilterData" localSheetId="0" hidden="1">'на 01.12.2015'!$A$9:$L$466</definedName>
    <definedName name="Z_7AE14342_BF53_4FA2_8C85_1038D8BA9596_.wvu.FilterData" localSheetId="0" hidden="1">'на 01.12.2015'!$A$9:$L$466</definedName>
    <definedName name="Z_7BC27702_AD83_4B6E_860E_D694439F877D_.wvu.FilterData" localSheetId="0" hidden="1">'на 01.12.2015'!$A$9:$L$466</definedName>
    <definedName name="Z_7DB24378_D193_4D04_9739_831C8625EEAE_.wvu.FilterData" localSheetId="0" hidden="1">'на 01.12.2015'!$A$9:$T$454</definedName>
    <definedName name="Z_81403331_C5EB_4760_B273_D3D9C8D43951_.wvu.FilterData" localSheetId="0" hidden="1">'на 01.12.2015'!$A$9:$L$466</definedName>
    <definedName name="Z_8280D1E0_5055_49CD_A383_D6B2F2EBD512_.wvu.FilterData" localSheetId="0" hidden="1">'на 01.12.2015'!$A$9:$L$466</definedName>
    <definedName name="Z_8462E4B7_FF49_4401_9CB1_027D70C3D86B_.wvu.FilterData" localSheetId="0" hidden="1">'на 01.12.2015'!$A$9:$L$466</definedName>
    <definedName name="Z_8649CC96_F63A_4F83_8C89_AA8F47AC05F3_.wvu.FilterData" localSheetId="0" hidden="1">'на 01.12.2015'!$A$9:$L$466</definedName>
    <definedName name="Z_87AE545F_036F_4E8B_9D04_AE59AB8BAC14_.wvu.FilterData" localSheetId="0" hidden="1">'на 01.12.2015'!$A$9:$L$466</definedName>
    <definedName name="Z_8878B53B_0E8A_4A11_8A26_C2AC9BB8A4A9_.wvu.FilterData" localSheetId="0" hidden="1">'на 01.12.2015'!$A$9:$L$466</definedName>
    <definedName name="Z_8C654415_86D2_479D_A511_8A4B3774E375_.wvu.FilterData" localSheetId="0" hidden="1">'на 01.12.2015'!$A$9:$L$466</definedName>
    <definedName name="Z_8CAD663B_CD5E_4846_B4FD_69BCB6D1EB12_.wvu.FilterData" localSheetId="0" hidden="1">'на 01.12.2015'!$A$9:$L$466</definedName>
    <definedName name="Z_8CB267BE_E783_4914_8FFF_50D79F1D75CF_.wvu.FilterData" localSheetId="0" hidden="1">'на 01.12.2015'!$A$9:$L$466</definedName>
    <definedName name="Z_8D7BE686_9FAF_4C26_8FD5_5395E55E0797_.wvu.FilterData" localSheetId="0" hidden="1">'на 01.12.2015'!$A$9:$L$466</definedName>
    <definedName name="Z_8D8D2F4C_3B7E_4C1F_A367_4BA418733E1A_.wvu.FilterData" localSheetId="0" hidden="1">'на 01.12.2015'!$A$9:$L$466</definedName>
    <definedName name="Z_8E62A2BE_7CE7_496E_AC79_F133ABDC98BF_.wvu.FilterData" localSheetId="0" hidden="1">'на 01.12.2015'!$A$9:$L$466</definedName>
    <definedName name="Z_935DFEC4_8817_4BB5_A846_9674D5A05EE9_.wvu.FilterData" localSheetId="0" hidden="1">'на 01.12.2015'!$A$9:$L$466</definedName>
    <definedName name="Z_95B5A563_A81C_425C_AC80_18232E0FA0F2_.wvu.FilterData" localSheetId="0" hidden="1">'на 01.12.2015'!$A$9:$L$466</definedName>
    <definedName name="Z_96167660_EA8B_4F7D_87A1_785E97B459B3_.wvu.FilterData" localSheetId="0" hidden="1">'на 01.12.2015'!$A$9:$L$466</definedName>
    <definedName name="Z_96879477_4713_4ABC_982A_7EB1C07B4DED_.wvu.FilterData" localSheetId="0" hidden="1">'на 01.12.2015'!$A$9:$L$466</definedName>
    <definedName name="Z_97F74FDF_2C27_4D85_A3A7_1EF51A8A2DFF_.wvu.FilterData" localSheetId="0" hidden="1">'на 01.12.2015'!$A$9:$L$466</definedName>
    <definedName name="Z_9A769443_7DFA_43D5_AB26_6F2EEF53DAF1_.wvu.FilterData" localSheetId="0" hidden="1">'на 01.12.2015'!$A$9:$L$466</definedName>
    <definedName name="Z_9C310551_EC8B_4B87_B5AF_39FC532C6FE3_.wvu.FilterData" localSheetId="0" hidden="1">'на 01.12.2015'!$A$9:$L$466</definedName>
    <definedName name="Z_9D24C81C_5B18_4B40_BF88_7236C9CAE366_.wvu.FilterData" localSheetId="0" hidden="1">'на 01.12.2015'!$A$9:$L$466</definedName>
    <definedName name="Z_9E943B7D_D4C7_443F_BC4C_8AB90546D8A5_.wvu.Cols" localSheetId="0" hidden="1">'на 01.12.2015'!$Q:$Q,'на 01.12.2015'!$T:$V</definedName>
    <definedName name="Z_9E943B7D_D4C7_443F_BC4C_8AB90546D8A5_.wvu.FilterData" localSheetId="0" hidden="1">'на 01.12.2015'!$A$5:$T$454</definedName>
    <definedName name="Z_9E943B7D_D4C7_443F_BC4C_8AB90546D8A5_.wvu.PrintTitles" localSheetId="0" hidden="1">'на 01.12.2015'!$7:$10</definedName>
    <definedName name="Z_9E943B7D_D4C7_443F_BC4C_8AB90546D8A5_.wvu.Rows" localSheetId="0" hidden="1">'на 01.12.2015'!#REF!,'на 01.12.2015'!$299:$310,'на 01.12.2015'!#REF!,'на 01.12.2015'!#REF!,'на 01.12.2015'!#REF!,'на 01.12.2015'!#REF!,'на 01.12.2015'!#REF!,'на 01.12.2015'!#REF!,'на 01.12.2015'!#REF!,'на 01.12.2015'!#REF!,'на 01.12.2015'!#REF!,'на 01.12.2015'!#REF!,'на 01.12.2015'!#REF!,'на 01.12.2015'!#REF!,'на 01.12.2015'!#REF!,'на 01.12.2015'!#REF!,'на 01.12.2015'!#REF!,'на 01.12.2015'!#REF!,'на 01.12.2015'!#REF!,'на 01.12.2015'!#REF!</definedName>
    <definedName name="Z_9EC99D85_9CBB_4D41_A0AC_5A782960B43C_.wvu.FilterData" localSheetId="0" hidden="1">'на 01.12.2015'!$A$9:$L$466</definedName>
    <definedName name="Z_A0EB0A04_1124_498B_8C4B_C1E25B53C1A8_.wvu.FilterData" localSheetId="0" hidden="1">'на 01.12.2015'!$A$9:$L$466</definedName>
    <definedName name="Z_A2611F3A_C06C_4662_B39E_6F08BA7C9B14_.wvu.FilterData" localSheetId="0" hidden="1">'на 01.12.2015'!$A$9:$L$466</definedName>
    <definedName name="Z_A28DA500_33FC_4913_B21A_3E2D7ED7A130_.wvu.FilterData" localSheetId="0" hidden="1">'на 01.12.2015'!$A$9:$L$466</definedName>
    <definedName name="Z_A62258B9_7768_4C4F_AFFC_537782E81CFF_.wvu.FilterData" localSheetId="0" hidden="1">'на 01.12.2015'!$A$9:$L$466</definedName>
    <definedName name="Z_A65D4FF6_26A1_47FE_AF98_41E05002FB1E_.wvu.FilterData" localSheetId="0" hidden="1">'на 01.12.2015'!$A$9:$L$466</definedName>
    <definedName name="Z_A98C96B5_CE3A_4FF9_B3E5_0DBB66ADC5BB_.wvu.FilterData" localSheetId="0" hidden="1">'на 01.12.2015'!$A$9:$L$466</definedName>
    <definedName name="Z_AA4C7BF5_07E0_4095_B165_D2AF600190FA_.wvu.FilterData" localSheetId="0" hidden="1">'на 01.12.2015'!$A$9:$L$466</definedName>
    <definedName name="Z_AAC4B5AB_1913_4D9C_A1FF_BD9345E009EB_.wvu.FilterData" localSheetId="0" hidden="1">'на 01.12.2015'!$A$9:$L$466</definedName>
    <definedName name="Z_AF01D870_77CB_46A2_A95B_3A27FF42EAA8_.wvu.FilterData" localSheetId="0" hidden="1">'на 01.12.2015'!$A$9:$L$466</definedName>
    <definedName name="Z_B180D137_9F25_4AD4_9057_37928F1867A8_.wvu.FilterData" localSheetId="0" hidden="1">'на 01.12.2015'!$A$9:$L$466</definedName>
    <definedName name="Z_B2D38EAC_E767_43A7_B7A2_621639FE347D_.wvu.FilterData" localSheetId="0" hidden="1">'на 01.12.2015'!$A$9:$L$466</definedName>
    <definedName name="Z_B3339176_D3D0_4D7A_8AAB_C0B71F942A93_.wvu.FilterData" localSheetId="0" hidden="1">'на 01.12.2015'!$A$9:$L$466</definedName>
    <definedName name="Z_B45FAC42_679D_43AB_B511_9E5492CAC2DB_.wvu.FilterData" localSheetId="0" hidden="1">'на 01.12.2015'!$A$9:$L$466</definedName>
    <definedName name="Z_B56BEF44_39DC_4F5B_A5E5_157C237832AF_.wvu.FilterData" localSheetId="0" hidden="1">'на 01.12.2015'!$A$9:$L$466</definedName>
    <definedName name="Z_B7A4DC29_6CA3_48BD_BD2B_5EA61D250392_.wvu.FilterData" localSheetId="0" hidden="1">'на 01.12.2015'!$A$9:$L$466</definedName>
    <definedName name="Z_B7F67755_3086_43A6_86E7_370F80E61BD0_.wvu.FilterData" localSheetId="0" hidden="1">'на 01.12.2015'!$A$9:$L$466</definedName>
    <definedName name="Z_BE442298_736F_47F5_9592_76FFCCDA59DB_.wvu.FilterData" localSheetId="0" hidden="1">'на 01.12.2015'!$A$9:$L$466</definedName>
    <definedName name="Z_BF65F093_304D_44F0_BF26_E5F8F9093CF5_.wvu.FilterData" localSheetId="0" hidden="1">'на 01.12.2015'!$A$9:$T$454</definedName>
    <definedName name="Z_C2E7FF11_4F7B_4EA9_AD45_A8385AC4BC24_.wvu.FilterData" localSheetId="0" hidden="1">'на 01.12.2015'!$A$9:$L$466</definedName>
    <definedName name="Z_C3E7B974_7E68_49C9_8A66_DEBBC3D71CB8_.wvu.FilterData" localSheetId="0" hidden="1">'на 01.12.2015'!$A$9:$L$466</definedName>
    <definedName name="Z_C47D5376_4107_461D_B353_0F0CCA5A27B8_.wvu.FilterData" localSheetId="0" hidden="1">'на 01.12.2015'!$A$9:$L$466</definedName>
    <definedName name="Z_C55D9313_9108_41CA_AD0E_FE2F7292C638_.wvu.FilterData" localSheetId="0" hidden="1">'на 01.12.2015'!$A$9:$L$466</definedName>
    <definedName name="Z_C5D84F85_3611_4C2A_903D_ECFF3A3DA3D9_.wvu.FilterData" localSheetId="0" hidden="1">'на 01.12.2015'!$A$9:$L$466</definedName>
    <definedName name="Z_C74598AC_1D4B_466D_8455_294C1A2E69BB_.wvu.FilterData" localSheetId="0" hidden="1">'на 01.12.2015'!$A$9:$L$466</definedName>
    <definedName name="Z_C8C7D91A_0101_429D_A7C4_25C2A366909A_.wvu.Cols" localSheetId="0" hidden="1">'на 01.12.2015'!$O:$O,'на 01.12.2015'!$Q:$Q</definedName>
    <definedName name="Z_C8C7D91A_0101_429D_A7C4_25C2A366909A_.wvu.FilterData" localSheetId="0" hidden="1">'на 01.12.2015'!$A$9:$T$454</definedName>
    <definedName name="Z_C8C7D91A_0101_429D_A7C4_25C2A366909A_.wvu.Rows" localSheetId="0" hidden="1">'на 01.12.2015'!$299:$310,'на 01.12.2015'!#REF!,'на 01.12.2015'!#REF!,'на 01.12.2015'!#REF!,'на 01.12.2015'!#REF!,'на 01.12.2015'!#REF!,'на 01.12.2015'!#REF!,'на 01.12.2015'!#REF!,'на 01.12.2015'!#REF!,'на 01.12.2015'!#REF!</definedName>
    <definedName name="Z_C98B4A4E_FC1F_45B3_ABB0_7DC9BD4B8057_.wvu.FilterData" localSheetId="0" hidden="1">'на 01.12.2015'!$A$9:$L$466</definedName>
    <definedName name="Z_CAAD7F8A_A328_4C0A_9ECF_2AD83A08D699_.wvu.FilterData" localSheetId="0" hidden="1">'на 01.12.2015'!$A$9:$L$466</definedName>
    <definedName name="Z_CB4880DD_CE83_4DFC_BBA7_70687256D5A4_.wvu.FilterData" localSheetId="0" hidden="1">'на 01.12.2015'!$A$9:$L$466</definedName>
    <definedName name="Z_CBF12BD1_A071_4448_8003_32E74F40E3E3_.wvu.FilterData" localSheetId="0" hidden="1">'на 01.12.2015'!$A$9:$L$466</definedName>
    <definedName name="Z_CBF9D894_3FD2_4B68_BAC8_643DB23851C0_.wvu.FilterData" localSheetId="0" hidden="1">'на 01.12.2015'!$A$9:$L$466</definedName>
    <definedName name="Z_CBF9D894_3FD2_4B68_BAC8_643DB23851C0_.wvu.Rows" localSheetId="0" hidden="1">'на 01.12.2015'!$299:$310,'на 01.12.2015'!#REF!,'на 01.12.2015'!#REF!,'на 01.12.2015'!#REF!</definedName>
    <definedName name="Z_CCC17219_B1A3_4C6B_B903_0E4550432FD0_.wvu.FilterData" localSheetId="0" hidden="1">'на 01.12.2015'!$A$9:$L$466</definedName>
    <definedName name="Z_D20DFCFE_63F9_4265_B37B_4F36C46DF159_.wvu.FilterData" localSheetId="0" hidden="1">'на 01.12.2015'!$A$9:$T$454</definedName>
    <definedName name="Z_D20DFCFE_63F9_4265_B37B_4F36C46DF159_.wvu.Rows" localSheetId="0" hidden="1">'на 01.12.2015'!#REF!,'на 01.12.2015'!#REF!</definedName>
    <definedName name="Z_D343F548_3DE6_4716_9B8B_0FF1DF1B1DE3_.wvu.FilterData" localSheetId="0" hidden="1">'на 01.12.2015'!$A$9:$L$466</definedName>
    <definedName name="Z_D3C3EFC2_493C_4B9B_BC16_8147B08F8F65_.wvu.FilterData" localSheetId="0" hidden="1">'на 01.12.2015'!$A$9:$L$466</definedName>
    <definedName name="Z_D3F31BC4_4CDA_431B_BA5F_ADE76A923760_.wvu.FilterData" localSheetId="0" hidden="1">'на 01.12.2015'!$A$9:$L$466</definedName>
    <definedName name="Z_D45ABB34_16CC_462D_8459_2034D47F465D_.wvu.FilterData" localSheetId="0" hidden="1">'на 01.12.2015'!$A$9:$L$466</definedName>
    <definedName name="Z_D5317C3A_3EDA_404B_818D_EAF558810951_.wvu.FilterData" localSheetId="0" hidden="1">'на 01.12.2015'!$A$9:$L$466</definedName>
    <definedName name="Z_D537FB3B_712D_486A_BA32_4F73BEB2AA19_.wvu.FilterData" localSheetId="0" hidden="1">'на 01.12.2015'!$A$9:$L$466</definedName>
    <definedName name="Z_D6730C21_0555_4F4D_B589_9DE5CFF9C442_.wvu.FilterData" localSheetId="0" hidden="1">'на 01.12.2015'!$A$9:$L$466</definedName>
    <definedName name="Z_D8418465_ECB6_40A4_8538_9D6D02B4E5CE_.wvu.FilterData" localSheetId="0" hidden="1">'на 01.12.2015'!$A$9:$L$466</definedName>
    <definedName name="Z_D8836A46_4276_4875_86A1_BB0E2B53006C_.wvu.FilterData" localSheetId="0" hidden="1">'на 01.12.2015'!$A$9:$L$466</definedName>
    <definedName name="Z_D8EBE17E_7A1A_4392_901C_A4C8DD4BAF28_.wvu.FilterData" localSheetId="0" hidden="1">'на 01.12.2015'!$A$9:$L$466</definedName>
    <definedName name="Z_D97BC9A1_860C_45CB_8FAD_B69CEE39193C_.wvu.FilterData" localSheetId="0" hidden="1">'на 01.12.2015'!$A$9:$L$466</definedName>
    <definedName name="Z_DC263B7F_7E05_4E66_AE9F_05D6DDE635B1_.wvu.FilterData" localSheetId="0" hidden="1">'на 01.12.2015'!$A$9:$L$466</definedName>
    <definedName name="Z_DC796824_ECED_4590_A3E8_8D5A3534C637_.wvu.FilterData" localSheetId="0" hidden="1">'на 01.12.2015'!$A$9:$L$466</definedName>
    <definedName name="Z_DCC1B134_1BA2_418E_B1D0_0938D8743370_.wvu.FilterData" localSheetId="0" hidden="1">'на 01.12.2015'!$A$9:$L$466</definedName>
    <definedName name="Z_DDA68DE5_EF86_4A52_97CD_589088C5FE7A_.wvu.FilterData" localSheetId="0" hidden="1">'на 01.12.2015'!$A$9:$L$466</definedName>
    <definedName name="Z_DE2C3999_6F3E_4D24_86CF_8803BF5FAA48_.wvu.FilterData" localSheetId="0" hidden="1">'на 01.12.2015'!$A$9:$T$454</definedName>
    <definedName name="Z_DEA6EDB2_F27D_4C8F_B061_FD80BEC5543F_.wvu.FilterData" localSheetId="0" hidden="1">'на 01.12.2015'!$A$9:$L$466</definedName>
    <definedName name="Z_E0B34E03_0754_4713_9A98_5ACEE69C9E71_.wvu.FilterData" localSheetId="0" hidden="1">'на 01.12.2015'!$A$9:$L$466</definedName>
    <definedName name="Z_E1E7843B_3EC3_4FFF_9B1C_53E7DE6A4004_.wvu.FilterData" localSheetId="0" hidden="1">'на 01.12.2015'!$A$9:$L$466</definedName>
    <definedName name="Z_E25FE844_1AD8_4E16_B2DB_9033A702F13A_.wvu.FilterData" localSheetId="0" hidden="1">'на 01.12.2015'!$A$9:$L$466</definedName>
    <definedName name="Z_E2861A4E_263A_4BE6_9223_2DA352B0AD2D_.wvu.FilterData" localSheetId="0" hidden="1">'на 01.12.2015'!$A$9:$L$466</definedName>
    <definedName name="Z_E2FB76DF_1C94_4620_8087_FEE12FDAA3D2_.wvu.FilterData" localSheetId="0" hidden="1">'на 01.12.2015'!$A$9:$L$466</definedName>
    <definedName name="Z_E3C6ECC1_0F12_435D_9B36_B23F6133337F_.wvu.FilterData" localSheetId="0" hidden="1">'на 01.12.2015'!$A$9:$L$466</definedName>
    <definedName name="Z_E88E1D11_18C0_4724_9D4F_2C85DDF57564_.wvu.FilterData" localSheetId="0" hidden="1">'на 01.12.2015'!$A$9:$L$466</definedName>
    <definedName name="Z_EA769D6D_3269_481D_9974_BC10C6C55FF6_.wvu.FilterData" localSheetId="0" hidden="1">'на 01.12.2015'!$A$9:$L$466</definedName>
    <definedName name="Z_EBCDBD63_50FE_4D52_B280_2A723FA77236_.wvu.FilterData" localSheetId="0" hidden="1">'на 01.12.2015'!$A$9:$L$466</definedName>
    <definedName name="Z_ED74FBD3_DF35_4798_8C2A_7ADA46D140AA_.wvu.FilterData" localSheetId="0" hidden="1">'на 01.12.2015'!$A$9:$L$466</definedName>
    <definedName name="Z_EFFADE78_6F23_4B5D_AE74_3E82BA29B398_.wvu.FilterData" localSheetId="0" hidden="1">'на 01.12.2015'!$A$9:$L$466</definedName>
    <definedName name="Z_F140A98E_30AA_4FD0_8B93_08F8951EDE5E_.wvu.FilterData" localSheetId="0" hidden="1">'на 01.12.2015'!$A$9:$L$466</definedName>
    <definedName name="Z_F8CD48ED_A67F_492E_A417_09D352E93E12_.wvu.FilterData" localSheetId="0" hidden="1">'на 01.12.2015'!$A$9:$L$466</definedName>
    <definedName name="Z_F9F96D65_7E5D_4EDB_B47B_CD800EE8793F_.wvu.FilterData" localSheetId="0" hidden="1">'на 01.12.2015'!$A$9:$L$466</definedName>
    <definedName name="Z_FAEA1540_FB92_4A7F_8E18_381E2C6FAF74_.wvu.FilterData" localSheetId="0" hidden="1">'на 01.12.2015'!$A$9:$L$466</definedName>
    <definedName name="Z_FBEEEF36_B47B_4551_8D8A_904E9E1222D4_.wvu.FilterData" localSheetId="0" hidden="1">'на 01.12.2015'!$A$9:$L$466</definedName>
    <definedName name="Z_FD0E1B66_1ED2_4768_AEAA_4813773FCD1B_.wvu.FilterData" localSheetId="0" hidden="1">'на 01.12.2015'!$A$9:$L$466</definedName>
    <definedName name="Z_FF7CC20D_CA9E_46D2_A113_9EB09E8A7DF6_.wvu.FilterData" localSheetId="0" hidden="1">'на 01.12.2015'!$A$9:$L$466</definedName>
    <definedName name="_xlnm.Print_Titles" localSheetId="0">'на 01.12.2015'!$7:$9</definedName>
    <definedName name="_xlnm.Print_Titles" localSheetId="1">перечень!$3:$3</definedName>
    <definedName name="_xlnm.Print_Area" localSheetId="0">'на 01.12.2015'!$A$1:$CH$1076</definedName>
    <definedName name="_xlnm.Print_Area" localSheetId="1">перечень!$A$1:$J$34</definedName>
  </definedNames>
  <calcPr calcId="145621" fullPrecision="0"/>
  <customWorkbookViews>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windowWidth="1276" windowHeight="77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s>
  <fileRecoveryPr autoRecover="0"/>
</workbook>
</file>

<file path=xl/calcChain.xml><?xml version="1.0" encoding="utf-8"?>
<calcChain xmlns="http://schemas.openxmlformats.org/spreadsheetml/2006/main">
  <c r="S696" i="1" l="1"/>
  <c r="H65" i="1" l="1"/>
  <c r="N632" i="1" l="1"/>
  <c r="N626" i="1"/>
  <c r="N390" i="1" l="1"/>
  <c r="K390" i="1"/>
  <c r="H390" i="1"/>
  <c r="I390" i="1"/>
  <c r="G390" i="1"/>
  <c r="R412" i="1"/>
  <c r="Q412" i="1"/>
  <c r="P412" i="1"/>
  <c r="O412" i="1"/>
  <c r="CJ412" i="1" s="1"/>
  <c r="R411" i="1"/>
  <c r="Q411" i="1"/>
  <c r="P411" i="1"/>
  <c r="O411" i="1"/>
  <c r="CJ411" i="1" s="1"/>
  <c r="R410" i="1"/>
  <c r="Q410" i="1"/>
  <c r="P410" i="1"/>
  <c r="O410" i="1"/>
  <c r="CJ410" i="1" s="1"/>
  <c r="N409" i="1"/>
  <c r="K409" i="1"/>
  <c r="R409" i="1" s="1"/>
  <c r="J409" i="1"/>
  <c r="R408" i="1"/>
  <c r="Q408" i="1"/>
  <c r="P408" i="1"/>
  <c r="O408" i="1"/>
  <c r="CT408" i="1" s="1"/>
  <c r="CU408" i="1" s="1"/>
  <c r="M408" i="1"/>
  <c r="L408" i="1"/>
  <c r="K407" i="1"/>
  <c r="I407" i="1"/>
  <c r="H407" i="1"/>
  <c r="G407" i="1"/>
  <c r="O409" i="1" l="1"/>
  <c r="CT409" i="1" s="1"/>
  <c r="CU409" i="1" s="1"/>
  <c r="Q409" i="1"/>
  <c r="M407" i="1"/>
  <c r="N407" i="1"/>
  <c r="O407" i="1"/>
  <c r="CJ408" i="1"/>
  <c r="P407" i="1"/>
  <c r="M409" i="1"/>
  <c r="CT410" i="1"/>
  <c r="CU410" i="1" s="1"/>
  <c r="CT411" i="1"/>
  <c r="CU411" i="1" s="1"/>
  <c r="CT412" i="1"/>
  <c r="CU412" i="1" s="1"/>
  <c r="J407" i="1"/>
  <c r="L407" i="1"/>
  <c r="L409" i="1"/>
  <c r="P409" i="1"/>
  <c r="K658" i="1"/>
  <c r="K646" i="1"/>
  <c r="K632" i="1"/>
  <c r="L921" i="1"/>
  <c r="L922" i="1"/>
  <c r="J921" i="1"/>
  <c r="I905" i="1"/>
  <c r="CT407" i="1" l="1"/>
  <c r="CU407" i="1" s="1"/>
  <c r="CJ409" i="1"/>
  <c r="N188" i="1"/>
  <c r="H187" i="1"/>
  <c r="N187" i="1"/>
  <c r="K188" i="1"/>
  <c r="I188" i="1"/>
  <c r="K187" i="1"/>
  <c r="I187" i="1"/>
  <c r="O187" i="1" l="1"/>
  <c r="H847" i="1"/>
  <c r="N217" i="1" l="1"/>
  <c r="N175" i="1" l="1"/>
  <c r="I933" i="1" l="1"/>
  <c r="N944" i="1"/>
  <c r="O944" i="1" s="1"/>
  <c r="CJ944" i="1" s="1"/>
  <c r="N943" i="1"/>
  <c r="O943" i="1" s="1"/>
  <c r="N1008" i="1"/>
  <c r="H433" i="1"/>
  <c r="M440" i="1"/>
  <c r="J174" i="1" l="1"/>
  <c r="I703" i="1" l="1"/>
  <c r="K703" i="1"/>
  <c r="K415" i="1" l="1"/>
  <c r="I415" i="1"/>
  <c r="J421" i="1"/>
  <c r="CT84" i="1" l="1"/>
  <c r="CU84" i="1" s="1"/>
  <c r="CT86" i="1"/>
  <c r="CU86" i="1" s="1"/>
  <c r="CT87" i="1"/>
  <c r="CU87" i="1" s="1"/>
  <c r="CT88" i="1"/>
  <c r="CU88" i="1" s="1"/>
  <c r="CT90" i="1"/>
  <c r="CU90" i="1" s="1"/>
  <c r="CT92" i="1"/>
  <c r="CU92" i="1" s="1"/>
  <c r="CT93" i="1"/>
  <c r="CU93" i="1" s="1"/>
  <c r="CT94" i="1"/>
  <c r="CU94" i="1" s="1"/>
  <c r="CT186" i="1"/>
  <c r="CU186" i="1" s="1"/>
  <c r="CT189" i="1"/>
  <c r="CU189" i="1" s="1"/>
  <c r="CT190" i="1"/>
  <c r="CU190" i="1" s="1"/>
  <c r="CT281" i="1"/>
  <c r="CU281" i="1" s="1"/>
  <c r="CT325" i="1"/>
  <c r="CU325" i="1" s="1"/>
  <c r="CT341" i="1"/>
  <c r="CU341" i="1" s="1"/>
  <c r="CT342" i="1"/>
  <c r="CU342" i="1" s="1"/>
  <c r="CT343" i="1"/>
  <c r="CU343" i="1" s="1"/>
  <c r="CT344" i="1"/>
  <c r="CU344" i="1" s="1"/>
  <c r="CT345" i="1"/>
  <c r="CU345" i="1" s="1"/>
  <c r="CT346" i="1"/>
  <c r="CU346" i="1" s="1"/>
  <c r="CT761" i="1"/>
  <c r="CU761" i="1" s="1"/>
  <c r="CT762" i="1"/>
  <c r="CU762" i="1" s="1"/>
  <c r="CT763" i="1"/>
  <c r="CU763" i="1" s="1"/>
  <c r="CT764" i="1"/>
  <c r="CU764" i="1" s="1"/>
  <c r="CT765" i="1"/>
  <c r="CU765" i="1" s="1"/>
  <c r="CT766" i="1"/>
  <c r="CU766" i="1" s="1"/>
  <c r="CT1041" i="1"/>
  <c r="CU1041" i="1" s="1"/>
  <c r="CT1042" i="1"/>
  <c r="CU1042" i="1" s="1"/>
  <c r="CT1043" i="1"/>
  <c r="CU1043" i="1" s="1"/>
  <c r="CT1044" i="1"/>
  <c r="CU1044" i="1" s="1"/>
  <c r="CT1045" i="1"/>
  <c r="CU1045" i="1" s="1"/>
  <c r="CT1046" i="1"/>
  <c r="CU1046" i="1" s="1"/>
  <c r="CT1047" i="1"/>
  <c r="CU1047" i="1" s="1"/>
  <c r="CT1048" i="1"/>
  <c r="CU1048" i="1" s="1"/>
  <c r="CT1049" i="1"/>
  <c r="CU1049" i="1" s="1"/>
  <c r="CT1050" i="1"/>
  <c r="CU1050" i="1" s="1"/>
  <c r="CT1051" i="1"/>
  <c r="CU1051" i="1" s="1"/>
  <c r="CT1052" i="1"/>
  <c r="CU1052" i="1" s="1"/>
  <c r="CT1053" i="1"/>
  <c r="CU1053" i="1" s="1"/>
  <c r="CT1054" i="1"/>
  <c r="CU1054" i="1" s="1"/>
  <c r="CT1055" i="1"/>
  <c r="CU1055" i="1" s="1"/>
  <c r="CT1056" i="1"/>
  <c r="CU1056" i="1" s="1"/>
  <c r="CT1057" i="1"/>
  <c r="CU1057" i="1" s="1"/>
  <c r="CT1058" i="1"/>
  <c r="CU1058" i="1" s="1"/>
  <c r="CT1059" i="1"/>
  <c r="CU1059" i="1" s="1"/>
  <c r="CT1060" i="1"/>
  <c r="CU1060" i="1" s="1"/>
  <c r="CT1061" i="1"/>
  <c r="CU1061" i="1" s="1"/>
  <c r="CT1062" i="1"/>
  <c r="CU1062" i="1" s="1"/>
  <c r="CT1063" i="1"/>
  <c r="CU1063" i="1" s="1"/>
  <c r="CT1064" i="1"/>
  <c r="CU1064" i="1" s="1"/>
  <c r="CT1065" i="1"/>
  <c r="CU1065" i="1" s="1"/>
  <c r="CT1066" i="1"/>
  <c r="CU1066" i="1" s="1"/>
  <c r="CT1067" i="1"/>
  <c r="CU1067" i="1" s="1"/>
  <c r="CT1068" i="1"/>
  <c r="CU1068" i="1" s="1"/>
  <c r="CT1069" i="1"/>
  <c r="CU1069" i="1" s="1"/>
  <c r="CT1070" i="1"/>
  <c r="CU1070" i="1" s="1"/>
  <c r="CT1071" i="1"/>
  <c r="CU1071" i="1" s="1"/>
  <c r="CT1072" i="1"/>
  <c r="CU1072" i="1" s="1"/>
  <c r="CT1073" i="1"/>
  <c r="CU1073" i="1" s="1"/>
  <c r="CT1074" i="1"/>
  <c r="CU1074" i="1" s="1"/>
  <c r="CT1075" i="1"/>
  <c r="CU1075" i="1" s="1"/>
  <c r="CT1076" i="1"/>
  <c r="CU1076" i="1" s="1"/>
  <c r="N526" i="1" l="1"/>
  <c r="N525" i="1"/>
  <c r="K526" i="1"/>
  <c r="K525" i="1"/>
  <c r="K524" i="1"/>
  <c r="K523" i="1"/>
  <c r="K522" i="1"/>
  <c r="H523" i="1"/>
  <c r="I523" i="1"/>
  <c r="G524" i="1"/>
  <c r="H524" i="1"/>
  <c r="I524" i="1"/>
  <c r="G525" i="1"/>
  <c r="H525" i="1"/>
  <c r="I525" i="1"/>
  <c r="G526" i="1"/>
  <c r="H526" i="1"/>
  <c r="I526" i="1"/>
  <c r="H522" i="1"/>
  <c r="I522" i="1"/>
  <c r="G522" i="1"/>
  <c r="R538" i="1" l="1"/>
  <c r="Q538" i="1"/>
  <c r="O538" i="1"/>
  <c r="R537" i="1"/>
  <c r="Q537" i="1"/>
  <c r="O537" i="1"/>
  <c r="R536" i="1"/>
  <c r="N536" i="1"/>
  <c r="M536" i="1"/>
  <c r="L536" i="1"/>
  <c r="J536" i="1"/>
  <c r="R535" i="1"/>
  <c r="N535" i="1"/>
  <c r="M535" i="1"/>
  <c r="L535" i="1"/>
  <c r="J535" i="1"/>
  <c r="F535" i="1"/>
  <c r="F533" i="1" s="1"/>
  <c r="R534" i="1"/>
  <c r="N534" i="1"/>
  <c r="M534" i="1"/>
  <c r="L534" i="1"/>
  <c r="J534" i="1"/>
  <c r="K533" i="1"/>
  <c r="I533" i="1"/>
  <c r="H533" i="1"/>
  <c r="G533" i="1"/>
  <c r="E533" i="1"/>
  <c r="D533" i="1"/>
  <c r="K898" i="1"/>
  <c r="K897" i="1"/>
  <c r="K896" i="1"/>
  <c r="K895" i="1"/>
  <c r="K894" i="1"/>
  <c r="G895" i="1"/>
  <c r="H895" i="1"/>
  <c r="I895" i="1"/>
  <c r="G896" i="1"/>
  <c r="H896" i="1"/>
  <c r="I896" i="1"/>
  <c r="G897" i="1"/>
  <c r="H897" i="1"/>
  <c r="I897" i="1"/>
  <c r="G898" i="1"/>
  <c r="H898" i="1"/>
  <c r="I898" i="1"/>
  <c r="H894" i="1"/>
  <c r="I894" i="1"/>
  <c r="G894" i="1"/>
  <c r="O535" i="1" l="1"/>
  <c r="CJ535" i="1" s="1"/>
  <c r="O536" i="1"/>
  <c r="CT536" i="1" s="1"/>
  <c r="CU536" i="1" s="1"/>
  <c r="O534" i="1"/>
  <c r="CT534" i="1" s="1"/>
  <c r="CU534" i="1" s="1"/>
  <c r="CJ537" i="1"/>
  <c r="CT537" i="1"/>
  <c r="CU537" i="1" s="1"/>
  <c r="CJ538" i="1"/>
  <c r="CT538" i="1"/>
  <c r="CU538" i="1" s="1"/>
  <c r="N533" i="1"/>
  <c r="R533" i="1"/>
  <c r="L533" i="1"/>
  <c r="Q534" i="1"/>
  <c r="Q535" i="1"/>
  <c r="CJ536" i="1"/>
  <c r="Q536" i="1"/>
  <c r="M533" i="1"/>
  <c r="J533" i="1"/>
  <c r="P534" i="1"/>
  <c r="P535" i="1"/>
  <c r="P536" i="1"/>
  <c r="K905" i="1"/>
  <c r="CJ534" i="1" l="1"/>
  <c r="CT535" i="1"/>
  <c r="CU535" i="1" s="1"/>
  <c r="Q533" i="1"/>
  <c r="P533" i="1"/>
  <c r="O533" i="1"/>
  <c r="CJ533" i="1" s="1"/>
  <c r="N490" i="1"/>
  <c r="N486" i="1"/>
  <c r="K490" i="1"/>
  <c r="K489" i="1"/>
  <c r="K488" i="1"/>
  <c r="K487" i="1"/>
  <c r="K486" i="1"/>
  <c r="G487" i="1"/>
  <c r="G469" i="1" s="1"/>
  <c r="H487" i="1"/>
  <c r="I487" i="1"/>
  <c r="G488" i="1"/>
  <c r="H488" i="1"/>
  <c r="I488" i="1"/>
  <c r="G489" i="1"/>
  <c r="H489" i="1"/>
  <c r="I489" i="1"/>
  <c r="G490" i="1"/>
  <c r="H490" i="1"/>
  <c r="I490" i="1"/>
  <c r="H486" i="1"/>
  <c r="I486" i="1"/>
  <c r="CT533" i="1" l="1"/>
  <c r="CU533" i="1" s="1"/>
  <c r="I472" i="1"/>
  <c r="I466" i="1" s="1"/>
  <c r="G471" i="1"/>
  <c r="G465" i="1" s="1"/>
  <c r="I468" i="1"/>
  <c r="I462" i="1" s="1"/>
  <c r="I470" i="1"/>
  <c r="I464" i="1" s="1"/>
  <c r="H469" i="1"/>
  <c r="H463" i="1" s="1"/>
  <c r="H468" i="1"/>
  <c r="H462" i="1" s="1"/>
  <c r="I471" i="1"/>
  <c r="I465" i="1" s="1"/>
  <c r="H470" i="1"/>
  <c r="H464" i="1" s="1"/>
  <c r="K471" i="1"/>
  <c r="K465" i="1" s="1"/>
  <c r="H471" i="1"/>
  <c r="H465" i="1" s="1"/>
  <c r="G470" i="1"/>
  <c r="G464" i="1" s="1"/>
  <c r="K468" i="1"/>
  <c r="K462" i="1" s="1"/>
  <c r="K472" i="1"/>
  <c r="K466" i="1" s="1"/>
  <c r="H472" i="1"/>
  <c r="H466" i="1" s="1"/>
  <c r="K469" i="1"/>
  <c r="K463" i="1" s="1"/>
  <c r="N468" i="1"/>
  <c r="I469" i="1"/>
  <c r="I463" i="1" s="1"/>
  <c r="G472" i="1"/>
  <c r="G466" i="1" s="1"/>
  <c r="K470" i="1"/>
  <c r="K464" i="1" s="1"/>
  <c r="N472" i="1"/>
  <c r="K893" i="1"/>
  <c r="N793" i="1"/>
  <c r="N466" i="1" l="1"/>
  <c r="N112" i="1"/>
  <c r="N110" i="1"/>
  <c r="N108" i="1"/>
  <c r="K112" i="1"/>
  <c r="K111" i="1"/>
  <c r="K110" i="1"/>
  <c r="K109" i="1"/>
  <c r="K108" i="1"/>
  <c r="G109" i="1"/>
  <c r="H109" i="1"/>
  <c r="I109" i="1"/>
  <c r="G110" i="1"/>
  <c r="H110" i="1"/>
  <c r="I110" i="1"/>
  <c r="G111" i="1"/>
  <c r="H111" i="1"/>
  <c r="I111" i="1"/>
  <c r="G112" i="1"/>
  <c r="H112" i="1"/>
  <c r="I112" i="1"/>
  <c r="H108" i="1"/>
  <c r="I108" i="1"/>
  <c r="G108" i="1"/>
  <c r="K652" i="1" l="1"/>
  <c r="H589" i="1"/>
  <c r="N608" i="1"/>
  <c r="N607" i="1"/>
  <c r="K595" i="1"/>
  <c r="N590" i="1"/>
  <c r="K577" i="1"/>
  <c r="G861" i="1"/>
  <c r="H866" i="1"/>
  <c r="N866" i="1" s="1"/>
  <c r="I865" i="1"/>
  <c r="H865" i="1"/>
  <c r="K168" i="1"/>
  <c r="H168" i="1"/>
  <c r="I168" i="1"/>
  <c r="G168" i="1"/>
  <c r="K170" i="1" l="1"/>
  <c r="I170" i="1"/>
  <c r="K169" i="1"/>
  <c r="I169" i="1"/>
  <c r="N170" i="1" l="1"/>
  <c r="M402" i="1"/>
  <c r="L402" i="1"/>
  <c r="CG202" i="1" l="1"/>
  <c r="R202" i="1"/>
  <c r="Q202" i="1"/>
  <c r="P202" i="1"/>
  <c r="O202" i="1"/>
  <c r="M202" i="1"/>
  <c r="L202" i="1"/>
  <c r="J202" i="1"/>
  <c r="CG201" i="1"/>
  <c r="R201" i="1"/>
  <c r="Q201" i="1"/>
  <c r="P201" i="1"/>
  <c r="O201" i="1"/>
  <c r="M201" i="1"/>
  <c r="L201" i="1"/>
  <c r="J201" i="1"/>
  <c r="CG200" i="1"/>
  <c r="R200" i="1"/>
  <c r="Q200" i="1"/>
  <c r="P200" i="1"/>
  <c r="O200" i="1"/>
  <c r="M200" i="1"/>
  <c r="L200" i="1"/>
  <c r="J200" i="1"/>
  <c r="CG199" i="1"/>
  <c r="R199" i="1"/>
  <c r="Q199" i="1"/>
  <c r="P199" i="1"/>
  <c r="O199" i="1"/>
  <c r="M199" i="1"/>
  <c r="L199" i="1"/>
  <c r="J199" i="1"/>
  <c r="CG198" i="1"/>
  <c r="R198" i="1"/>
  <c r="Q198" i="1"/>
  <c r="P198" i="1"/>
  <c r="O198" i="1"/>
  <c r="M198" i="1"/>
  <c r="L198" i="1"/>
  <c r="J198" i="1"/>
  <c r="N197" i="1"/>
  <c r="K197" i="1"/>
  <c r="I197" i="1"/>
  <c r="H197" i="1"/>
  <c r="G197" i="1"/>
  <c r="F197" i="1"/>
  <c r="E197" i="1"/>
  <c r="D197" i="1"/>
  <c r="N240" i="1"/>
  <c r="N239" i="1"/>
  <c r="CJ198" i="1" l="1"/>
  <c r="CT198" i="1"/>
  <c r="CU198" i="1" s="1"/>
  <c r="CJ199" i="1"/>
  <c r="CT199" i="1"/>
  <c r="CU199" i="1" s="1"/>
  <c r="CJ200" i="1"/>
  <c r="CT200" i="1"/>
  <c r="CU200" i="1" s="1"/>
  <c r="CJ201" i="1"/>
  <c r="CT201" i="1"/>
  <c r="CU201" i="1" s="1"/>
  <c r="CJ202" i="1"/>
  <c r="CT202" i="1"/>
  <c r="CU202" i="1" s="1"/>
  <c r="Q197" i="1"/>
  <c r="CG197" i="1"/>
  <c r="P197" i="1"/>
  <c r="R197" i="1"/>
  <c r="L197" i="1"/>
  <c r="O197" i="1"/>
  <c r="CJ197" i="1" s="1"/>
  <c r="M197" i="1"/>
  <c r="J197" i="1"/>
  <c r="N781" i="1"/>
  <c r="N787" i="1"/>
  <c r="I794" i="1"/>
  <c r="I793" i="1"/>
  <c r="CT197" i="1" l="1"/>
  <c r="CU197" i="1" s="1"/>
  <c r="H800" i="1"/>
  <c r="I799" i="1"/>
  <c r="I800" i="1"/>
  <c r="L841" i="1" l="1"/>
  <c r="K839" i="1"/>
  <c r="J841" i="1"/>
  <c r="K799" i="1"/>
  <c r="K781" i="1"/>
  <c r="M781" i="1" s="1"/>
  <c r="K872" i="1" l="1"/>
  <c r="K937" i="1"/>
  <c r="N446" i="1" l="1"/>
  <c r="H439" i="1"/>
  <c r="P328" i="1" l="1"/>
  <c r="O328" i="1"/>
  <c r="CT328" i="1" s="1"/>
  <c r="CU328" i="1" s="1"/>
  <c r="M328" i="1"/>
  <c r="L328" i="1"/>
  <c r="J328" i="1"/>
  <c r="P327" i="1"/>
  <c r="O327" i="1"/>
  <c r="CT327" i="1" s="1"/>
  <c r="CU327" i="1" s="1"/>
  <c r="M327" i="1"/>
  <c r="L327" i="1"/>
  <c r="J327" i="1"/>
  <c r="P326" i="1"/>
  <c r="O326" i="1"/>
  <c r="CT326" i="1" s="1"/>
  <c r="CU326" i="1" s="1"/>
  <c r="M326" i="1"/>
  <c r="L326" i="1"/>
  <c r="J326" i="1"/>
  <c r="P325" i="1"/>
  <c r="M325" i="1"/>
  <c r="L325" i="1"/>
  <c r="J325" i="1"/>
  <c r="P324" i="1"/>
  <c r="O324" i="1"/>
  <c r="CT324" i="1" s="1"/>
  <c r="CU324" i="1" s="1"/>
  <c r="M324" i="1"/>
  <c r="L324" i="1"/>
  <c r="J324" i="1"/>
  <c r="N323" i="1"/>
  <c r="K323" i="1"/>
  <c r="I323" i="1"/>
  <c r="H323" i="1"/>
  <c r="G323" i="1"/>
  <c r="O323" i="1" l="1"/>
  <c r="CT323" i="1" s="1"/>
  <c r="CU323" i="1" s="1"/>
  <c r="L323" i="1"/>
  <c r="J323" i="1"/>
  <c r="P323" i="1"/>
  <c r="M323" i="1"/>
  <c r="P217" i="1"/>
  <c r="P216" i="1"/>
  <c r="N1037" i="1" l="1"/>
  <c r="N61" i="1"/>
  <c r="G473" i="1" l="1"/>
  <c r="K31" i="1"/>
  <c r="N658" i="1" l="1"/>
  <c r="N578" i="1"/>
  <c r="N577" i="1"/>
  <c r="I572" i="1" l="1"/>
  <c r="G445" i="1" l="1"/>
  <c r="H445" i="1"/>
  <c r="G848" i="1" l="1"/>
  <c r="G800" i="1" s="1"/>
  <c r="G847" i="1" l="1"/>
  <c r="G799" i="1" s="1"/>
  <c r="H839" i="1"/>
  <c r="H823" i="1"/>
  <c r="H799" i="1" l="1"/>
  <c r="N481" i="1"/>
  <c r="N376" i="1"/>
  <c r="N375" i="1"/>
  <c r="N374" i="1"/>
  <c r="N372" i="1"/>
  <c r="K376" i="1"/>
  <c r="K375" i="1"/>
  <c r="K374" i="1"/>
  <c r="K373" i="1"/>
  <c r="K372" i="1"/>
  <c r="H372" i="1"/>
  <c r="I372" i="1"/>
  <c r="H373" i="1"/>
  <c r="I373" i="1"/>
  <c r="H374" i="1"/>
  <c r="I374" i="1"/>
  <c r="H375" i="1"/>
  <c r="I375" i="1"/>
  <c r="H376" i="1"/>
  <c r="I376" i="1"/>
  <c r="G373" i="1"/>
  <c r="G374" i="1"/>
  <c r="G375" i="1"/>
  <c r="G376" i="1"/>
  <c r="G372" i="1"/>
  <c r="R388" i="1"/>
  <c r="Q388" i="1"/>
  <c r="P388" i="1"/>
  <c r="O388" i="1"/>
  <c r="R387" i="1"/>
  <c r="Q387" i="1"/>
  <c r="P387" i="1"/>
  <c r="O387" i="1"/>
  <c r="R386" i="1"/>
  <c r="Q386" i="1"/>
  <c r="P386" i="1"/>
  <c r="O386" i="1"/>
  <c r="R385" i="1"/>
  <c r="Q385" i="1"/>
  <c r="M385" i="1"/>
  <c r="L385" i="1"/>
  <c r="J385" i="1"/>
  <c r="R384" i="1"/>
  <c r="Q384" i="1"/>
  <c r="P384" i="1"/>
  <c r="O384" i="1"/>
  <c r="M384" i="1"/>
  <c r="K383" i="1"/>
  <c r="I383" i="1"/>
  <c r="H383" i="1"/>
  <c r="G383" i="1"/>
  <c r="E383" i="1"/>
  <c r="D383" i="1"/>
  <c r="R382" i="1"/>
  <c r="Q382" i="1"/>
  <c r="P382" i="1"/>
  <c r="O382" i="1"/>
  <c r="R381" i="1"/>
  <c r="Q381" i="1"/>
  <c r="P381" i="1"/>
  <c r="O381" i="1"/>
  <c r="R380" i="1"/>
  <c r="Q380" i="1"/>
  <c r="P380" i="1"/>
  <c r="O380" i="1"/>
  <c r="R379" i="1"/>
  <c r="N379" i="1"/>
  <c r="M379" i="1"/>
  <c r="L379" i="1"/>
  <c r="J379" i="1"/>
  <c r="R378" i="1"/>
  <c r="Q378" i="1"/>
  <c r="P378" i="1"/>
  <c r="O378" i="1"/>
  <c r="CT378" i="1" s="1"/>
  <c r="CU378" i="1" s="1"/>
  <c r="M378" i="1"/>
  <c r="K377" i="1"/>
  <c r="I377" i="1"/>
  <c r="H377" i="1"/>
  <c r="G377" i="1"/>
  <c r="E377" i="1"/>
  <c r="D377" i="1"/>
  <c r="Q379" i="1" l="1"/>
  <c r="CJ384" i="1"/>
  <c r="CT384" i="1"/>
  <c r="CU384" i="1" s="1"/>
  <c r="CJ380" i="1"/>
  <c r="CT380" i="1"/>
  <c r="CU380" i="1" s="1"/>
  <c r="CJ381" i="1"/>
  <c r="CT381" i="1"/>
  <c r="CU381" i="1" s="1"/>
  <c r="CJ382" i="1"/>
  <c r="CT382" i="1"/>
  <c r="CU382" i="1" s="1"/>
  <c r="CJ386" i="1"/>
  <c r="CT386" i="1"/>
  <c r="CU386" i="1" s="1"/>
  <c r="CJ387" i="1"/>
  <c r="CT387" i="1"/>
  <c r="CU387" i="1" s="1"/>
  <c r="CJ388" i="1"/>
  <c r="CT388" i="1"/>
  <c r="CU388" i="1" s="1"/>
  <c r="L377" i="1"/>
  <c r="O372" i="1"/>
  <c r="CT372" i="1" s="1"/>
  <c r="CU372" i="1" s="1"/>
  <c r="R383" i="1"/>
  <c r="M377" i="1"/>
  <c r="M383" i="1"/>
  <c r="R377" i="1"/>
  <c r="CJ378" i="1"/>
  <c r="N373" i="1"/>
  <c r="O374" i="1"/>
  <c r="CT374" i="1" s="1"/>
  <c r="CU374" i="1" s="1"/>
  <c r="O375" i="1"/>
  <c r="CT375" i="1" s="1"/>
  <c r="CU375" i="1" s="1"/>
  <c r="O376" i="1"/>
  <c r="CT376" i="1" s="1"/>
  <c r="CU376" i="1" s="1"/>
  <c r="N383" i="1"/>
  <c r="O385" i="1"/>
  <c r="J383" i="1"/>
  <c r="P385" i="1"/>
  <c r="L383" i="1"/>
  <c r="O379" i="1"/>
  <c r="CJ379" i="1" s="1"/>
  <c r="J377" i="1"/>
  <c r="N377" i="1"/>
  <c r="P379" i="1"/>
  <c r="I401" i="1"/>
  <c r="H401" i="1"/>
  <c r="G401" i="1"/>
  <c r="CJ385" i="1" l="1"/>
  <c r="CT385" i="1"/>
  <c r="CU385" i="1" s="1"/>
  <c r="P383" i="1"/>
  <c r="CT379" i="1"/>
  <c r="CU379" i="1" s="1"/>
  <c r="Q377" i="1"/>
  <c r="O373" i="1"/>
  <c r="CT373" i="1" s="1"/>
  <c r="CU373" i="1" s="1"/>
  <c r="J401" i="1"/>
  <c r="O377" i="1"/>
  <c r="CJ377" i="1" s="1"/>
  <c r="O383" i="1"/>
  <c r="CJ383" i="1" s="1"/>
  <c r="Q383" i="1"/>
  <c r="P377" i="1"/>
  <c r="G354" i="1"/>
  <c r="G336" i="1" s="1"/>
  <c r="CT377" i="1" l="1"/>
  <c r="CU377" i="1" s="1"/>
  <c r="CT383" i="1"/>
  <c r="CU383" i="1" s="1"/>
  <c r="N394" i="1"/>
  <c r="N393" i="1"/>
  <c r="N392" i="1"/>
  <c r="K394" i="1"/>
  <c r="K393" i="1"/>
  <c r="K392" i="1"/>
  <c r="H391" i="1"/>
  <c r="I391" i="1"/>
  <c r="H392" i="1"/>
  <c r="I392" i="1"/>
  <c r="H393" i="1"/>
  <c r="I393" i="1"/>
  <c r="H394" i="1"/>
  <c r="I394" i="1"/>
  <c r="G391" i="1"/>
  <c r="G392" i="1"/>
  <c r="G393" i="1"/>
  <c r="G394" i="1"/>
  <c r="N396" i="1"/>
  <c r="R400" i="1"/>
  <c r="Q400" i="1"/>
  <c r="P400" i="1"/>
  <c r="O400" i="1"/>
  <c r="R399" i="1"/>
  <c r="Q399" i="1"/>
  <c r="P399" i="1"/>
  <c r="O399" i="1"/>
  <c r="CT399" i="1" s="1"/>
  <c r="CU399" i="1" s="1"/>
  <c r="R398" i="1"/>
  <c r="Q398" i="1"/>
  <c r="P398" i="1"/>
  <c r="O398" i="1"/>
  <c r="Q397" i="1"/>
  <c r="K397" i="1"/>
  <c r="L397" i="1" s="1"/>
  <c r="J397" i="1"/>
  <c r="I396" i="1"/>
  <c r="G396" i="1"/>
  <c r="G395" i="1" s="1"/>
  <c r="H395" i="1"/>
  <c r="F395" i="1"/>
  <c r="E395" i="1"/>
  <c r="D395" i="1"/>
  <c r="P402" i="1"/>
  <c r="O402" i="1"/>
  <c r="CT402" i="1" s="1"/>
  <c r="CU402" i="1" s="1"/>
  <c r="N358" i="1"/>
  <c r="N357" i="1"/>
  <c r="N356" i="1"/>
  <c r="N354" i="1"/>
  <c r="K358" i="1"/>
  <c r="K340" i="1" s="1"/>
  <c r="K357" i="1"/>
  <c r="K339" i="1" s="1"/>
  <c r="K356" i="1"/>
  <c r="K338" i="1" s="1"/>
  <c r="K355" i="1"/>
  <c r="K354" i="1"/>
  <c r="K336" i="1" s="1"/>
  <c r="H354" i="1"/>
  <c r="H336" i="1" s="1"/>
  <c r="I354" i="1"/>
  <c r="H355" i="1"/>
  <c r="H337" i="1" s="1"/>
  <c r="I355" i="1"/>
  <c r="H356" i="1"/>
  <c r="I356" i="1"/>
  <c r="I338" i="1" s="1"/>
  <c r="H357" i="1"/>
  <c r="H339" i="1" s="1"/>
  <c r="I357" i="1"/>
  <c r="I339" i="1" s="1"/>
  <c r="H358" i="1"/>
  <c r="I358" i="1"/>
  <c r="I340" i="1" s="1"/>
  <c r="G356" i="1"/>
  <c r="G357" i="1"/>
  <c r="G339" i="1" s="1"/>
  <c r="G358" i="1"/>
  <c r="G340" i="1" s="1"/>
  <c r="R364" i="1"/>
  <c r="Q364" i="1"/>
  <c r="P364" i="1"/>
  <c r="O364" i="1"/>
  <c r="R363" i="1"/>
  <c r="Q363" i="1"/>
  <c r="P363" i="1"/>
  <c r="O363" i="1"/>
  <c r="R362" i="1"/>
  <c r="Q362" i="1"/>
  <c r="P362" i="1"/>
  <c r="O362" i="1"/>
  <c r="R361" i="1"/>
  <c r="N361" i="1"/>
  <c r="M361" i="1"/>
  <c r="L361" i="1"/>
  <c r="J361" i="1"/>
  <c r="G355" i="1"/>
  <c r="G337" i="1" s="1"/>
  <c r="R360" i="1"/>
  <c r="Q360" i="1"/>
  <c r="P360" i="1"/>
  <c r="O360" i="1"/>
  <c r="M360" i="1"/>
  <c r="K359" i="1"/>
  <c r="I359" i="1"/>
  <c r="H359" i="1"/>
  <c r="E359" i="1"/>
  <c r="D359" i="1"/>
  <c r="E353" i="1"/>
  <c r="D353" i="1"/>
  <c r="N1025" i="1"/>
  <c r="P356" i="1" l="1"/>
  <c r="N338" i="1"/>
  <c r="CJ362" i="1"/>
  <c r="CT362" i="1"/>
  <c r="CU362" i="1" s="1"/>
  <c r="CJ363" i="1"/>
  <c r="CT363" i="1"/>
  <c r="CU363" i="1" s="1"/>
  <c r="CJ364" i="1"/>
  <c r="CT364" i="1"/>
  <c r="CU364" i="1" s="1"/>
  <c r="N339" i="1"/>
  <c r="N340" i="1"/>
  <c r="CJ398" i="1"/>
  <c r="CT398" i="1"/>
  <c r="CU398" i="1" s="1"/>
  <c r="CJ400" i="1"/>
  <c r="CT400" i="1"/>
  <c r="CU400" i="1" s="1"/>
  <c r="Q396" i="1"/>
  <c r="CJ360" i="1"/>
  <c r="CT360" i="1"/>
  <c r="CU360" i="1" s="1"/>
  <c r="Q361" i="1"/>
  <c r="N336" i="1"/>
  <c r="Q358" i="1"/>
  <c r="R356" i="1"/>
  <c r="R354" i="1"/>
  <c r="R359" i="1"/>
  <c r="P354" i="1"/>
  <c r="Q354" i="1"/>
  <c r="G359" i="1"/>
  <c r="N395" i="1"/>
  <c r="P395" i="1" s="1"/>
  <c r="K353" i="1"/>
  <c r="H340" i="1"/>
  <c r="I336" i="1"/>
  <c r="J390" i="1"/>
  <c r="M359" i="1"/>
  <c r="G353" i="1"/>
  <c r="Q356" i="1"/>
  <c r="P358" i="1"/>
  <c r="H338" i="1"/>
  <c r="K337" i="1"/>
  <c r="I395" i="1"/>
  <c r="J395" i="1" s="1"/>
  <c r="M397" i="1"/>
  <c r="R397" i="1"/>
  <c r="CJ399" i="1"/>
  <c r="R358" i="1"/>
  <c r="R357" i="1"/>
  <c r="P357" i="1"/>
  <c r="G338" i="1"/>
  <c r="I353" i="1"/>
  <c r="I337" i="1"/>
  <c r="O396" i="1"/>
  <c r="CT396" i="1" s="1"/>
  <c r="CU396" i="1" s="1"/>
  <c r="P396" i="1"/>
  <c r="O395" i="1"/>
  <c r="CJ395" i="1" s="1"/>
  <c r="O397" i="1"/>
  <c r="P397" i="1"/>
  <c r="M355" i="1"/>
  <c r="J355" i="1"/>
  <c r="R355" i="1"/>
  <c r="H353" i="1"/>
  <c r="Q357" i="1"/>
  <c r="M354" i="1"/>
  <c r="L355" i="1"/>
  <c r="J359" i="1"/>
  <c r="N359" i="1"/>
  <c r="O361" i="1"/>
  <c r="CJ361" i="1" s="1"/>
  <c r="P361" i="1"/>
  <c r="L359" i="1"/>
  <c r="R682" i="1"/>
  <c r="Q682" i="1"/>
  <c r="T664" i="1" s="1"/>
  <c r="P682" i="1"/>
  <c r="O682" i="1"/>
  <c r="M682" i="1"/>
  <c r="L682" i="1"/>
  <c r="J682" i="1"/>
  <c r="R681" i="1"/>
  <c r="Q681" i="1"/>
  <c r="T663" i="1" s="1"/>
  <c r="P681" i="1"/>
  <c r="O681" i="1"/>
  <c r="M681" i="1"/>
  <c r="L681" i="1"/>
  <c r="J681" i="1"/>
  <c r="R680" i="1"/>
  <c r="Q680" i="1"/>
  <c r="T662" i="1" s="1"/>
  <c r="P680" i="1"/>
  <c r="O680" i="1"/>
  <c r="CT680" i="1" s="1"/>
  <c r="CU680" i="1" s="1"/>
  <c r="M680" i="1"/>
  <c r="L680" i="1"/>
  <c r="J680" i="1"/>
  <c r="R679" i="1"/>
  <c r="Q679" i="1"/>
  <c r="T661" i="1" s="1"/>
  <c r="P679" i="1"/>
  <c r="O679" i="1"/>
  <c r="M679" i="1"/>
  <c r="L679" i="1"/>
  <c r="J679" i="1"/>
  <c r="R678" i="1"/>
  <c r="Q678" i="1"/>
  <c r="T660" i="1" s="1"/>
  <c r="P678" i="1"/>
  <c r="O678" i="1"/>
  <c r="CT678" i="1" s="1"/>
  <c r="CU678" i="1" s="1"/>
  <c r="M678" i="1"/>
  <c r="L678" i="1"/>
  <c r="J678" i="1"/>
  <c r="N677" i="1"/>
  <c r="K677" i="1"/>
  <c r="I677" i="1"/>
  <c r="H677" i="1"/>
  <c r="G677" i="1"/>
  <c r="F677" i="1"/>
  <c r="E677" i="1"/>
  <c r="D677" i="1"/>
  <c r="N676" i="1"/>
  <c r="K676" i="1"/>
  <c r="I676" i="1"/>
  <c r="H676" i="1"/>
  <c r="G676" i="1"/>
  <c r="N675" i="1"/>
  <c r="K675" i="1"/>
  <c r="I675" i="1"/>
  <c r="H675" i="1"/>
  <c r="G675" i="1"/>
  <c r="N674" i="1"/>
  <c r="K674" i="1"/>
  <c r="I674" i="1"/>
  <c r="H674" i="1"/>
  <c r="G674" i="1"/>
  <c r="N673" i="1"/>
  <c r="K673" i="1"/>
  <c r="I673" i="1"/>
  <c r="H673" i="1"/>
  <c r="G673" i="1"/>
  <c r="F673" i="1"/>
  <c r="F671" i="1" s="1"/>
  <c r="T672" i="1"/>
  <c r="N672" i="1"/>
  <c r="K672" i="1"/>
  <c r="I672" i="1"/>
  <c r="H672" i="1"/>
  <c r="G672" i="1"/>
  <c r="T671" i="1"/>
  <c r="E671" i="1"/>
  <c r="D671" i="1"/>
  <c r="R670" i="1"/>
  <c r="N670" i="1"/>
  <c r="M670" i="1"/>
  <c r="L670" i="1"/>
  <c r="J670" i="1"/>
  <c r="R669" i="1"/>
  <c r="Q669" i="1"/>
  <c r="P669" i="1"/>
  <c r="O669" i="1"/>
  <c r="M669" i="1"/>
  <c r="L669" i="1"/>
  <c r="J669" i="1"/>
  <c r="R668" i="1"/>
  <c r="Q668" i="1"/>
  <c r="P668" i="1"/>
  <c r="O668" i="1"/>
  <c r="M668" i="1"/>
  <c r="L668" i="1"/>
  <c r="J668" i="1"/>
  <c r="R667" i="1"/>
  <c r="Q667" i="1"/>
  <c r="P667" i="1"/>
  <c r="O667" i="1"/>
  <c r="M667" i="1"/>
  <c r="L667" i="1"/>
  <c r="J667" i="1"/>
  <c r="T666" i="1"/>
  <c r="R666" i="1"/>
  <c r="Q666" i="1"/>
  <c r="P666" i="1"/>
  <c r="O666" i="1"/>
  <c r="M666" i="1"/>
  <c r="L666" i="1"/>
  <c r="J666" i="1"/>
  <c r="T665" i="1"/>
  <c r="K665" i="1"/>
  <c r="I665" i="1"/>
  <c r="H665" i="1"/>
  <c r="G665" i="1"/>
  <c r="F665" i="1"/>
  <c r="E665" i="1"/>
  <c r="D665" i="1"/>
  <c r="Q664" i="1"/>
  <c r="P664" i="1"/>
  <c r="O664" i="1"/>
  <c r="K664" i="1"/>
  <c r="J664" i="1"/>
  <c r="R663" i="1"/>
  <c r="Q663" i="1"/>
  <c r="T645" i="1" s="1"/>
  <c r="P663" i="1"/>
  <c r="O663" i="1"/>
  <c r="M663" i="1"/>
  <c r="L663" i="1"/>
  <c r="J663" i="1"/>
  <c r="R662" i="1"/>
  <c r="Q662" i="1"/>
  <c r="T644" i="1" s="1"/>
  <c r="P662" i="1"/>
  <c r="O662" i="1"/>
  <c r="M662" i="1"/>
  <c r="L662" i="1"/>
  <c r="J662" i="1"/>
  <c r="R661" i="1"/>
  <c r="Q661" i="1"/>
  <c r="T643" i="1" s="1"/>
  <c r="P661" i="1"/>
  <c r="O661" i="1"/>
  <c r="M661" i="1"/>
  <c r="L661" i="1"/>
  <c r="J661" i="1"/>
  <c r="R660" i="1"/>
  <c r="Q660" i="1"/>
  <c r="T642" i="1" s="1"/>
  <c r="P660" i="1"/>
  <c r="O660" i="1"/>
  <c r="M660" i="1"/>
  <c r="L660" i="1"/>
  <c r="J660" i="1"/>
  <c r="N659" i="1"/>
  <c r="I659" i="1"/>
  <c r="H659" i="1"/>
  <c r="G659" i="1"/>
  <c r="F659" i="1"/>
  <c r="E659" i="1"/>
  <c r="D659" i="1"/>
  <c r="Q658" i="1"/>
  <c r="J658" i="1"/>
  <c r="R657" i="1"/>
  <c r="Q657" i="1"/>
  <c r="P657" i="1"/>
  <c r="O657" i="1"/>
  <c r="M657" i="1"/>
  <c r="L657" i="1"/>
  <c r="J657" i="1"/>
  <c r="R656" i="1"/>
  <c r="Q656" i="1"/>
  <c r="P656" i="1"/>
  <c r="O656" i="1"/>
  <c r="M656" i="1"/>
  <c r="L656" i="1"/>
  <c r="J656" i="1"/>
  <c r="R655" i="1"/>
  <c r="Q655" i="1"/>
  <c r="P655" i="1"/>
  <c r="O655" i="1"/>
  <c r="M655" i="1"/>
  <c r="L655" i="1"/>
  <c r="J655" i="1"/>
  <c r="R654" i="1"/>
  <c r="Q654" i="1"/>
  <c r="P654" i="1"/>
  <c r="O654" i="1"/>
  <c r="M654" i="1"/>
  <c r="L654" i="1"/>
  <c r="J654" i="1"/>
  <c r="I653" i="1"/>
  <c r="H653" i="1"/>
  <c r="G653" i="1"/>
  <c r="F653" i="1"/>
  <c r="E653" i="1"/>
  <c r="D653" i="1"/>
  <c r="P652" i="1"/>
  <c r="O652" i="1"/>
  <c r="CT652" i="1" s="1"/>
  <c r="CU652" i="1" s="1"/>
  <c r="M652" i="1"/>
  <c r="L652" i="1"/>
  <c r="J652" i="1"/>
  <c r="P651" i="1"/>
  <c r="O651" i="1"/>
  <c r="CT651" i="1" s="1"/>
  <c r="CU651" i="1" s="1"/>
  <c r="M651" i="1"/>
  <c r="L651" i="1"/>
  <c r="J651" i="1"/>
  <c r="P650" i="1"/>
  <c r="O650" i="1"/>
  <c r="CT650" i="1" s="1"/>
  <c r="CU650" i="1" s="1"/>
  <c r="M650" i="1"/>
  <c r="L650" i="1"/>
  <c r="J650" i="1"/>
  <c r="P649" i="1"/>
  <c r="O649" i="1"/>
  <c r="CT649" i="1" s="1"/>
  <c r="CU649" i="1" s="1"/>
  <c r="M649" i="1"/>
  <c r="L649" i="1"/>
  <c r="J649" i="1"/>
  <c r="P648" i="1"/>
  <c r="O648" i="1"/>
  <c r="CT648" i="1" s="1"/>
  <c r="CU648" i="1" s="1"/>
  <c r="M648" i="1"/>
  <c r="L648" i="1"/>
  <c r="J648" i="1"/>
  <c r="N647" i="1"/>
  <c r="K647" i="1"/>
  <c r="I647" i="1"/>
  <c r="H647" i="1"/>
  <c r="G647" i="1"/>
  <c r="F647" i="1"/>
  <c r="E647" i="1"/>
  <c r="D647" i="1"/>
  <c r="R646" i="1"/>
  <c r="Q646" i="1"/>
  <c r="P646" i="1"/>
  <c r="O646" i="1"/>
  <c r="M646" i="1"/>
  <c r="L646" i="1"/>
  <c r="J646" i="1"/>
  <c r="R645" i="1"/>
  <c r="Q645" i="1"/>
  <c r="P645" i="1"/>
  <c r="O645" i="1"/>
  <c r="M645" i="1"/>
  <c r="L645" i="1"/>
  <c r="J645" i="1"/>
  <c r="R644" i="1"/>
  <c r="Q644" i="1"/>
  <c r="P644" i="1"/>
  <c r="O644" i="1"/>
  <c r="M644" i="1"/>
  <c r="L644" i="1"/>
  <c r="J644" i="1"/>
  <c r="R643" i="1"/>
  <c r="Q643" i="1"/>
  <c r="P643" i="1"/>
  <c r="O643" i="1"/>
  <c r="M643" i="1"/>
  <c r="L643" i="1"/>
  <c r="J643" i="1"/>
  <c r="R642" i="1"/>
  <c r="Q642" i="1"/>
  <c r="P642" i="1"/>
  <c r="O642" i="1"/>
  <c r="M642" i="1"/>
  <c r="L642" i="1"/>
  <c r="J642" i="1"/>
  <c r="N641" i="1"/>
  <c r="K641" i="1"/>
  <c r="I641" i="1"/>
  <c r="H641" i="1"/>
  <c r="G641" i="1"/>
  <c r="F641" i="1"/>
  <c r="E641" i="1"/>
  <c r="D641" i="1"/>
  <c r="K640" i="1"/>
  <c r="M640" i="1" s="1"/>
  <c r="J640" i="1"/>
  <c r="R639" i="1"/>
  <c r="Q639" i="1"/>
  <c r="T627" i="1" s="1"/>
  <c r="P639" i="1"/>
  <c r="O639" i="1"/>
  <c r="M639" i="1"/>
  <c r="L639" i="1"/>
  <c r="J639" i="1"/>
  <c r="R638" i="1"/>
  <c r="Q638" i="1"/>
  <c r="T626" i="1" s="1"/>
  <c r="P638" i="1"/>
  <c r="O638" i="1"/>
  <c r="M638" i="1"/>
  <c r="L638" i="1"/>
  <c r="J638" i="1"/>
  <c r="R637" i="1"/>
  <c r="Q637" i="1"/>
  <c r="T625" i="1" s="1"/>
  <c r="P637" i="1"/>
  <c r="O637" i="1"/>
  <c r="M637" i="1"/>
  <c r="L637" i="1"/>
  <c r="J637" i="1"/>
  <c r="R636" i="1"/>
  <c r="Q636" i="1"/>
  <c r="T624" i="1" s="1"/>
  <c r="P636" i="1"/>
  <c r="O636" i="1"/>
  <c r="M636" i="1"/>
  <c r="L636" i="1"/>
  <c r="J636" i="1"/>
  <c r="I635" i="1"/>
  <c r="H635" i="1"/>
  <c r="G635" i="1"/>
  <c r="F635" i="1"/>
  <c r="E635" i="1"/>
  <c r="D635" i="1"/>
  <c r="R634" i="1"/>
  <c r="Q634" i="1"/>
  <c r="T622" i="1" s="1"/>
  <c r="P634" i="1"/>
  <c r="O634" i="1"/>
  <c r="R633" i="1"/>
  <c r="Q633" i="1"/>
  <c r="T621" i="1" s="1"/>
  <c r="P633" i="1"/>
  <c r="O633" i="1"/>
  <c r="R632" i="1"/>
  <c r="M632" i="1"/>
  <c r="L632" i="1"/>
  <c r="J632" i="1"/>
  <c r="R631" i="1"/>
  <c r="Q631" i="1"/>
  <c r="T619" i="1" s="1"/>
  <c r="P631" i="1"/>
  <c r="O631" i="1"/>
  <c r="M631" i="1"/>
  <c r="L631" i="1"/>
  <c r="J631" i="1"/>
  <c r="R630" i="1"/>
  <c r="Q630" i="1"/>
  <c r="T618" i="1" s="1"/>
  <c r="P630" i="1"/>
  <c r="O630" i="1"/>
  <c r="CT630" i="1" s="1"/>
  <c r="CU630" i="1" s="1"/>
  <c r="K629" i="1"/>
  <c r="I629" i="1"/>
  <c r="H629" i="1"/>
  <c r="G629" i="1"/>
  <c r="F629" i="1"/>
  <c r="E629" i="1"/>
  <c r="D629" i="1"/>
  <c r="R628" i="1"/>
  <c r="Q628" i="1"/>
  <c r="T610" i="1" s="1"/>
  <c r="P628" i="1"/>
  <c r="O628" i="1"/>
  <c r="R627" i="1"/>
  <c r="Q627" i="1"/>
  <c r="T615" i="1" s="1"/>
  <c r="P627" i="1"/>
  <c r="O627" i="1"/>
  <c r="CT627" i="1" s="1"/>
  <c r="CU627" i="1" s="1"/>
  <c r="Q626" i="1"/>
  <c r="K626" i="1"/>
  <c r="K614" i="1" s="1"/>
  <c r="J626" i="1"/>
  <c r="R625" i="1"/>
  <c r="Q625" i="1"/>
  <c r="T607" i="1" s="1"/>
  <c r="P625" i="1"/>
  <c r="O625" i="1"/>
  <c r="R624" i="1"/>
  <c r="Q624" i="1"/>
  <c r="T606" i="1" s="1"/>
  <c r="P624" i="1"/>
  <c r="O624" i="1"/>
  <c r="I623" i="1"/>
  <c r="H623" i="1"/>
  <c r="G623" i="1"/>
  <c r="F623" i="1"/>
  <c r="E623" i="1"/>
  <c r="D623" i="1"/>
  <c r="R622" i="1"/>
  <c r="Q622" i="1"/>
  <c r="T604" i="1" s="1"/>
  <c r="P622" i="1"/>
  <c r="O622" i="1"/>
  <c r="CT622" i="1" s="1"/>
  <c r="CU622" i="1" s="1"/>
  <c r="R621" i="1"/>
  <c r="Q621" i="1"/>
  <c r="T603" i="1" s="1"/>
  <c r="P621" i="1"/>
  <c r="O621" i="1"/>
  <c r="R620" i="1"/>
  <c r="Q620" i="1"/>
  <c r="T602" i="1" s="1"/>
  <c r="P620" i="1"/>
  <c r="O620" i="1"/>
  <c r="M620" i="1"/>
  <c r="L620" i="1"/>
  <c r="J620" i="1"/>
  <c r="R619" i="1"/>
  <c r="Q619" i="1"/>
  <c r="T601" i="1" s="1"/>
  <c r="P619" i="1"/>
  <c r="O619" i="1"/>
  <c r="R618" i="1"/>
  <c r="Q618" i="1"/>
  <c r="T600" i="1" s="1"/>
  <c r="P618" i="1"/>
  <c r="O618" i="1"/>
  <c r="N617" i="1"/>
  <c r="K617" i="1"/>
  <c r="I617" i="1"/>
  <c r="H617" i="1"/>
  <c r="G617" i="1"/>
  <c r="F617" i="1"/>
  <c r="E617" i="1"/>
  <c r="D617" i="1"/>
  <c r="I616" i="1"/>
  <c r="H616" i="1"/>
  <c r="G616" i="1"/>
  <c r="N615" i="1"/>
  <c r="K615" i="1"/>
  <c r="I615" i="1"/>
  <c r="H615" i="1"/>
  <c r="G615" i="1"/>
  <c r="I614" i="1"/>
  <c r="H614" i="1"/>
  <c r="G614" i="1"/>
  <c r="N613" i="1"/>
  <c r="K613" i="1"/>
  <c r="I613" i="1"/>
  <c r="H613" i="1"/>
  <c r="G613" i="1"/>
  <c r="N612" i="1"/>
  <c r="K612" i="1"/>
  <c r="I612" i="1"/>
  <c r="H612" i="1"/>
  <c r="G612" i="1"/>
  <c r="F611" i="1"/>
  <c r="E611" i="1"/>
  <c r="D611" i="1"/>
  <c r="R610" i="1"/>
  <c r="Q610" i="1"/>
  <c r="P610" i="1"/>
  <c r="O610" i="1"/>
  <c r="CT610" i="1" s="1"/>
  <c r="CU610" i="1" s="1"/>
  <c r="M610" i="1"/>
  <c r="L610" i="1"/>
  <c r="J610" i="1"/>
  <c r="R609" i="1"/>
  <c r="Q609" i="1"/>
  <c r="P609" i="1"/>
  <c r="O609" i="1"/>
  <c r="M609" i="1"/>
  <c r="L609" i="1"/>
  <c r="J609" i="1"/>
  <c r="R608" i="1"/>
  <c r="Q608" i="1"/>
  <c r="P608" i="1"/>
  <c r="O608" i="1"/>
  <c r="M608" i="1"/>
  <c r="L608" i="1"/>
  <c r="J608" i="1"/>
  <c r="R607" i="1"/>
  <c r="N595" i="1"/>
  <c r="M607" i="1"/>
  <c r="L607" i="1"/>
  <c r="J607" i="1"/>
  <c r="R606" i="1"/>
  <c r="Q606" i="1"/>
  <c r="P606" i="1"/>
  <c r="O606" i="1"/>
  <c r="M606" i="1"/>
  <c r="L606" i="1"/>
  <c r="J606" i="1"/>
  <c r="K605" i="1"/>
  <c r="I605" i="1"/>
  <c r="H605" i="1"/>
  <c r="G605" i="1"/>
  <c r="F605" i="1"/>
  <c r="E605" i="1"/>
  <c r="D605" i="1"/>
  <c r="R604" i="1"/>
  <c r="Q604" i="1"/>
  <c r="T592" i="1" s="1"/>
  <c r="P604" i="1"/>
  <c r="O604" i="1"/>
  <c r="M604" i="1"/>
  <c r="L604" i="1"/>
  <c r="J604" i="1"/>
  <c r="R603" i="1"/>
  <c r="Q603" i="1"/>
  <c r="T591" i="1" s="1"/>
  <c r="P603" i="1"/>
  <c r="O603" i="1"/>
  <c r="CT603" i="1" s="1"/>
  <c r="CU603" i="1" s="1"/>
  <c r="M603" i="1"/>
  <c r="L603" i="1"/>
  <c r="J603" i="1"/>
  <c r="R602" i="1"/>
  <c r="Q602" i="1"/>
  <c r="T590" i="1" s="1"/>
  <c r="P602" i="1"/>
  <c r="O602" i="1"/>
  <c r="M602" i="1"/>
  <c r="L602" i="1"/>
  <c r="J602" i="1"/>
  <c r="R601" i="1"/>
  <c r="M601" i="1"/>
  <c r="H601" i="1"/>
  <c r="O601" i="1" s="1"/>
  <c r="G601" i="1"/>
  <c r="R600" i="1"/>
  <c r="Q600" i="1"/>
  <c r="T576" i="1" s="1"/>
  <c r="P600" i="1"/>
  <c r="O600" i="1"/>
  <c r="M600" i="1"/>
  <c r="L600" i="1"/>
  <c r="J600" i="1"/>
  <c r="N599" i="1"/>
  <c r="K599" i="1"/>
  <c r="I599" i="1"/>
  <c r="F599" i="1"/>
  <c r="E599" i="1"/>
  <c r="D599" i="1"/>
  <c r="N598" i="1"/>
  <c r="K598" i="1"/>
  <c r="I598" i="1"/>
  <c r="H598" i="1"/>
  <c r="G598" i="1"/>
  <c r="N597" i="1"/>
  <c r="K597" i="1"/>
  <c r="I597" i="1"/>
  <c r="H597" i="1"/>
  <c r="G597" i="1"/>
  <c r="N596" i="1"/>
  <c r="K596" i="1"/>
  <c r="I596" i="1"/>
  <c r="H596" i="1"/>
  <c r="G596" i="1"/>
  <c r="I595" i="1"/>
  <c r="N594" i="1"/>
  <c r="K594" i="1"/>
  <c r="I594" i="1"/>
  <c r="H594" i="1"/>
  <c r="G594" i="1"/>
  <c r="F593" i="1"/>
  <c r="E593" i="1"/>
  <c r="D593" i="1"/>
  <c r="R592" i="1"/>
  <c r="Q592" i="1"/>
  <c r="P592" i="1"/>
  <c r="O592" i="1"/>
  <c r="M592" i="1"/>
  <c r="L592" i="1"/>
  <c r="J592" i="1"/>
  <c r="R591" i="1"/>
  <c r="Q591" i="1"/>
  <c r="P591" i="1"/>
  <c r="O591" i="1"/>
  <c r="M591" i="1"/>
  <c r="L591" i="1"/>
  <c r="J591" i="1"/>
  <c r="R590" i="1"/>
  <c r="Q590" i="1"/>
  <c r="P590" i="1"/>
  <c r="O590" i="1"/>
  <c r="M590" i="1"/>
  <c r="L590" i="1"/>
  <c r="J590" i="1"/>
  <c r="R589" i="1"/>
  <c r="N589" i="1"/>
  <c r="M589" i="1"/>
  <c r="L589" i="1"/>
  <c r="J589" i="1"/>
  <c r="R588" i="1"/>
  <c r="Q588" i="1"/>
  <c r="P588" i="1"/>
  <c r="O588" i="1"/>
  <c r="M588" i="1"/>
  <c r="L588" i="1"/>
  <c r="J588" i="1"/>
  <c r="K587" i="1"/>
  <c r="I587" i="1"/>
  <c r="H587" i="1"/>
  <c r="G587" i="1"/>
  <c r="F587" i="1"/>
  <c r="E587" i="1"/>
  <c r="D587" i="1"/>
  <c r="N586" i="1"/>
  <c r="K586" i="1"/>
  <c r="I586" i="1"/>
  <c r="H586" i="1"/>
  <c r="G586" i="1"/>
  <c r="N585" i="1"/>
  <c r="K585" i="1"/>
  <c r="I585" i="1"/>
  <c r="H585" i="1"/>
  <c r="G585" i="1"/>
  <c r="N584" i="1"/>
  <c r="K584" i="1"/>
  <c r="I584" i="1"/>
  <c r="H584" i="1"/>
  <c r="G584" i="1"/>
  <c r="K583" i="1"/>
  <c r="I583" i="1"/>
  <c r="H583" i="1"/>
  <c r="G583" i="1"/>
  <c r="N582" i="1"/>
  <c r="K582" i="1"/>
  <c r="I582" i="1"/>
  <c r="H582" i="1"/>
  <c r="G582" i="1"/>
  <c r="F581" i="1"/>
  <c r="E581" i="1"/>
  <c r="D581" i="1"/>
  <c r="T580" i="1"/>
  <c r="R580" i="1"/>
  <c r="Q580" i="1"/>
  <c r="T568" i="1" s="1"/>
  <c r="P580" i="1"/>
  <c r="P574" i="1" s="1"/>
  <c r="O580" i="1"/>
  <c r="R579" i="1"/>
  <c r="Q579" i="1"/>
  <c r="P579" i="1"/>
  <c r="P573" i="1" s="1"/>
  <c r="O579" i="1"/>
  <c r="T578" i="1"/>
  <c r="P578" i="1"/>
  <c r="P572" i="1" s="1"/>
  <c r="K578" i="1"/>
  <c r="J578" i="1"/>
  <c r="R577" i="1"/>
  <c r="Q577" i="1"/>
  <c r="O577" i="1"/>
  <c r="CT577" i="1" s="1"/>
  <c r="CU577" i="1" s="1"/>
  <c r="P577" i="1"/>
  <c r="P571" i="1" s="1"/>
  <c r="M577" i="1"/>
  <c r="L577" i="1"/>
  <c r="J577" i="1"/>
  <c r="R576" i="1"/>
  <c r="Q576" i="1"/>
  <c r="P576" i="1"/>
  <c r="P570" i="1" s="1"/>
  <c r="O576" i="1"/>
  <c r="CT576" i="1" s="1"/>
  <c r="CU576" i="1" s="1"/>
  <c r="I575" i="1"/>
  <c r="H575" i="1"/>
  <c r="G575" i="1"/>
  <c r="F575" i="1"/>
  <c r="E575" i="1"/>
  <c r="D575" i="1"/>
  <c r="N574" i="1"/>
  <c r="K574" i="1"/>
  <c r="K568" i="1" s="1"/>
  <c r="I574" i="1"/>
  <c r="H574" i="1"/>
  <c r="G574" i="1"/>
  <c r="G568" i="1" s="1"/>
  <c r="N573" i="1"/>
  <c r="K573" i="1"/>
  <c r="I573" i="1"/>
  <c r="I567" i="1" s="1"/>
  <c r="H573" i="1"/>
  <c r="G573" i="1"/>
  <c r="G567" i="1" s="1"/>
  <c r="N572" i="1"/>
  <c r="H572" i="1"/>
  <c r="H566" i="1" s="1"/>
  <c r="G572" i="1"/>
  <c r="G566" i="1" s="1"/>
  <c r="K571" i="1"/>
  <c r="I571" i="1"/>
  <c r="I565" i="1" s="1"/>
  <c r="H571" i="1"/>
  <c r="G571" i="1"/>
  <c r="G565" i="1" s="1"/>
  <c r="N570" i="1"/>
  <c r="K570" i="1"/>
  <c r="I570" i="1"/>
  <c r="H570" i="1"/>
  <c r="H564" i="1" s="1"/>
  <c r="G570" i="1"/>
  <c r="G564" i="1" s="1"/>
  <c r="F569" i="1"/>
  <c r="E569" i="1"/>
  <c r="D569" i="1"/>
  <c r="I566" i="1"/>
  <c r="F563" i="1"/>
  <c r="E563" i="1"/>
  <c r="D563" i="1"/>
  <c r="F557" i="1"/>
  <c r="E557" i="1"/>
  <c r="D557" i="1"/>
  <c r="R874" i="1"/>
  <c r="Q874" i="1"/>
  <c r="T862" i="1" s="1"/>
  <c r="P874" i="1"/>
  <c r="O874" i="1"/>
  <c r="R873" i="1"/>
  <c r="Q873" i="1"/>
  <c r="T861" i="1" s="1"/>
  <c r="P873" i="1"/>
  <c r="O873" i="1"/>
  <c r="M873" i="1"/>
  <c r="L873" i="1"/>
  <c r="J873" i="1"/>
  <c r="N872" i="1"/>
  <c r="L872" i="1"/>
  <c r="R871" i="1"/>
  <c r="N871" i="1"/>
  <c r="M871" i="1"/>
  <c r="L871" i="1"/>
  <c r="J871" i="1"/>
  <c r="R870" i="1"/>
  <c r="Q870" i="1"/>
  <c r="T858" i="1" s="1"/>
  <c r="P870" i="1"/>
  <c r="O870" i="1"/>
  <c r="M870" i="1"/>
  <c r="L870" i="1"/>
  <c r="J870" i="1"/>
  <c r="K869" i="1"/>
  <c r="H869" i="1"/>
  <c r="G869" i="1"/>
  <c r="R868" i="1"/>
  <c r="Q868" i="1"/>
  <c r="T856" i="1" s="1"/>
  <c r="P868" i="1"/>
  <c r="O868" i="1"/>
  <c r="R867" i="1"/>
  <c r="O867" i="1"/>
  <c r="CT867" i="1" s="1"/>
  <c r="CU867" i="1" s="1"/>
  <c r="M867" i="1"/>
  <c r="L867" i="1"/>
  <c r="J867" i="1"/>
  <c r="R866" i="1"/>
  <c r="M866" i="1"/>
  <c r="L866" i="1"/>
  <c r="J866" i="1"/>
  <c r="R865" i="1"/>
  <c r="M865" i="1"/>
  <c r="L865" i="1"/>
  <c r="J865" i="1"/>
  <c r="R864" i="1"/>
  <c r="Q864" i="1"/>
  <c r="T852" i="1" s="1"/>
  <c r="P864" i="1"/>
  <c r="O864" i="1"/>
  <c r="M864" i="1"/>
  <c r="L864" i="1"/>
  <c r="J864" i="1"/>
  <c r="K863" i="1"/>
  <c r="I863" i="1"/>
  <c r="H863" i="1"/>
  <c r="G863" i="1"/>
  <c r="N862" i="1"/>
  <c r="K862" i="1"/>
  <c r="I862" i="1"/>
  <c r="H862" i="1"/>
  <c r="G862" i="1"/>
  <c r="K861" i="1"/>
  <c r="I861" i="1"/>
  <c r="H861" i="1"/>
  <c r="K860" i="1"/>
  <c r="H860" i="1"/>
  <c r="G860" i="1"/>
  <c r="K859" i="1"/>
  <c r="I859" i="1"/>
  <c r="H859" i="1"/>
  <c r="G859" i="1"/>
  <c r="N858" i="1"/>
  <c r="K858" i="1"/>
  <c r="I858" i="1"/>
  <c r="H858" i="1"/>
  <c r="G858" i="1"/>
  <c r="F857" i="1"/>
  <c r="E857" i="1"/>
  <c r="D857" i="1"/>
  <c r="R856" i="1"/>
  <c r="Q856" i="1"/>
  <c r="T844" i="1" s="1"/>
  <c r="P856" i="1"/>
  <c r="O856" i="1"/>
  <c r="R855" i="1"/>
  <c r="N855" i="1"/>
  <c r="M855" i="1"/>
  <c r="L855" i="1"/>
  <c r="J855" i="1"/>
  <c r="R854" i="1"/>
  <c r="N854" i="1"/>
  <c r="M854" i="1"/>
  <c r="L854" i="1"/>
  <c r="J854" i="1"/>
  <c r="R853" i="1"/>
  <c r="N853" i="1"/>
  <c r="M853" i="1"/>
  <c r="L853" i="1"/>
  <c r="J853" i="1"/>
  <c r="R852" i="1"/>
  <c r="N852" i="1"/>
  <c r="M852" i="1"/>
  <c r="L852" i="1"/>
  <c r="J852" i="1"/>
  <c r="K851" i="1"/>
  <c r="I851" i="1"/>
  <c r="H851" i="1"/>
  <c r="G851" i="1"/>
  <c r="R850" i="1"/>
  <c r="Q850" i="1"/>
  <c r="T838" i="1" s="1"/>
  <c r="P850" i="1"/>
  <c r="O850" i="1"/>
  <c r="R849" i="1"/>
  <c r="N849" i="1"/>
  <c r="M849" i="1"/>
  <c r="L849" i="1"/>
  <c r="J849" i="1"/>
  <c r="R848" i="1"/>
  <c r="N848" i="1"/>
  <c r="M848" i="1"/>
  <c r="L848" i="1"/>
  <c r="J848" i="1"/>
  <c r="R847" i="1"/>
  <c r="M847" i="1"/>
  <c r="L847" i="1"/>
  <c r="N847" i="1"/>
  <c r="R846" i="1"/>
  <c r="Q846" i="1"/>
  <c r="T834" i="1" s="1"/>
  <c r="P846" i="1"/>
  <c r="O846" i="1"/>
  <c r="M846" i="1"/>
  <c r="L846" i="1"/>
  <c r="J846" i="1"/>
  <c r="K845" i="1"/>
  <c r="I845" i="1"/>
  <c r="H845" i="1"/>
  <c r="G845" i="1"/>
  <c r="R844" i="1"/>
  <c r="Q844" i="1"/>
  <c r="T832" i="1" s="1"/>
  <c r="P844" i="1"/>
  <c r="O844" i="1"/>
  <c r="R843" i="1"/>
  <c r="N843" i="1"/>
  <c r="R842" i="1"/>
  <c r="N842" i="1"/>
  <c r="M842" i="1"/>
  <c r="L842" i="1"/>
  <c r="J842" i="1"/>
  <c r="R841" i="1"/>
  <c r="N841" i="1"/>
  <c r="M841" i="1"/>
  <c r="R840" i="1"/>
  <c r="N840" i="1"/>
  <c r="M840" i="1"/>
  <c r="L840" i="1"/>
  <c r="J840" i="1"/>
  <c r="I839" i="1"/>
  <c r="J839" i="1" s="1"/>
  <c r="G839" i="1"/>
  <c r="R838" i="1"/>
  <c r="Q838" i="1"/>
  <c r="T826" i="1" s="1"/>
  <c r="O838" i="1"/>
  <c r="R837" i="1"/>
  <c r="N837" i="1"/>
  <c r="M837" i="1"/>
  <c r="L837" i="1"/>
  <c r="J837" i="1"/>
  <c r="R836" i="1"/>
  <c r="N836" i="1"/>
  <c r="M836" i="1"/>
  <c r="L836" i="1"/>
  <c r="J836" i="1"/>
  <c r="R835" i="1"/>
  <c r="N835" i="1"/>
  <c r="M835" i="1"/>
  <c r="L835" i="1"/>
  <c r="J835" i="1"/>
  <c r="R834" i="1"/>
  <c r="Q834" i="1"/>
  <c r="T822" i="1" s="1"/>
  <c r="P834" i="1"/>
  <c r="O834" i="1"/>
  <c r="M834" i="1"/>
  <c r="L834" i="1"/>
  <c r="J834" i="1"/>
  <c r="K833" i="1"/>
  <c r="I833" i="1"/>
  <c r="H833" i="1"/>
  <c r="G833" i="1"/>
  <c r="R832" i="1"/>
  <c r="Q832" i="1"/>
  <c r="T820" i="1" s="1"/>
  <c r="P832" i="1"/>
  <c r="O832" i="1"/>
  <c r="R831" i="1"/>
  <c r="N831" i="1"/>
  <c r="M831" i="1"/>
  <c r="L831" i="1"/>
  <c r="J831" i="1"/>
  <c r="R830" i="1"/>
  <c r="N830" i="1"/>
  <c r="M830" i="1"/>
  <c r="L830" i="1"/>
  <c r="J830" i="1"/>
  <c r="R829" i="1"/>
  <c r="N829" i="1"/>
  <c r="M829" i="1"/>
  <c r="L829" i="1"/>
  <c r="J829" i="1"/>
  <c r="R828" i="1"/>
  <c r="Q828" i="1"/>
  <c r="T816" i="1" s="1"/>
  <c r="P828" i="1"/>
  <c r="O828" i="1"/>
  <c r="M828" i="1"/>
  <c r="L828" i="1"/>
  <c r="J828" i="1"/>
  <c r="K827" i="1"/>
  <c r="I827" i="1"/>
  <c r="H827" i="1"/>
  <c r="G827" i="1"/>
  <c r="R826" i="1"/>
  <c r="Q826" i="1"/>
  <c r="T814" i="1" s="1"/>
  <c r="P826" i="1"/>
  <c r="O826" i="1"/>
  <c r="R825" i="1"/>
  <c r="N825" i="1"/>
  <c r="M825" i="1"/>
  <c r="L825" i="1"/>
  <c r="J825" i="1"/>
  <c r="N824" i="1"/>
  <c r="K824" i="1"/>
  <c r="R824" i="1" s="1"/>
  <c r="J824" i="1"/>
  <c r="R823" i="1"/>
  <c r="N823" i="1"/>
  <c r="M823" i="1"/>
  <c r="L823" i="1"/>
  <c r="J823" i="1"/>
  <c r="R822" i="1"/>
  <c r="Q822" i="1"/>
  <c r="T810" i="1" s="1"/>
  <c r="P822" i="1"/>
  <c r="O822" i="1"/>
  <c r="M822" i="1"/>
  <c r="L822" i="1"/>
  <c r="J822" i="1"/>
  <c r="I821" i="1"/>
  <c r="H821" i="1"/>
  <c r="G821" i="1"/>
  <c r="R820" i="1"/>
  <c r="Q820" i="1"/>
  <c r="T808" i="1" s="1"/>
  <c r="P820" i="1"/>
  <c r="O820" i="1"/>
  <c r="R819" i="1"/>
  <c r="N819" i="1"/>
  <c r="M819" i="1"/>
  <c r="L819" i="1"/>
  <c r="J819" i="1"/>
  <c r="R818" i="1"/>
  <c r="N818" i="1"/>
  <c r="M818" i="1"/>
  <c r="L818" i="1"/>
  <c r="J818" i="1"/>
  <c r="R817" i="1"/>
  <c r="N817" i="1"/>
  <c r="M817" i="1"/>
  <c r="L817" i="1"/>
  <c r="J817" i="1"/>
  <c r="R816" i="1"/>
  <c r="Q816" i="1"/>
  <c r="P816" i="1"/>
  <c r="O816" i="1"/>
  <c r="M816" i="1"/>
  <c r="L816" i="1"/>
  <c r="J816" i="1"/>
  <c r="K815" i="1"/>
  <c r="I815" i="1"/>
  <c r="H815" i="1"/>
  <c r="G815" i="1"/>
  <c r="R814" i="1"/>
  <c r="Q814" i="1"/>
  <c r="T802" i="1" s="1"/>
  <c r="P814" i="1"/>
  <c r="O814" i="1"/>
  <c r="R813" i="1"/>
  <c r="N813" i="1"/>
  <c r="M813" i="1"/>
  <c r="L813" i="1"/>
  <c r="J813" i="1"/>
  <c r="N812" i="1"/>
  <c r="K812" i="1"/>
  <c r="J812" i="1"/>
  <c r="R811" i="1"/>
  <c r="N811" i="1"/>
  <c r="M811" i="1"/>
  <c r="L811" i="1"/>
  <c r="J811" i="1"/>
  <c r="R810" i="1"/>
  <c r="Q810" i="1"/>
  <c r="T798" i="1" s="1"/>
  <c r="P810" i="1"/>
  <c r="O810" i="1"/>
  <c r="M810" i="1"/>
  <c r="L810" i="1"/>
  <c r="J810" i="1"/>
  <c r="I809" i="1"/>
  <c r="H809" i="1"/>
  <c r="G809" i="1"/>
  <c r="R808" i="1"/>
  <c r="Q808" i="1"/>
  <c r="T796" i="1" s="1"/>
  <c r="P808" i="1"/>
  <c r="O808" i="1"/>
  <c r="R807" i="1"/>
  <c r="N807" i="1"/>
  <c r="M807" i="1"/>
  <c r="L807" i="1"/>
  <c r="J807" i="1"/>
  <c r="R806" i="1"/>
  <c r="N806" i="1"/>
  <c r="M806" i="1"/>
  <c r="L806" i="1"/>
  <c r="J806" i="1"/>
  <c r="R805" i="1"/>
  <c r="N805" i="1"/>
  <c r="M805" i="1"/>
  <c r="L805" i="1"/>
  <c r="J805" i="1"/>
  <c r="T804" i="1"/>
  <c r="R804" i="1"/>
  <c r="Q804" i="1"/>
  <c r="T792" i="1" s="1"/>
  <c r="P804" i="1"/>
  <c r="O804" i="1"/>
  <c r="L804" i="1"/>
  <c r="J804" i="1"/>
  <c r="K803" i="1"/>
  <c r="I803" i="1"/>
  <c r="H803" i="1"/>
  <c r="G803" i="1"/>
  <c r="N802" i="1"/>
  <c r="K802" i="1"/>
  <c r="I802" i="1"/>
  <c r="I778" i="1" s="1"/>
  <c r="H802" i="1"/>
  <c r="H778" i="1" s="1"/>
  <c r="G802" i="1"/>
  <c r="G778" i="1" s="1"/>
  <c r="K801" i="1"/>
  <c r="K777" i="1" s="1"/>
  <c r="I801" i="1"/>
  <c r="H801" i="1"/>
  <c r="G801" i="1"/>
  <c r="G777" i="1" s="1"/>
  <c r="H776" i="1"/>
  <c r="G776" i="1"/>
  <c r="K775" i="1"/>
  <c r="H775" i="1"/>
  <c r="G775" i="1"/>
  <c r="K798" i="1"/>
  <c r="K774" i="1" s="1"/>
  <c r="I798" i="1"/>
  <c r="I774" i="1" s="1"/>
  <c r="H798" i="1"/>
  <c r="G798" i="1"/>
  <c r="G774" i="1" s="1"/>
  <c r="R796" i="1"/>
  <c r="Q796" i="1"/>
  <c r="T784" i="1" s="1"/>
  <c r="P796" i="1"/>
  <c r="O796" i="1"/>
  <c r="R795" i="1"/>
  <c r="N795" i="1"/>
  <c r="M795" i="1"/>
  <c r="L795" i="1"/>
  <c r="J795" i="1"/>
  <c r="R794" i="1"/>
  <c r="N794" i="1"/>
  <c r="M794" i="1"/>
  <c r="L794" i="1"/>
  <c r="J794" i="1"/>
  <c r="R793" i="1"/>
  <c r="Q793" i="1"/>
  <c r="T781" i="1" s="1"/>
  <c r="M793" i="1"/>
  <c r="L793" i="1"/>
  <c r="J793" i="1"/>
  <c r="R792" i="1"/>
  <c r="Q792" i="1"/>
  <c r="T780" i="1" s="1"/>
  <c r="P792" i="1"/>
  <c r="O792" i="1"/>
  <c r="M792" i="1"/>
  <c r="L792" i="1"/>
  <c r="J792" i="1"/>
  <c r="K791" i="1"/>
  <c r="I791" i="1"/>
  <c r="H791" i="1"/>
  <c r="G791" i="1"/>
  <c r="R790" i="1"/>
  <c r="Q790" i="1"/>
  <c r="T778" i="1" s="1"/>
  <c r="P790" i="1"/>
  <c r="O790" i="1"/>
  <c r="R789" i="1"/>
  <c r="N789" i="1"/>
  <c r="M789" i="1"/>
  <c r="L789" i="1"/>
  <c r="J789" i="1"/>
  <c r="R788" i="1"/>
  <c r="N788" i="1"/>
  <c r="M788" i="1"/>
  <c r="L788" i="1"/>
  <c r="J788" i="1"/>
  <c r="R787" i="1"/>
  <c r="O787" i="1"/>
  <c r="M787" i="1"/>
  <c r="L787" i="1"/>
  <c r="J787" i="1"/>
  <c r="R786" i="1"/>
  <c r="Q786" i="1"/>
  <c r="T774" i="1" s="1"/>
  <c r="P786" i="1"/>
  <c r="O786" i="1"/>
  <c r="M786" i="1"/>
  <c r="L786" i="1"/>
  <c r="J786" i="1"/>
  <c r="K785" i="1"/>
  <c r="I785" i="1"/>
  <c r="H785" i="1"/>
  <c r="G785" i="1"/>
  <c r="R784" i="1"/>
  <c r="Q784" i="1"/>
  <c r="T772" i="1" s="1"/>
  <c r="P784" i="1"/>
  <c r="O784" i="1"/>
  <c r="M784" i="1"/>
  <c r="R783" i="1"/>
  <c r="N783" i="1"/>
  <c r="M783" i="1"/>
  <c r="L783" i="1"/>
  <c r="J783" i="1"/>
  <c r="N782" i="1"/>
  <c r="R781" i="1"/>
  <c r="Q781" i="1"/>
  <c r="T769" i="1" s="1"/>
  <c r="L781" i="1"/>
  <c r="J781" i="1"/>
  <c r="R780" i="1"/>
  <c r="Q780" i="1"/>
  <c r="T768" i="1" s="1"/>
  <c r="P780" i="1"/>
  <c r="O780" i="1"/>
  <c r="M780" i="1"/>
  <c r="L780" i="1"/>
  <c r="J780" i="1"/>
  <c r="H779" i="1"/>
  <c r="G779" i="1"/>
  <c r="I775" i="1"/>
  <c r="F773" i="1"/>
  <c r="E773" i="1"/>
  <c r="D773" i="1"/>
  <c r="F769" i="1"/>
  <c r="E769" i="1"/>
  <c r="E767" i="1" s="1"/>
  <c r="D769" i="1"/>
  <c r="D767" i="1" s="1"/>
  <c r="Q395" i="1" l="1"/>
  <c r="H772" i="1"/>
  <c r="O789" i="1"/>
  <c r="CJ789" i="1" s="1"/>
  <c r="CJ796" i="1"/>
  <c r="CT796" i="1"/>
  <c r="CU796" i="1" s="1"/>
  <c r="CJ804" i="1"/>
  <c r="CT804" i="1"/>
  <c r="CU804" i="1" s="1"/>
  <c r="CJ808" i="1"/>
  <c r="CT808" i="1"/>
  <c r="CU808" i="1" s="1"/>
  <c r="CJ826" i="1"/>
  <c r="CT826" i="1"/>
  <c r="CU826" i="1" s="1"/>
  <c r="Q831" i="1"/>
  <c r="T819" i="1" s="1"/>
  <c r="O835" i="1"/>
  <c r="CT835" i="1" s="1"/>
  <c r="CU835" i="1" s="1"/>
  <c r="CJ838" i="1"/>
  <c r="CT838" i="1"/>
  <c r="CU838" i="1" s="1"/>
  <c r="CJ844" i="1"/>
  <c r="CT844" i="1"/>
  <c r="CU844" i="1" s="1"/>
  <c r="O852" i="1"/>
  <c r="CT852" i="1"/>
  <c r="CU852" i="1" s="1"/>
  <c r="CJ870" i="1"/>
  <c r="CT870" i="1"/>
  <c r="CU870" i="1" s="1"/>
  <c r="N567" i="1"/>
  <c r="N587" i="1"/>
  <c r="Q587" i="1" s="1"/>
  <c r="O586" i="1"/>
  <c r="CT592" i="1"/>
  <c r="CU592" i="1" s="1"/>
  <c r="CJ602" i="1"/>
  <c r="CT602" i="1"/>
  <c r="CU602" i="1" s="1"/>
  <c r="CJ606" i="1"/>
  <c r="CT606" i="1"/>
  <c r="CU606" i="1" s="1"/>
  <c r="CJ608" i="1"/>
  <c r="CT608" i="1"/>
  <c r="CU608" i="1" s="1"/>
  <c r="CJ631" i="1"/>
  <c r="CT631" i="1"/>
  <c r="CU631" i="1" s="1"/>
  <c r="CJ633" i="1"/>
  <c r="CT633" i="1"/>
  <c r="CU633" i="1" s="1"/>
  <c r="CJ634" i="1"/>
  <c r="CT634" i="1"/>
  <c r="CU634" i="1" s="1"/>
  <c r="CJ637" i="1"/>
  <c r="CT637" i="1"/>
  <c r="CU637" i="1" s="1"/>
  <c r="CJ645" i="1"/>
  <c r="CT645" i="1"/>
  <c r="CU645" i="1" s="1"/>
  <c r="CJ655" i="1"/>
  <c r="CT655" i="1"/>
  <c r="CU655" i="1" s="1"/>
  <c r="CJ662" i="1"/>
  <c r="CT662" i="1"/>
  <c r="CU662" i="1" s="1"/>
  <c r="Q670" i="1"/>
  <c r="O675" i="1"/>
  <c r="CT675" i="1" s="1"/>
  <c r="CU675" i="1" s="1"/>
  <c r="CT681" i="1"/>
  <c r="CU681" i="1" s="1"/>
  <c r="CT395" i="1"/>
  <c r="CU395" i="1" s="1"/>
  <c r="CJ780" i="1"/>
  <c r="CT780" i="1"/>
  <c r="CU780" i="1" s="1"/>
  <c r="P794" i="1"/>
  <c r="N778" i="1"/>
  <c r="Q812" i="1"/>
  <c r="O813" i="1"/>
  <c r="CT813" i="1" s="1"/>
  <c r="CU813" i="1" s="1"/>
  <c r="CJ820" i="1"/>
  <c r="CT820" i="1"/>
  <c r="CU820" i="1" s="1"/>
  <c r="CJ834" i="1"/>
  <c r="CT834" i="1"/>
  <c r="CU834" i="1" s="1"/>
  <c r="CJ850" i="1"/>
  <c r="CT850" i="1"/>
  <c r="CU850" i="1" s="1"/>
  <c r="O853" i="1"/>
  <c r="CJ853" i="1" s="1"/>
  <c r="CJ856" i="1"/>
  <c r="CT856" i="1"/>
  <c r="CU856" i="1" s="1"/>
  <c r="N568" i="1"/>
  <c r="CJ588" i="1"/>
  <c r="CT588" i="1"/>
  <c r="CU588" i="1" s="1"/>
  <c r="CJ590" i="1"/>
  <c r="CT590" i="1"/>
  <c r="CU590" i="1" s="1"/>
  <c r="CJ591" i="1"/>
  <c r="CT591" i="1"/>
  <c r="CU591" i="1" s="1"/>
  <c r="CJ600" i="1"/>
  <c r="CT600" i="1"/>
  <c r="CU600" i="1" s="1"/>
  <c r="CJ620" i="1"/>
  <c r="CT620" i="1"/>
  <c r="CU620" i="1" s="1"/>
  <c r="CJ621" i="1"/>
  <c r="CT621" i="1"/>
  <c r="CU621" i="1" s="1"/>
  <c r="CJ636" i="1"/>
  <c r="CT636" i="1"/>
  <c r="CU636" i="1" s="1"/>
  <c r="CJ644" i="1"/>
  <c r="CT644" i="1"/>
  <c r="CU644" i="1" s="1"/>
  <c r="CJ654" i="1"/>
  <c r="CT654" i="1"/>
  <c r="CU654" i="1" s="1"/>
  <c r="CJ661" i="1"/>
  <c r="CT661" i="1"/>
  <c r="CU661" i="1" s="1"/>
  <c r="CJ664" i="1"/>
  <c r="CT664" i="1"/>
  <c r="CU664" i="1" s="1"/>
  <c r="CJ669" i="1"/>
  <c r="CT669" i="1"/>
  <c r="CU669" i="1" s="1"/>
  <c r="CJ397" i="1"/>
  <c r="CT397" i="1"/>
  <c r="CU397" i="1" s="1"/>
  <c r="CJ784" i="1"/>
  <c r="CT784" i="1"/>
  <c r="CU784" i="1" s="1"/>
  <c r="O782" i="1"/>
  <c r="CT782" i="1"/>
  <c r="CU782" i="1" s="1"/>
  <c r="CJ790" i="1"/>
  <c r="CT790" i="1"/>
  <c r="CU790" i="1" s="1"/>
  <c r="O807" i="1"/>
  <c r="CT807" i="1" s="1"/>
  <c r="CU807" i="1" s="1"/>
  <c r="CJ810" i="1"/>
  <c r="CT810" i="1"/>
  <c r="CU810" i="1" s="1"/>
  <c r="CJ816" i="1"/>
  <c r="CT816" i="1"/>
  <c r="CU816" i="1" s="1"/>
  <c r="Q818" i="1"/>
  <c r="T806" i="1" s="1"/>
  <c r="Q823" i="1"/>
  <c r="T811" i="1" s="1"/>
  <c r="O824" i="1"/>
  <c r="CT824" i="1" s="1"/>
  <c r="CU824" i="1" s="1"/>
  <c r="O825" i="1"/>
  <c r="CT825" i="1" s="1"/>
  <c r="CU825" i="1" s="1"/>
  <c r="CJ832" i="1"/>
  <c r="CT832" i="1"/>
  <c r="CU832" i="1" s="1"/>
  <c r="O837" i="1"/>
  <c r="CT837" i="1" s="1"/>
  <c r="CU837" i="1" s="1"/>
  <c r="Q843" i="1"/>
  <c r="T831" i="1" s="1"/>
  <c r="O848" i="1"/>
  <c r="CT848" i="1" s="1"/>
  <c r="CU848" i="1" s="1"/>
  <c r="O854" i="1"/>
  <c r="CT854" i="1" s="1"/>
  <c r="CU854" i="1" s="1"/>
  <c r="O865" i="1"/>
  <c r="CT865" i="1" s="1"/>
  <c r="CU865" i="1" s="1"/>
  <c r="CJ868" i="1"/>
  <c r="CT868" i="1"/>
  <c r="CU868" i="1" s="1"/>
  <c r="CJ873" i="1"/>
  <c r="CT873" i="1"/>
  <c r="CU873" i="1" s="1"/>
  <c r="CJ874" i="1"/>
  <c r="CT874" i="1"/>
  <c r="CU874" i="1" s="1"/>
  <c r="CT586" i="1"/>
  <c r="CU586" i="1" s="1"/>
  <c r="CJ601" i="1"/>
  <c r="CT601" i="1"/>
  <c r="CU601" i="1" s="1"/>
  <c r="CJ604" i="1"/>
  <c r="CT604" i="1"/>
  <c r="CU604" i="1" s="1"/>
  <c r="CJ618" i="1"/>
  <c r="CT618" i="1"/>
  <c r="CU618" i="1" s="1"/>
  <c r="CJ619" i="1"/>
  <c r="CT619" i="1"/>
  <c r="CU619" i="1" s="1"/>
  <c r="CJ628" i="1"/>
  <c r="CT628" i="1"/>
  <c r="CU628" i="1" s="1"/>
  <c r="CJ639" i="1"/>
  <c r="CT639" i="1"/>
  <c r="CU639" i="1" s="1"/>
  <c r="CJ643" i="1"/>
  <c r="CT643" i="1"/>
  <c r="CU643" i="1" s="1"/>
  <c r="CJ657" i="1"/>
  <c r="CT657" i="1"/>
  <c r="CU657" i="1" s="1"/>
  <c r="CJ660" i="1"/>
  <c r="CT660" i="1"/>
  <c r="CU660" i="1" s="1"/>
  <c r="CJ668" i="1"/>
  <c r="CT668" i="1"/>
  <c r="CU668" i="1" s="1"/>
  <c r="O673" i="1"/>
  <c r="CT673" i="1" s="1"/>
  <c r="CU673" i="1" s="1"/>
  <c r="CT679" i="1"/>
  <c r="CU679" i="1" s="1"/>
  <c r="P783" i="1"/>
  <c r="CJ792" i="1"/>
  <c r="CT792" i="1"/>
  <c r="CU792" i="1" s="1"/>
  <c r="CJ787" i="1"/>
  <c r="CT787" i="1"/>
  <c r="CU787" i="1" s="1"/>
  <c r="CJ786" i="1"/>
  <c r="CT786" i="1"/>
  <c r="CU786" i="1" s="1"/>
  <c r="O788" i="1"/>
  <c r="CT788" i="1" s="1"/>
  <c r="CU788" i="1" s="1"/>
  <c r="CJ814" i="1"/>
  <c r="CT814" i="1"/>
  <c r="CU814" i="1" s="1"/>
  <c r="O819" i="1"/>
  <c r="CT819" i="1" s="1"/>
  <c r="CU819" i="1" s="1"/>
  <c r="CJ822" i="1"/>
  <c r="CT822" i="1"/>
  <c r="CU822" i="1" s="1"/>
  <c r="CJ828" i="1"/>
  <c r="CT828" i="1"/>
  <c r="CU828" i="1" s="1"/>
  <c r="O830" i="1"/>
  <c r="CT830" i="1" s="1"/>
  <c r="CU830" i="1" s="1"/>
  <c r="O841" i="1"/>
  <c r="CT841" i="1" s="1"/>
  <c r="CU841" i="1" s="1"/>
  <c r="CJ846" i="1"/>
  <c r="CT846" i="1"/>
  <c r="CU846" i="1" s="1"/>
  <c r="O855" i="1"/>
  <c r="CJ855" i="1" s="1"/>
  <c r="CJ864" i="1"/>
  <c r="CT864" i="1"/>
  <c r="CU864" i="1" s="1"/>
  <c r="P866" i="1"/>
  <c r="CJ579" i="1"/>
  <c r="CT579" i="1"/>
  <c r="CU579" i="1" s="1"/>
  <c r="O574" i="1"/>
  <c r="O568" i="1" s="1"/>
  <c r="CT580" i="1"/>
  <c r="CU580" i="1" s="1"/>
  <c r="CJ609" i="1"/>
  <c r="CT609" i="1"/>
  <c r="CU609" i="1" s="1"/>
  <c r="CJ624" i="1"/>
  <c r="CT624" i="1"/>
  <c r="CU624" i="1" s="1"/>
  <c r="CJ625" i="1"/>
  <c r="CT625" i="1"/>
  <c r="CU625" i="1" s="1"/>
  <c r="CJ638" i="1"/>
  <c r="CT638" i="1"/>
  <c r="CU638" i="1" s="1"/>
  <c r="CJ642" i="1"/>
  <c r="CT642" i="1"/>
  <c r="CU642" i="1" s="1"/>
  <c r="CJ646" i="1"/>
  <c r="CT646" i="1"/>
  <c r="CU646" i="1" s="1"/>
  <c r="CJ656" i="1"/>
  <c r="CT656" i="1"/>
  <c r="CU656" i="1" s="1"/>
  <c r="CJ663" i="1"/>
  <c r="CT663" i="1"/>
  <c r="CU663" i="1" s="1"/>
  <c r="CJ666" i="1"/>
  <c r="CT666" i="1"/>
  <c r="CU666" i="1" s="1"/>
  <c r="CJ667" i="1"/>
  <c r="CT667" i="1"/>
  <c r="CU667" i="1" s="1"/>
  <c r="CJ682" i="1"/>
  <c r="CT682" i="1"/>
  <c r="CU682" i="1" s="1"/>
  <c r="CT361" i="1"/>
  <c r="CU361" i="1" s="1"/>
  <c r="K800" i="1"/>
  <c r="P584" i="1"/>
  <c r="Q872" i="1"/>
  <c r="T860" i="1" s="1"/>
  <c r="T613" i="1"/>
  <c r="M353" i="1"/>
  <c r="Q586" i="1"/>
  <c r="O594" i="1"/>
  <c r="CJ594" i="1" s="1"/>
  <c r="I772" i="1"/>
  <c r="J772" i="1" s="1"/>
  <c r="M672" i="1"/>
  <c r="R801" i="1"/>
  <c r="G769" i="1"/>
  <c r="N665" i="1"/>
  <c r="M677" i="1"/>
  <c r="G771" i="1"/>
  <c r="T609" i="1"/>
  <c r="L353" i="1"/>
  <c r="G770" i="1"/>
  <c r="P585" i="1"/>
  <c r="T588" i="1"/>
  <c r="P594" i="1"/>
  <c r="R353" i="1"/>
  <c r="T616" i="1"/>
  <c r="K769" i="1"/>
  <c r="T579" i="1"/>
  <c r="T612" i="1"/>
  <c r="O584" i="1"/>
  <c r="CJ584" i="1" s="1"/>
  <c r="J647" i="1"/>
  <c r="J635" i="1"/>
  <c r="K771" i="1"/>
  <c r="N815" i="1"/>
  <c r="O815" i="1" s="1"/>
  <c r="N860" i="1"/>
  <c r="Q866" i="1"/>
  <c r="T854" i="1" s="1"/>
  <c r="J672" i="1"/>
  <c r="I777" i="1"/>
  <c r="I771" i="1" s="1"/>
  <c r="R774" i="1"/>
  <c r="N798" i="1"/>
  <c r="R858" i="1"/>
  <c r="Q613" i="1"/>
  <c r="T595" i="1" s="1"/>
  <c r="O613" i="1"/>
  <c r="CJ613" i="1" s="1"/>
  <c r="M641" i="1"/>
  <c r="M665" i="1"/>
  <c r="M803" i="1"/>
  <c r="Q582" i="1"/>
  <c r="R862" i="1"/>
  <c r="O866" i="1"/>
  <c r="CJ866" i="1" s="1"/>
  <c r="O794" i="1"/>
  <c r="CJ794" i="1" s="1"/>
  <c r="Q778" i="1"/>
  <c r="O778" i="1"/>
  <c r="CJ778" i="1" s="1"/>
  <c r="R803" i="1"/>
  <c r="G857" i="1"/>
  <c r="R859" i="1"/>
  <c r="R617" i="1"/>
  <c r="T646" i="1"/>
  <c r="Q673" i="1"/>
  <c r="T655" i="1" s="1"/>
  <c r="M675" i="1"/>
  <c r="P789" i="1"/>
  <c r="Q855" i="1"/>
  <c r="T843" i="1" s="1"/>
  <c r="Q596" i="1"/>
  <c r="T572" i="1" s="1"/>
  <c r="N593" i="1"/>
  <c r="P612" i="1"/>
  <c r="Q674" i="1"/>
  <c r="T656" i="1" s="1"/>
  <c r="P787" i="1"/>
  <c r="M802" i="1"/>
  <c r="P812" i="1"/>
  <c r="R815" i="1"/>
  <c r="T584" i="1"/>
  <c r="M595" i="1"/>
  <c r="R596" i="1"/>
  <c r="L617" i="1"/>
  <c r="K635" i="1"/>
  <c r="R635" i="1" s="1"/>
  <c r="M647" i="1"/>
  <c r="J653" i="1"/>
  <c r="J659" i="1"/>
  <c r="O670" i="1"/>
  <c r="CT670" i="1" s="1"/>
  <c r="CU670" i="1" s="1"/>
  <c r="P675" i="1"/>
  <c r="R798" i="1"/>
  <c r="I797" i="1"/>
  <c r="O817" i="1"/>
  <c r="CJ817" i="1" s="1"/>
  <c r="Q817" i="1"/>
  <c r="T805" i="1" s="1"/>
  <c r="Q829" i="1"/>
  <c r="T817" i="1" s="1"/>
  <c r="N827" i="1"/>
  <c r="Q871" i="1"/>
  <c r="T859" i="1" s="1"/>
  <c r="N869" i="1"/>
  <c r="R872" i="1"/>
  <c r="J872" i="1"/>
  <c r="I869" i="1"/>
  <c r="R869" i="1" s="1"/>
  <c r="M574" i="1"/>
  <c r="I568" i="1"/>
  <c r="M568" i="1" s="1"/>
  <c r="Q573" i="1"/>
  <c r="T561" i="1" s="1"/>
  <c r="T567" i="1"/>
  <c r="CJ610" i="1"/>
  <c r="O598" i="1"/>
  <c r="CJ598" i="1" s="1"/>
  <c r="N635" i="1"/>
  <c r="P640" i="1"/>
  <c r="O783" i="1"/>
  <c r="CJ783" i="1" s="1"/>
  <c r="Q783" i="1"/>
  <c r="T771" i="1" s="1"/>
  <c r="L785" i="1"/>
  <c r="N801" i="1"/>
  <c r="Q806" i="1"/>
  <c r="T794" i="1" s="1"/>
  <c r="P806" i="1"/>
  <c r="M812" i="1"/>
  <c r="K821" i="1"/>
  <c r="R821" i="1" s="1"/>
  <c r="Q825" i="1"/>
  <c r="T813" i="1" s="1"/>
  <c r="L827" i="1"/>
  <c r="I860" i="1"/>
  <c r="I857" i="1" s="1"/>
  <c r="G560" i="1"/>
  <c r="O573" i="1"/>
  <c r="O567" i="1" s="1"/>
  <c r="O589" i="1"/>
  <c r="O583" i="1" s="1"/>
  <c r="Q589" i="1"/>
  <c r="CJ592" i="1"/>
  <c r="CJ603" i="1"/>
  <c r="O597" i="1"/>
  <c r="CJ597" i="1" s="1"/>
  <c r="R605" i="1"/>
  <c r="J605" i="1"/>
  <c r="Q787" i="1"/>
  <c r="T775" i="1" s="1"/>
  <c r="Q789" i="1"/>
  <c r="T777" i="1" s="1"/>
  <c r="G772" i="1"/>
  <c r="J802" i="1"/>
  <c r="P802" i="1"/>
  <c r="N799" i="1"/>
  <c r="N809" i="1"/>
  <c r="M815" i="1"/>
  <c r="R833" i="1"/>
  <c r="N800" i="1"/>
  <c r="M851" i="1"/>
  <c r="L860" i="1"/>
  <c r="R861" i="1"/>
  <c r="L862" i="1"/>
  <c r="H558" i="1"/>
  <c r="M571" i="1"/>
  <c r="G561" i="1"/>
  <c r="H581" i="1"/>
  <c r="K581" i="1"/>
  <c r="Q584" i="1"/>
  <c r="L586" i="1"/>
  <c r="J587" i="1"/>
  <c r="R587" i="1"/>
  <c r="Q597" i="1"/>
  <c r="T585" i="1" s="1"/>
  <c r="P598" i="1"/>
  <c r="Q601" i="1"/>
  <c r="Q615" i="1"/>
  <c r="T597" i="1" s="1"/>
  <c r="M617" i="1"/>
  <c r="J629" i="1"/>
  <c r="M629" i="1"/>
  <c r="R641" i="1"/>
  <c r="R672" i="1"/>
  <c r="Q676" i="1"/>
  <c r="T658" i="1" s="1"/>
  <c r="P677" i="1"/>
  <c r="CJ673" i="1"/>
  <c r="CJ679" i="1"/>
  <c r="P659" i="1"/>
  <c r="L674" i="1"/>
  <c r="CJ681" i="1"/>
  <c r="CJ396" i="1"/>
  <c r="O390" i="1"/>
  <c r="CT390" i="1" s="1"/>
  <c r="CU390" i="1" s="1"/>
  <c r="J353" i="1"/>
  <c r="T614" i="1"/>
  <c r="I560" i="1"/>
  <c r="N623" i="1"/>
  <c r="Q574" i="1"/>
  <c r="T562" i="1" s="1"/>
  <c r="L571" i="1"/>
  <c r="K565" i="1"/>
  <c r="K559" i="1" s="1"/>
  <c r="R571" i="1"/>
  <c r="CJ580" i="1"/>
  <c r="M578" i="1"/>
  <c r="K572" i="1"/>
  <c r="R572" i="1" s="1"/>
  <c r="L845" i="1"/>
  <c r="O843" i="1"/>
  <c r="CJ843" i="1" s="1"/>
  <c r="L800" i="1"/>
  <c r="Q835" i="1"/>
  <c r="T823" i="1" s="1"/>
  <c r="L799" i="1"/>
  <c r="M791" i="1"/>
  <c r="M775" i="1"/>
  <c r="M573" i="1"/>
  <c r="P359" i="1"/>
  <c r="O359" i="1"/>
  <c r="CJ359" i="1" s="1"/>
  <c r="Q359" i="1"/>
  <c r="H770" i="1"/>
  <c r="M774" i="1"/>
  <c r="J778" i="1"/>
  <c r="Q795" i="1"/>
  <c r="T783" i="1" s="1"/>
  <c r="I768" i="1"/>
  <c r="H774" i="1"/>
  <c r="J774" i="1" s="1"/>
  <c r="H777" i="1"/>
  <c r="L777" i="1" s="1"/>
  <c r="K778" i="1"/>
  <c r="M778" i="1" s="1"/>
  <c r="R785" i="1"/>
  <c r="Q794" i="1"/>
  <c r="T782" i="1" s="1"/>
  <c r="G797" i="1"/>
  <c r="R800" i="1"/>
  <c r="T800" i="1"/>
  <c r="L801" i="1"/>
  <c r="R802" i="1"/>
  <c r="K809" i="1"/>
  <c r="R809" i="1" s="1"/>
  <c r="Q811" i="1"/>
  <c r="T799" i="1" s="1"/>
  <c r="L812" i="1"/>
  <c r="J815" i="1"/>
  <c r="M824" i="1"/>
  <c r="CJ825" i="1"/>
  <c r="R827" i="1"/>
  <c r="P829" i="1"/>
  <c r="CJ837" i="1"/>
  <c r="Q837" i="1"/>
  <c r="T825" i="1" s="1"/>
  <c r="M839" i="1"/>
  <c r="Q842" i="1"/>
  <c r="T830" i="1" s="1"/>
  <c r="P842" i="1"/>
  <c r="P849" i="1"/>
  <c r="O849" i="1"/>
  <c r="CJ849" i="1" s="1"/>
  <c r="Q849" i="1"/>
  <c r="T837" i="1" s="1"/>
  <c r="O798" i="1"/>
  <c r="CJ798" i="1" s="1"/>
  <c r="R799" i="1"/>
  <c r="CJ819" i="1"/>
  <c r="CJ824" i="1"/>
  <c r="R839" i="1"/>
  <c r="Q840" i="1"/>
  <c r="T828" i="1" s="1"/>
  <c r="P840" i="1"/>
  <c r="N839" i="1"/>
  <c r="O836" i="1"/>
  <c r="CJ836" i="1" s="1"/>
  <c r="N833" i="1"/>
  <c r="G773" i="1"/>
  <c r="L798" i="1"/>
  <c r="J809" i="1"/>
  <c r="O811" i="1"/>
  <c r="CJ811" i="1" s="1"/>
  <c r="R812" i="1"/>
  <c r="O818" i="1"/>
  <c r="CJ818" i="1" s="1"/>
  <c r="Q819" i="1"/>
  <c r="T807" i="1" s="1"/>
  <c r="P823" i="1"/>
  <c r="Q824" i="1"/>
  <c r="T812" i="1" s="1"/>
  <c r="P831" i="1"/>
  <c r="M833" i="1"/>
  <c r="Q836" i="1"/>
  <c r="T824" i="1" s="1"/>
  <c r="CJ835" i="1"/>
  <c r="R845" i="1"/>
  <c r="J847" i="1"/>
  <c r="Q853" i="1"/>
  <c r="T841" i="1" s="1"/>
  <c r="P855" i="1"/>
  <c r="L858" i="1"/>
  <c r="N859" i="1"/>
  <c r="N861" i="1"/>
  <c r="P862" i="1"/>
  <c r="O862" i="1"/>
  <c r="CJ862" i="1" s="1"/>
  <c r="R863" i="1"/>
  <c r="K567" i="1"/>
  <c r="K561" i="1" s="1"/>
  <c r="N571" i="1"/>
  <c r="L574" i="1"/>
  <c r="L582" i="1"/>
  <c r="G581" i="1"/>
  <c r="M587" i="1"/>
  <c r="Q594" i="1"/>
  <c r="T582" i="1" s="1"/>
  <c r="P596" i="1"/>
  <c r="O596" i="1"/>
  <c r="CJ596" i="1" s="1"/>
  <c r="Q598" i="1"/>
  <c r="T586" i="1" s="1"/>
  <c r="H599" i="1"/>
  <c r="O599" i="1" s="1"/>
  <c r="CJ599" i="1" s="1"/>
  <c r="J601" i="1"/>
  <c r="M605" i="1"/>
  <c r="L615" i="1"/>
  <c r="J623" i="1"/>
  <c r="L640" i="1"/>
  <c r="N653" i="1"/>
  <c r="O658" i="1"/>
  <c r="O665" i="1"/>
  <c r="CJ665" i="1" s="1"/>
  <c r="CJ670" i="1"/>
  <c r="H671" i="1"/>
  <c r="P673" i="1"/>
  <c r="J677" i="1"/>
  <c r="R677" i="1"/>
  <c r="Q585" i="1"/>
  <c r="R599" i="1"/>
  <c r="P658" i="1"/>
  <c r="L665" i="1"/>
  <c r="Q665" i="1"/>
  <c r="Q675" i="1"/>
  <c r="T657" i="1" s="1"/>
  <c r="P858" i="1"/>
  <c r="O858" i="1"/>
  <c r="CJ858" i="1" s="1"/>
  <c r="N863" i="1"/>
  <c r="O872" i="1"/>
  <c r="CJ872" i="1" s="1"/>
  <c r="J566" i="1"/>
  <c r="G563" i="1"/>
  <c r="J572" i="1"/>
  <c r="R573" i="1"/>
  <c r="K575" i="1"/>
  <c r="M575" i="1" s="1"/>
  <c r="L578" i="1"/>
  <c r="R578" i="1"/>
  <c r="M583" i="1"/>
  <c r="M586" i="1"/>
  <c r="O607" i="1"/>
  <c r="Q612" i="1"/>
  <c r="T594" i="1" s="1"/>
  <c r="P853" i="1"/>
  <c r="L859" i="1"/>
  <c r="L861" i="1"/>
  <c r="L863" i="1"/>
  <c r="P872" i="1"/>
  <c r="I569" i="1"/>
  <c r="H569" i="1"/>
  <c r="L573" i="1"/>
  <c r="CJ574" i="1"/>
  <c r="R574" i="1"/>
  <c r="L583" i="1"/>
  <c r="L584" i="1"/>
  <c r="L585" i="1"/>
  <c r="M599" i="1"/>
  <c r="N605" i="1"/>
  <c r="Q607" i="1"/>
  <c r="L613" i="1"/>
  <c r="L614" i="1"/>
  <c r="G611" i="1"/>
  <c r="O626" i="1"/>
  <c r="R629" i="1"/>
  <c r="R640" i="1"/>
  <c r="P647" i="1"/>
  <c r="CJ577" i="1"/>
  <c r="O571" i="1"/>
  <c r="O565" i="1" s="1"/>
  <c r="R584" i="1"/>
  <c r="J584" i="1"/>
  <c r="R597" i="1"/>
  <c r="J597" i="1"/>
  <c r="G599" i="1"/>
  <c r="G595" i="1"/>
  <c r="G559" i="1" s="1"/>
  <c r="G558" i="1"/>
  <c r="I559" i="1"/>
  <c r="I561" i="1"/>
  <c r="G562" i="1"/>
  <c r="N564" i="1"/>
  <c r="N566" i="1"/>
  <c r="J570" i="1"/>
  <c r="I564" i="1"/>
  <c r="R570" i="1"/>
  <c r="Q571" i="1"/>
  <c r="T559" i="1" s="1"/>
  <c r="T565" i="1"/>
  <c r="M584" i="1"/>
  <c r="R586" i="1"/>
  <c r="J586" i="1"/>
  <c r="L594" i="1"/>
  <c r="M594" i="1"/>
  <c r="K593" i="1"/>
  <c r="M597" i="1"/>
  <c r="L598" i="1"/>
  <c r="T574" i="1"/>
  <c r="M598" i="1"/>
  <c r="R613" i="1"/>
  <c r="J613" i="1"/>
  <c r="I611" i="1"/>
  <c r="M613" i="1"/>
  <c r="CJ622" i="1"/>
  <c r="O612" i="1"/>
  <c r="CT612" i="1" s="1"/>
  <c r="CU612" i="1" s="1"/>
  <c r="O641" i="1"/>
  <c r="CJ641" i="1" s="1"/>
  <c r="Q641" i="1"/>
  <c r="P641" i="1"/>
  <c r="J641" i="1"/>
  <c r="L658" i="1"/>
  <c r="K653" i="1"/>
  <c r="R658" i="1"/>
  <c r="M658" i="1"/>
  <c r="K616" i="1"/>
  <c r="R583" i="1"/>
  <c r="J583" i="1"/>
  <c r="L612" i="1"/>
  <c r="M612" i="1"/>
  <c r="P672" i="1"/>
  <c r="N671" i="1"/>
  <c r="L676" i="1"/>
  <c r="M676" i="1"/>
  <c r="CJ680" i="1"/>
  <c r="O674" i="1"/>
  <c r="CJ674" i="1" s="1"/>
  <c r="H560" i="1"/>
  <c r="N561" i="1"/>
  <c r="H565" i="1"/>
  <c r="H567" i="1"/>
  <c r="H568" i="1"/>
  <c r="P568" i="1" s="1"/>
  <c r="L570" i="1"/>
  <c r="K564" i="1"/>
  <c r="J571" i="1"/>
  <c r="J573" i="1"/>
  <c r="J574" i="1"/>
  <c r="CJ576" i="1"/>
  <c r="O570" i="1"/>
  <c r="CJ570" i="1" s="1"/>
  <c r="I581" i="1"/>
  <c r="R582" i="1"/>
  <c r="J582" i="1"/>
  <c r="O582" i="1"/>
  <c r="CT582" i="1" s="1"/>
  <c r="CU582" i="1" s="1"/>
  <c r="M585" i="1"/>
  <c r="I593" i="1"/>
  <c r="R595" i="1"/>
  <c r="CJ627" i="1"/>
  <c r="O615" i="1"/>
  <c r="CJ615" i="1" s="1"/>
  <c r="I671" i="1"/>
  <c r="R673" i="1"/>
  <c r="J673" i="1"/>
  <c r="M673" i="1"/>
  <c r="G569" i="1"/>
  <c r="J575" i="1"/>
  <c r="Q570" i="1"/>
  <c r="T558" i="1" s="1"/>
  <c r="T564" i="1"/>
  <c r="Q578" i="1"/>
  <c r="O578" i="1"/>
  <c r="N575" i="1"/>
  <c r="M582" i="1"/>
  <c r="R585" i="1"/>
  <c r="J585" i="1"/>
  <c r="O585" i="1"/>
  <c r="CJ585" i="1" s="1"/>
  <c r="CJ586" i="1"/>
  <c r="L587" i="1"/>
  <c r="R594" i="1"/>
  <c r="L596" i="1"/>
  <c r="M596" i="1"/>
  <c r="R598" i="1"/>
  <c r="O617" i="1"/>
  <c r="CJ617" i="1" s="1"/>
  <c r="Q617" i="1"/>
  <c r="T599" i="1" s="1"/>
  <c r="P617" i="1"/>
  <c r="J617" i="1"/>
  <c r="L641" i="1"/>
  <c r="L605" i="1"/>
  <c r="J616" i="1"/>
  <c r="R626" i="1"/>
  <c r="L626" i="1"/>
  <c r="K623" i="1"/>
  <c r="T608" i="1"/>
  <c r="L629" i="1"/>
  <c r="CJ630" i="1"/>
  <c r="O632" i="1"/>
  <c r="CT632" i="1" s="1"/>
  <c r="CU632" i="1" s="1"/>
  <c r="Q632" i="1"/>
  <c r="T620" i="1" s="1"/>
  <c r="N614" i="1"/>
  <c r="L635" i="1"/>
  <c r="L664" i="1"/>
  <c r="K659" i="1"/>
  <c r="R665" i="1"/>
  <c r="J665" i="1"/>
  <c r="G671" i="1"/>
  <c r="R675" i="1"/>
  <c r="J675" i="1"/>
  <c r="Q677" i="1"/>
  <c r="T659" i="1" s="1"/>
  <c r="L677" i="1"/>
  <c r="P582" i="1"/>
  <c r="N583" i="1"/>
  <c r="P586" i="1"/>
  <c r="P589" i="1"/>
  <c r="J594" i="1"/>
  <c r="H595" i="1"/>
  <c r="J595" i="1" s="1"/>
  <c r="J596" i="1"/>
  <c r="L597" i="1"/>
  <c r="P597" i="1"/>
  <c r="J598" i="1"/>
  <c r="L601" i="1"/>
  <c r="R612" i="1"/>
  <c r="J612" i="1"/>
  <c r="M614" i="1"/>
  <c r="M615" i="1"/>
  <c r="M626" i="1"/>
  <c r="N629" i="1"/>
  <c r="P632" i="1"/>
  <c r="O647" i="1"/>
  <c r="CT647" i="1" s="1"/>
  <c r="CU647" i="1" s="1"/>
  <c r="L647" i="1"/>
  <c r="O653" i="1"/>
  <c r="CJ653" i="1" s="1"/>
  <c r="O659" i="1"/>
  <c r="CJ659" i="1" s="1"/>
  <c r="Q659" i="1"/>
  <c r="M664" i="1"/>
  <c r="R664" i="1"/>
  <c r="Q672" i="1"/>
  <c r="T654" i="1" s="1"/>
  <c r="L672" i="1"/>
  <c r="M674" i="1"/>
  <c r="L675" i="1"/>
  <c r="R676" i="1"/>
  <c r="J676" i="1"/>
  <c r="O676" i="1"/>
  <c r="CJ676" i="1" s="1"/>
  <c r="CJ678" i="1"/>
  <c r="O672" i="1"/>
  <c r="CT672" i="1" s="1"/>
  <c r="CU672" i="1" s="1"/>
  <c r="O677" i="1"/>
  <c r="CJ677" i="1" s="1"/>
  <c r="P601" i="1"/>
  <c r="R614" i="1"/>
  <c r="J614" i="1"/>
  <c r="R615" i="1"/>
  <c r="J615" i="1"/>
  <c r="O640" i="1"/>
  <c r="Q640" i="1"/>
  <c r="T628" i="1" s="1"/>
  <c r="N616" i="1"/>
  <c r="L673" i="1"/>
  <c r="R674" i="1"/>
  <c r="J674" i="1"/>
  <c r="P607" i="1"/>
  <c r="H611" i="1"/>
  <c r="P613" i="1"/>
  <c r="P615" i="1"/>
  <c r="P626" i="1"/>
  <c r="P670" i="1"/>
  <c r="K671" i="1"/>
  <c r="P674" i="1"/>
  <c r="P676" i="1"/>
  <c r="N772" i="1"/>
  <c r="I769" i="1"/>
  <c r="J775" i="1"/>
  <c r="N775" i="1"/>
  <c r="R775" i="1"/>
  <c r="P778" i="1"/>
  <c r="N779" i="1"/>
  <c r="O781" i="1"/>
  <c r="P782" i="1"/>
  <c r="CJ782" i="1"/>
  <c r="M785" i="1"/>
  <c r="P788" i="1"/>
  <c r="J791" i="1"/>
  <c r="N791" i="1"/>
  <c r="R791" i="1"/>
  <c r="O793" i="1"/>
  <c r="O795" i="1"/>
  <c r="CJ795" i="1" s="1"/>
  <c r="K797" i="1"/>
  <c r="M798" i="1"/>
  <c r="O799" i="1"/>
  <c r="CJ799" i="1" s="1"/>
  <c r="M800" i="1"/>
  <c r="J803" i="1"/>
  <c r="H769" i="1"/>
  <c r="G768" i="1"/>
  <c r="K768" i="1"/>
  <c r="P781" i="1"/>
  <c r="Q782" i="1"/>
  <c r="J785" i="1"/>
  <c r="N785" i="1"/>
  <c r="Q788" i="1"/>
  <c r="T776" i="1" s="1"/>
  <c r="P793" i="1"/>
  <c r="P795" i="1"/>
  <c r="H797" i="1"/>
  <c r="J798" i="1"/>
  <c r="P799" i="1"/>
  <c r="J800" i="1"/>
  <c r="P801" i="1"/>
  <c r="O805" i="1"/>
  <c r="CJ805" i="1" s="1"/>
  <c r="Q805" i="1"/>
  <c r="T793" i="1" s="1"/>
  <c r="P805" i="1"/>
  <c r="N803" i="1"/>
  <c r="L775" i="1"/>
  <c r="L791" i="1"/>
  <c r="M799" i="1"/>
  <c r="M801" i="1"/>
  <c r="L803" i="1"/>
  <c r="Q847" i="1"/>
  <c r="T835" i="1" s="1"/>
  <c r="N845" i="1"/>
  <c r="P847" i="1"/>
  <c r="O847" i="1"/>
  <c r="CJ847" i="1" s="1"/>
  <c r="J799" i="1"/>
  <c r="J801" i="1"/>
  <c r="O802" i="1"/>
  <c r="CJ802" i="1" s="1"/>
  <c r="Q802" i="1"/>
  <c r="T790" i="1" s="1"/>
  <c r="L802" i="1"/>
  <c r="P807" i="1"/>
  <c r="CJ807" i="1"/>
  <c r="P813" i="1"/>
  <c r="L815" i="1"/>
  <c r="M827" i="1"/>
  <c r="Q827" i="1"/>
  <c r="T815" i="1" s="1"/>
  <c r="P830" i="1"/>
  <c r="J833" i="1"/>
  <c r="L839" i="1"/>
  <c r="P841" i="1"/>
  <c r="CJ841" i="1"/>
  <c r="P848" i="1"/>
  <c r="CJ848" i="1"/>
  <c r="J851" i="1"/>
  <c r="N851" i="1"/>
  <c r="R851" i="1"/>
  <c r="P852" i="1"/>
  <c r="CJ852" i="1"/>
  <c r="P854" i="1"/>
  <c r="CJ854" i="1"/>
  <c r="K857" i="1"/>
  <c r="M858" i="1"/>
  <c r="Q858" i="1"/>
  <c r="T846" i="1" s="1"/>
  <c r="M862" i="1"/>
  <c r="Q862" i="1"/>
  <c r="T850" i="1" s="1"/>
  <c r="P865" i="1"/>
  <c r="CJ865" i="1"/>
  <c r="P867" i="1"/>
  <c r="CJ867" i="1"/>
  <c r="L869" i="1"/>
  <c r="O871" i="1"/>
  <c r="CJ871" i="1" s="1"/>
  <c r="M872" i="1"/>
  <c r="O806" i="1"/>
  <c r="CJ806" i="1" s="1"/>
  <c r="Q807" i="1"/>
  <c r="T795" i="1" s="1"/>
  <c r="O812" i="1"/>
  <c r="CJ812" i="1" s="1"/>
  <c r="Q813" i="1"/>
  <c r="T801" i="1" s="1"/>
  <c r="P818" i="1"/>
  <c r="J821" i="1"/>
  <c r="N821" i="1"/>
  <c r="O823" i="1"/>
  <c r="CJ823" i="1" s="1"/>
  <c r="L824" i="1"/>
  <c r="P824" i="1"/>
  <c r="J827" i="1"/>
  <c r="O829" i="1"/>
  <c r="CJ829" i="1" s="1"/>
  <c r="Q830" i="1"/>
  <c r="T818" i="1" s="1"/>
  <c r="O831" i="1"/>
  <c r="CJ831" i="1" s="1"/>
  <c r="P835" i="1"/>
  <c r="P837" i="1"/>
  <c r="O840" i="1"/>
  <c r="CJ840" i="1" s="1"/>
  <c r="Q841" i="1"/>
  <c r="T829" i="1" s="1"/>
  <c r="O842" i="1"/>
  <c r="CJ842" i="1" s="1"/>
  <c r="P843" i="1"/>
  <c r="Q848" i="1"/>
  <c r="T836" i="1" s="1"/>
  <c r="Q852" i="1"/>
  <c r="T840" i="1" s="1"/>
  <c r="Q854" i="1"/>
  <c r="T842" i="1" s="1"/>
  <c r="H857" i="1"/>
  <c r="J858" i="1"/>
  <c r="J862" i="1"/>
  <c r="Q865" i="1"/>
  <c r="T853" i="1" s="1"/>
  <c r="Q867" i="1"/>
  <c r="T855" i="1" s="1"/>
  <c r="P871" i="1"/>
  <c r="L833" i="1"/>
  <c r="P833" i="1"/>
  <c r="M845" i="1"/>
  <c r="L851" i="1"/>
  <c r="M859" i="1"/>
  <c r="M861" i="1"/>
  <c r="M863" i="1"/>
  <c r="P811" i="1"/>
  <c r="P817" i="1"/>
  <c r="P819" i="1"/>
  <c r="P825" i="1"/>
  <c r="P827" i="1"/>
  <c r="P836" i="1"/>
  <c r="J845" i="1"/>
  <c r="J859" i="1"/>
  <c r="J861" i="1"/>
  <c r="J863" i="1"/>
  <c r="CJ813" i="1" l="1"/>
  <c r="P587" i="1"/>
  <c r="O587" i="1"/>
  <c r="CJ587" i="1" s="1"/>
  <c r="CJ830" i="1"/>
  <c r="CJ788" i="1"/>
  <c r="CJ675" i="1"/>
  <c r="CT789" i="1"/>
  <c r="CU789" i="1" s="1"/>
  <c r="CT855" i="1"/>
  <c r="CU855" i="1" s="1"/>
  <c r="P605" i="1"/>
  <c r="O595" i="1"/>
  <c r="CT595" i="1" s="1"/>
  <c r="CU595" i="1" s="1"/>
  <c r="CT607" i="1"/>
  <c r="CU607" i="1" s="1"/>
  <c r="N777" i="1"/>
  <c r="M777" i="1"/>
  <c r="N774" i="1"/>
  <c r="CT798" i="1"/>
  <c r="CU798" i="1" s="1"/>
  <c r="P665" i="1"/>
  <c r="CT665" i="1"/>
  <c r="CU665" i="1" s="1"/>
  <c r="CT677" i="1"/>
  <c r="CU677" i="1" s="1"/>
  <c r="CT598" i="1"/>
  <c r="CU598" i="1" s="1"/>
  <c r="CT871" i="1"/>
  <c r="CU871" i="1" s="1"/>
  <c r="CT849" i="1"/>
  <c r="CU849" i="1" s="1"/>
  <c r="CT783" i="1"/>
  <c r="CU783" i="1" s="1"/>
  <c r="CT613" i="1"/>
  <c r="CU613" i="1" s="1"/>
  <c r="CT843" i="1"/>
  <c r="CU843" i="1" s="1"/>
  <c r="CT617" i="1"/>
  <c r="CU617" i="1" s="1"/>
  <c r="CT599" i="1"/>
  <c r="CU599" i="1" s="1"/>
  <c r="CT585" i="1"/>
  <c r="CU585" i="1" s="1"/>
  <c r="CT806" i="1"/>
  <c r="CU806" i="1" s="1"/>
  <c r="CT589" i="1"/>
  <c r="CU589" i="1" s="1"/>
  <c r="CT567" i="1"/>
  <c r="CU567" i="1" s="1"/>
  <c r="CT858" i="1"/>
  <c r="CU858" i="1" s="1"/>
  <c r="O803" i="1"/>
  <c r="CT803" i="1" s="1"/>
  <c r="CU803" i="1" s="1"/>
  <c r="N581" i="1"/>
  <c r="CT583" i="1"/>
  <c r="CU583" i="1" s="1"/>
  <c r="O839" i="1"/>
  <c r="CJ839" i="1" s="1"/>
  <c r="N776" i="1"/>
  <c r="P809" i="1"/>
  <c r="P635" i="1"/>
  <c r="O827" i="1"/>
  <c r="CJ827" i="1" s="1"/>
  <c r="Q860" i="1"/>
  <c r="T848" i="1" s="1"/>
  <c r="CT676" i="1"/>
  <c r="CU676" i="1" s="1"/>
  <c r="CT594" i="1"/>
  <c r="CU594" i="1" s="1"/>
  <c r="CT866" i="1"/>
  <c r="CU866" i="1" s="1"/>
  <c r="CT862" i="1"/>
  <c r="CU862" i="1" s="1"/>
  <c r="CT847" i="1"/>
  <c r="CU847" i="1" s="1"/>
  <c r="CT359" i="1"/>
  <c r="CU359" i="1" s="1"/>
  <c r="CT659" i="1"/>
  <c r="CU659" i="1" s="1"/>
  <c r="CT597" i="1"/>
  <c r="CU597" i="1" s="1"/>
  <c r="CT818" i="1"/>
  <c r="CU818" i="1" s="1"/>
  <c r="CT795" i="1"/>
  <c r="CU795" i="1" s="1"/>
  <c r="CT596" i="1"/>
  <c r="CU596" i="1" s="1"/>
  <c r="CT574" i="1"/>
  <c r="CU574" i="1" s="1"/>
  <c r="CT853" i="1"/>
  <c r="CU853" i="1" s="1"/>
  <c r="CT836" i="1"/>
  <c r="CU836" i="1" s="1"/>
  <c r="CT812" i="1"/>
  <c r="CU812" i="1" s="1"/>
  <c r="CT802" i="1"/>
  <c r="CU802" i="1" s="1"/>
  <c r="CT570" i="1"/>
  <c r="CU570" i="1" s="1"/>
  <c r="CT842" i="1"/>
  <c r="CU842" i="1" s="1"/>
  <c r="CT805" i="1"/>
  <c r="CU805" i="1" s="1"/>
  <c r="O851" i="1"/>
  <c r="CT851" i="1" s="1"/>
  <c r="CU851" i="1" s="1"/>
  <c r="O845" i="1"/>
  <c r="CT845" i="1" s="1"/>
  <c r="CU845" i="1" s="1"/>
  <c r="CJ793" i="1"/>
  <c r="CT793" i="1"/>
  <c r="CU793" i="1" s="1"/>
  <c r="CJ640" i="1"/>
  <c r="CT640" i="1"/>
  <c r="CU640" i="1" s="1"/>
  <c r="Q629" i="1"/>
  <c r="T617" i="1" s="1"/>
  <c r="O572" i="1"/>
  <c r="CT578" i="1"/>
  <c r="CU578" i="1" s="1"/>
  <c r="CJ658" i="1"/>
  <c r="CT658" i="1"/>
  <c r="CU658" i="1" s="1"/>
  <c r="N565" i="1"/>
  <c r="CT565" i="1" s="1"/>
  <c r="CU565" i="1" s="1"/>
  <c r="CT571" i="1"/>
  <c r="CU571" i="1" s="1"/>
  <c r="P623" i="1"/>
  <c r="CT799" i="1"/>
  <c r="CU799" i="1" s="1"/>
  <c r="Q815" i="1"/>
  <c r="T803" i="1" s="1"/>
  <c r="CT815" i="1"/>
  <c r="CU815" i="1" s="1"/>
  <c r="CT641" i="1"/>
  <c r="CU641" i="1" s="1"/>
  <c r="CT829" i="1"/>
  <c r="CU829" i="1" s="1"/>
  <c r="CT674" i="1"/>
  <c r="CU674" i="1" s="1"/>
  <c r="CT568" i="1"/>
  <c r="CU568" i="1" s="1"/>
  <c r="CT817" i="1"/>
  <c r="CU817" i="1" s="1"/>
  <c r="CT778" i="1"/>
  <c r="CU778" i="1" s="1"/>
  <c r="CT584" i="1"/>
  <c r="CU584" i="1" s="1"/>
  <c r="CT840" i="1"/>
  <c r="CU840" i="1" s="1"/>
  <c r="CJ781" i="1"/>
  <c r="CT781" i="1"/>
  <c r="CU781" i="1" s="1"/>
  <c r="O775" i="1"/>
  <c r="CT775" i="1" s="1"/>
  <c r="CU775" i="1" s="1"/>
  <c r="Q564" i="1"/>
  <c r="CJ626" i="1"/>
  <c r="CT626" i="1"/>
  <c r="CU626" i="1" s="1"/>
  <c r="O863" i="1"/>
  <c r="CJ863" i="1" s="1"/>
  <c r="P653" i="1"/>
  <c r="CT653" i="1"/>
  <c r="CU653" i="1" s="1"/>
  <c r="Q861" i="1"/>
  <c r="T849" i="1" s="1"/>
  <c r="Q833" i="1"/>
  <c r="T821" i="1" s="1"/>
  <c r="CT615" i="1"/>
  <c r="CU615" i="1" s="1"/>
  <c r="CT872" i="1"/>
  <c r="CU872" i="1" s="1"/>
  <c r="CT823" i="1"/>
  <c r="CU823" i="1" s="1"/>
  <c r="CT811" i="1"/>
  <c r="CU811" i="1" s="1"/>
  <c r="CT794" i="1"/>
  <c r="CU794" i="1" s="1"/>
  <c r="CT573" i="1"/>
  <c r="CU573" i="1" s="1"/>
  <c r="CT831" i="1"/>
  <c r="CU831" i="1" s="1"/>
  <c r="Q801" i="1"/>
  <c r="T789" i="1" s="1"/>
  <c r="Q653" i="1"/>
  <c r="R567" i="1"/>
  <c r="N797" i="1"/>
  <c r="Q797" i="1" s="1"/>
  <c r="T785" i="1" s="1"/>
  <c r="Q799" i="1"/>
  <c r="T787" i="1" s="1"/>
  <c r="J560" i="1"/>
  <c r="G593" i="1"/>
  <c r="R860" i="1"/>
  <c r="P815" i="1"/>
  <c r="L769" i="1"/>
  <c r="CJ815" i="1"/>
  <c r="O809" i="1"/>
  <c r="CJ809" i="1" s="1"/>
  <c r="M771" i="1"/>
  <c r="O869" i="1"/>
  <c r="CJ869" i="1" s="1"/>
  <c r="O860" i="1"/>
  <c r="CJ860" i="1" s="1"/>
  <c r="Q809" i="1"/>
  <c r="T797" i="1" s="1"/>
  <c r="P869" i="1"/>
  <c r="T573" i="1"/>
  <c r="Q800" i="1"/>
  <c r="T788" i="1" s="1"/>
  <c r="K772" i="1"/>
  <c r="L772" i="1" s="1"/>
  <c r="Q671" i="1"/>
  <c r="T653" i="1" s="1"/>
  <c r="Q839" i="1"/>
  <c r="T827" i="1" s="1"/>
  <c r="O801" i="1"/>
  <c r="CJ801" i="1" s="1"/>
  <c r="L809" i="1"/>
  <c r="J860" i="1"/>
  <c r="Q599" i="1"/>
  <c r="T575" i="1" s="1"/>
  <c r="O614" i="1"/>
  <c r="CT614" i="1" s="1"/>
  <c r="CU614" i="1" s="1"/>
  <c r="M821" i="1"/>
  <c r="M635" i="1"/>
  <c r="P861" i="1"/>
  <c r="Q803" i="1"/>
  <c r="T791" i="1" s="1"/>
  <c r="P776" i="1"/>
  <c r="Q623" i="1"/>
  <c r="T605" i="1" s="1"/>
  <c r="P798" i="1"/>
  <c r="O776" i="1"/>
  <c r="CJ776" i="1" s="1"/>
  <c r="Q798" i="1"/>
  <c r="T786" i="1" s="1"/>
  <c r="L778" i="1"/>
  <c r="O623" i="1"/>
  <c r="CJ623" i="1" s="1"/>
  <c r="P863" i="1"/>
  <c r="O833" i="1"/>
  <c r="CJ833" i="1" s="1"/>
  <c r="Q863" i="1"/>
  <c r="T851" i="1" s="1"/>
  <c r="R777" i="1"/>
  <c r="J869" i="1"/>
  <c r="P800" i="1"/>
  <c r="O605" i="1"/>
  <c r="CJ605" i="1" s="1"/>
  <c r="N770" i="1"/>
  <c r="CJ573" i="1"/>
  <c r="O861" i="1"/>
  <c r="CJ861" i="1" s="1"/>
  <c r="O800" i="1"/>
  <c r="CJ800" i="1" s="1"/>
  <c r="M809" i="1"/>
  <c r="M581" i="1"/>
  <c r="P860" i="1"/>
  <c r="G767" i="1"/>
  <c r="Q635" i="1"/>
  <c r="T623" i="1" s="1"/>
  <c r="M869" i="1"/>
  <c r="P797" i="1"/>
  <c r="R768" i="1"/>
  <c r="P774" i="1"/>
  <c r="O635" i="1"/>
  <c r="CJ635" i="1" s="1"/>
  <c r="J857" i="1"/>
  <c r="M860" i="1"/>
  <c r="O779" i="1"/>
  <c r="CJ779" i="1" s="1"/>
  <c r="O774" i="1"/>
  <c r="CJ774" i="1" s="1"/>
  <c r="P599" i="1"/>
  <c r="L821" i="1"/>
  <c r="L774" i="1"/>
  <c r="Q605" i="1"/>
  <c r="CJ589" i="1"/>
  <c r="L575" i="1"/>
  <c r="O559" i="1"/>
  <c r="T570" i="1"/>
  <c r="O593" i="1"/>
  <c r="CT593" i="1" s="1"/>
  <c r="Q869" i="1"/>
  <c r="T857" i="1" s="1"/>
  <c r="H771" i="1"/>
  <c r="L771" i="1" s="1"/>
  <c r="J777" i="1"/>
  <c r="N771" i="1"/>
  <c r="O777" i="1"/>
  <c r="CJ777" i="1" s="1"/>
  <c r="P777" i="1"/>
  <c r="Q777" i="1"/>
  <c r="M559" i="1"/>
  <c r="T589" i="1"/>
  <c r="T577" i="1"/>
  <c r="Q779" i="1"/>
  <c r="M567" i="1"/>
  <c r="N559" i="1"/>
  <c r="N857" i="1"/>
  <c r="L581" i="1"/>
  <c r="R568" i="1"/>
  <c r="I562" i="1"/>
  <c r="T641" i="1"/>
  <c r="R575" i="1"/>
  <c r="CJ578" i="1"/>
  <c r="R565" i="1"/>
  <c r="M565" i="1"/>
  <c r="L572" i="1"/>
  <c r="K566" i="1"/>
  <c r="M572" i="1"/>
  <c r="K569" i="1"/>
  <c r="M569" i="1" s="1"/>
  <c r="J569" i="1"/>
  <c r="P839" i="1"/>
  <c r="P859" i="1"/>
  <c r="Q859" i="1"/>
  <c r="T847" i="1" s="1"/>
  <c r="M561" i="1"/>
  <c r="O671" i="1"/>
  <c r="CJ671" i="1" s="1"/>
  <c r="P595" i="1"/>
  <c r="H593" i="1"/>
  <c r="P593" i="1" s="1"/>
  <c r="L599" i="1"/>
  <c r="G557" i="1"/>
  <c r="N569" i="1"/>
  <c r="O859" i="1"/>
  <c r="CT859" i="1" s="1"/>
  <c r="CU859" i="1" s="1"/>
  <c r="Q774" i="1"/>
  <c r="H768" i="1"/>
  <c r="H773" i="1"/>
  <c r="J797" i="1"/>
  <c r="CJ568" i="1"/>
  <c r="CJ607" i="1"/>
  <c r="J599" i="1"/>
  <c r="R778" i="1"/>
  <c r="P616" i="1"/>
  <c r="Q616" i="1"/>
  <c r="T598" i="1" s="1"/>
  <c r="M593" i="1"/>
  <c r="N560" i="1"/>
  <c r="P566" i="1"/>
  <c r="CJ632" i="1"/>
  <c r="P575" i="1"/>
  <c r="Q575" i="1"/>
  <c r="T563" i="1" s="1"/>
  <c r="O575" i="1"/>
  <c r="CJ575" i="1" s="1"/>
  <c r="R671" i="1"/>
  <c r="J671" i="1"/>
  <c r="R581" i="1"/>
  <c r="J581" i="1"/>
  <c r="M564" i="1"/>
  <c r="L564" i="1"/>
  <c r="K558" i="1"/>
  <c r="Q567" i="1"/>
  <c r="J567" i="1"/>
  <c r="H561" i="1"/>
  <c r="J561" i="1" s="1"/>
  <c r="L567" i="1"/>
  <c r="O616" i="1"/>
  <c r="O562" i="1" s="1"/>
  <c r="J611" i="1"/>
  <c r="CJ572" i="1"/>
  <c r="N562" i="1"/>
  <c r="Q565" i="1"/>
  <c r="J565" i="1"/>
  <c r="H559" i="1"/>
  <c r="CJ559" i="1" s="1"/>
  <c r="L565" i="1"/>
  <c r="H563" i="1"/>
  <c r="L616" i="1"/>
  <c r="M616" i="1"/>
  <c r="K562" i="1"/>
  <c r="M671" i="1"/>
  <c r="L671" i="1"/>
  <c r="Q595" i="1"/>
  <c r="T583" i="1" s="1"/>
  <c r="CJ583" i="1"/>
  <c r="P583" i="1"/>
  <c r="Q583" i="1"/>
  <c r="P614" i="1"/>
  <c r="N611" i="1"/>
  <c r="Q614" i="1"/>
  <c r="T596" i="1" s="1"/>
  <c r="Q566" i="1"/>
  <c r="CJ672" i="1"/>
  <c r="K611" i="1"/>
  <c r="R593" i="1"/>
  <c r="O581" i="1"/>
  <c r="CJ581" i="1" s="1"/>
  <c r="O564" i="1"/>
  <c r="CJ564" i="1" s="1"/>
  <c r="O569" i="1"/>
  <c r="CJ565" i="1"/>
  <c r="P671" i="1"/>
  <c r="M653" i="1"/>
  <c r="R653" i="1"/>
  <c r="L653" i="1"/>
  <c r="CJ595" i="1"/>
  <c r="CJ582" i="1"/>
  <c r="P567" i="1"/>
  <c r="R559" i="1"/>
  <c r="CJ571" i="1"/>
  <c r="Q572" i="1"/>
  <c r="T560" i="1" s="1"/>
  <c r="T566" i="1"/>
  <c r="P565" i="1"/>
  <c r="P629" i="1"/>
  <c r="P581" i="1"/>
  <c r="Q581" i="1"/>
  <c r="M659" i="1"/>
  <c r="R659" i="1"/>
  <c r="L659" i="1"/>
  <c r="O629" i="1"/>
  <c r="CJ629" i="1" s="1"/>
  <c r="M623" i="1"/>
  <c r="R623" i="1"/>
  <c r="L623" i="1"/>
  <c r="R616" i="1"/>
  <c r="O561" i="1"/>
  <c r="CT561" i="1" s="1"/>
  <c r="CU561" i="1" s="1"/>
  <c r="Q568" i="1"/>
  <c r="J568" i="1"/>
  <c r="L568" i="1"/>
  <c r="H562" i="1"/>
  <c r="CJ612" i="1"/>
  <c r="I563" i="1"/>
  <c r="R564" i="1"/>
  <c r="J564" i="1"/>
  <c r="I558" i="1"/>
  <c r="N558" i="1"/>
  <c r="P564" i="1"/>
  <c r="N563" i="1"/>
  <c r="R561" i="1"/>
  <c r="L595" i="1"/>
  <c r="CJ567" i="1"/>
  <c r="M857" i="1"/>
  <c r="L857" i="1"/>
  <c r="Q770" i="1"/>
  <c r="P791" i="1"/>
  <c r="R769" i="1"/>
  <c r="J769" i="1"/>
  <c r="P803" i="1"/>
  <c r="CJ803" i="1"/>
  <c r="P779" i="1"/>
  <c r="Q772" i="1"/>
  <c r="P772" i="1"/>
  <c r="O772" i="1"/>
  <c r="CJ772" i="1" s="1"/>
  <c r="M769" i="1"/>
  <c r="P785" i="1"/>
  <c r="O785" i="1"/>
  <c r="CJ785" i="1" s="1"/>
  <c r="M768" i="1"/>
  <c r="M797" i="1"/>
  <c r="L797" i="1"/>
  <c r="Q785" i="1"/>
  <c r="T773" i="1" s="1"/>
  <c r="P821" i="1"/>
  <c r="O821" i="1"/>
  <c r="CJ821" i="1" s="1"/>
  <c r="Q821" i="1"/>
  <c r="T809" i="1" s="1"/>
  <c r="CJ851" i="1"/>
  <c r="P851" i="1"/>
  <c r="O791" i="1"/>
  <c r="CJ791" i="1" s="1"/>
  <c r="Q851" i="1"/>
  <c r="T839" i="1" s="1"/>
  <c r="R771" i="1"/>
  <c r="R857" i="1"/>
  <c r="Q845" i="1"/>
  <c r="T833" i="1" s="1"/>
  <c r="CJ845" i="1"/>
  <c r="P845" i="1"/>
  <c r="CJ775" i="1"/>
  <c r="P775" i="1"/>
  <c r="N769" i="1"/>
  <c r="N773" i="1"/>
  <c r="R797" i="1"/>
  <c r="Q791" i="1"/>
  <c r="T779" i="1" s="1"/>
  <c r="Q775" i="1"/>
  <c r="CT587" i="1" l="1"/>
  <c r="CU587" i="1" s="1"/>
  <c r="CT839" i="1"/>
  <c r="CU839" i="1" s="1"/>
  <c r="CU593" i="1"/>
  <c r="CT827" i="1"/>
  <c r="CU827" i="1" s="1"/>
  <c r="CT559" i="1"/>
  <c r="CT869" i="1"/>
  <c r="CU869" i="1" s="1"/>
  <c r="O797" i="1"/>
  <c r="CJ797" i="1" s="1"/>
  <c r="CT569" i="1"/>
  <c r="CU569" i="1" s="1"/>
  <c r="CU559" i="1"/>
  <c r="CT861" i="1"/>
  <c r="CU861" i="1" s="1"/>
  <c r="CT863" i="1"/>
  <c r="CU863" i="1" s="1"/>
  <c r="CT564" i="1"/>
  <c r="CU564" i="1" s="1"/>
  <c r="O566" i="1"/>
  <c r="O560" i="1" s="1"/>
  <c r="CT572" i="1"/>
  <c r="CU572" i="1" s="1"/>
  <c r="Q776" i="1"/>
  <c r="CT776" i="1"/>
  <c r="CU776" i="1" s="1"/>
  <c r="CT629" i="1"/>
  <c r="CU629" i="1" s="1"/>
  <c r="CT809" i="1"/>
  <c r="CU809" i="1" s="1"/>
  <c r="CT801" i="1"/>
  <c r="CU801" i="1" s="1"/>
  <c r="CT616" i="1"/>
  <c r="CU616" i="1" s="1"/>
  <c r="CT562" i="1"/>
  <c r="CU562" i="1" s="1"/>
  <c r="Q560" i="1"/>
  <c r="CT833" i="1"/>
  <c r="CU833" i="1" s="1"/>
  <c r="CT772" i="1"/>
  <c r="CU772" i="1" s="1"/>
  <c r="CT671" i="1"/>
  <c r="CU671" i="1" s="1"/>
  <c r="CT581" i="1"/>
  <c r="CU581" i="1" s="1"/>
  <c r="CT777" i="1"/>
  <c r="CU777" i="1" s="1"/>
  <c r="CT605" i="1"/>
  <c r="CU605" i="1" s="1"/>
  <c r="CT779" i="1"/>
  <c r="CU779" i="1" s="1"/>
  <c r="Q857" i="1"/>
  <c r="T845" i="1" s="1"/>
  <c r="O770" i="1"/>
  <c r="CJ770" i="1" s="1"/>
  <c r="CT821" i="1"/>
  <c r="CU821" i="1" s="1"/>
  <c r="CT623" i="1"/>
  <c r="CU623" i="1" s="1"/>
  <c r="CT860" i="1"/>
  <c r="CU860" i="1" s="1"/>
  <c r="CT635" i="1"/>
  <c r="CU635" i="1" s="1"/>
  <c r="CT800" i="1"/>
  <c r="CU800" i="1" s="1"/>
  <c r="CT575" i="1"/>
  <c r="CU575" i="1" s="1"/>
  <c r="CT785" i="1"/>
  <c r="CU785" i="1" s="1"/>
  <c r="CT774" i="1"/>
  <c r="CU774" i="1" s="1"/>
  <c r="N768" i="1"/>
  <c r="N767" i="1" s="1"/>
  <c r="CT791" i="1"/>
  <c r="CU791" i="1" s="1"/>
  <c r="CJ614" i="1"/>
  <c r="T611" i="1"/>
  <c r="L593" i="1"/>
  <c r="T587" i="1"/>
  <c r="O771" i="1"/>
  <c r="CJ771" i="1" s="1"/>
  <c r="R772" i="1"/>
  <c r="L768" i="1"/>
  <c r="P770" i="1"/>
  <c r="M772" i="1"/>
  <c r="O611" i="1"/>
  <c r="CJ611" i="1" s="1"/>
  <c r="Q593" i="1"/>
  <c r="T569" i="1" s="1"/>
  <c r="CJ593" i="1"/>
  <c r="O857" i="1"/>
  <c r="CJ857" i="1" s="1"/>
  <c r="P857" i="1"/>
  <c r="H767" i="1"/>
  <c r="P771" i="1"/>
  <c r="Q771" i="1"/>
  <c r="J771" i="1"/>
  <c r="CJ569" i="1"/>
  <c r="J559" i="1"/>
  <c r="CJ561" i="1"/>
  <c r="R569" i="1"/>
  <c r="R566" i="1"/>
  <c r="M566" i="1"/>
  <c r="L566" i="1"/>
  <c r="K560" i="1"/>
  <c r="K557" i="1" s="1"/>
  <c r="K563" i="1"/>
  <c r="M563" i="1" s="1"/>
  <c r="L569" i="1"/>
  <c r="Q769" i="1"/>
  <c r="J593" i="1"/>
  <c r="O768" i="1"/>
  <c r="CJ768" i="1" s="1"/>
  <c r="J768" i="1"/>
  <c r="Q768" i="1"/>
  <c r="Q569" i="1"/>
  <c r="T557" i="1" s="1"/>
  <c r="P569" i="1"/>
  <c r="CJ859" i="1"/>
  <c r="P563" i="1"/>
  <c r="P611" i="1"/>
  <c r="T571" i="1"/>
  <c r="CJ562" i="1"/>
  <c r="P562" i="1"/>
  <c r="Q561" i="1"/>
  <c r="L561" i="1"/>
  <c r="Q562" i="1"/>
  <c r="J562" i="1"/>
  <c r="R558" i="1"/>
  <c r="J558" i="1"/>
  <c r="I557" i="1"/>
  <c r="H557" i="1"/>
  <c r="Q559" i="1"/>
  <c r="L559" i="1"/>
  <c r="P561" i="1"/>
  <c r="Q611" i="1"/>
  <c r="T593" i="1" s="1"/>
  <c r="P558" i="1"/>
  <c r="N557" i="1"/>
  <c r="Q558" i="1"/>
  <c r="J563" i="1"/>
  <c r="O563" i="1"/>
  <c r="CJ563" i="1" s="1"/>
  <c r="O558" i="1"/>
  <c r="L611" i="1"/>
  <c r="M611" i="1"/>
  <c r="L562" i="1"/>
  <c r="M562" i="1"/>
  <c r="R562" i="1"/>
  <c r="Q563" i="1"/>
  <c r="R611" i="1"/>
  <c r="M558" i="1"/>
  <c r="L558" i="1"/>
  <c r="P560" i="1"/>
  <c r="P559" i="1"/>
  <c r="CJ616" i="1"/>
  <c r="P773" i="1"/>
  <c r="Q773" i="1"/>
  <c r="O773" i="1"/>
  <c r="CJ773" i="1" s="1"/>
  <c r="P769" i="1"/>
  <c r="O769" i="1"/>
  <c r="CJ769" i="1" s="1"/>
  <c r="CT797" i="1" l="1"/>
  <c r="CU797" i="1" s="1"/>
  <c r="CT560" i="1"/>
  <c r="CU560" i="1" s="1"/>
  <c r="CJ560" i="1"/>
  <c r="O557" i="1"/>
  <c r="CJ557" i="1" s="1"/>
  <c r="CT769" i="1"/>
  <c r="CU769" i="1" s="1"/>
  <c r="CT857" i="1"/>
  <c r="CU857" i="1" s="1"/>
  <c r="CT611" i="1"/>
  <c r="CU611" i="1" s="1"/>
  <c r="CT771" i="1"/>
  <c r="CU771" i="1" s="1"/>
  <c r="Q767" i="1"/>
  <c r="CT768" i="1"/>
  <c r="CU768" i="1" s="1"/>
  <c r="CT563" i="1"/>
  <c r="CU563" i="1" s="1"/>
  <c r="P768" i="1"/>
  <c r="CJ566" i="1"/>
  <c r="CT566" i="1"/>
  <c r="CU566" i="1" s="1"/>
  <c r="CT770" i="1"/>
  <c r="CU770" i="1" s="1"/>
  <c r="CT558" i="1"/>
  <c r="CU558" i="1" s="1"/>
  <c r="CT773" i="1"/>
  <c r="CU773" i="1" s="1"/>
  <c r="T581" i="1"/>
  <c r="P767" i="1"/>
  <c r="O767" i="1"/>
  <c r="CJ767" i="1" s="1"/>
  <c r="L563" i="1"/>
  <c r="R563" i="1"/>
  <c r="R560" i="1"/>
  <c r="M560" i="1"/>
  <c r="L560" i="1"/>
  <c r="Q557" i="1"/>
  <c r="P557" i="1"/>
  <c r="R557" i="1"/>
  <c r="J557" i="1"/>
  <c r="L557" i="1"/>
  <c r="M557" i="1"/>
  <c r="CJ558" i="1"/>
  <c r="CT557" i="1" l="1"/>
  <c r="CU557" i="1" s="1"/>
  <c r="CT767" i="1"/>
  <c r="CU767" i="1" s="1"/>
  <c r="R376" i="1"/>
  <c r="Q376" i="1"/>
  <c r="T358" i="1" s="1"/>
  <c r="P376" i="1"/>
  <c r="CJ376" i="1"/>
  <c r="R375" i="1"/>
  <c r="Q375" i="1"/>
  <c r="T357" i="1" s="1"/>
  <c r="P375" i="1"/>
  <c r="CJ375" i="1"/>
  <c r="R374" i="1"/>
  <c r="Q374" i="1"/>
  <c r="T356" i="1" s="1"/>
  <c r="P374" i="1"/>
  <c r="CJ374" i="1"/>
  <c r="R373" i="1"/>
  <c r="M373" i="1"/>
  <c r="L373" i="1"/>
  <c r="R372" i="1"/>
  <c r="Q372" i="1"/>
  <c r="T354" i="1" s="1"/>
  <c r="P372" i="1"/>
  <c r="CJ372" i="1"/>
  <c r="K371" i="1"/>
  <c r="I371" i="1"/>
  <c r="H371" i="1"/>
  <c r="G371" i="1"/>
  <c r="E371" i="1"/>
  <c r="D371" i="1"/>
  <c r="O105" i="1"/>
  <c r="CT105" i="1" s="1"/>
  <c r="CU105" i="1" s="1"/>
  <c r="P373" i="1" l="1"/>
  <c r="J371" i="1"/>
  <c r="CJ373" i="1"/>
  <c r="L371" i="1"/>
  <c r="Q373" i="1"/>
  <c r="T355" i="1" s="1"/>
  <c r="J373" i="1"/>
  <c r="R371" i="1"/>
  <c r="N371" i="1"/>
  <c r="M371" i="1"/>
  <c r="O371" i="1" l="1"/>
  <c r="CT371" i="1" s="1"/>
  <c r="CU371" i="1" s="1"/>
  <c r="CJ371" i="1"/>
  <c r="P371" i="1"/>
  <c r="Q371" i="1"/>
  <c r="T353" i="1" s="1"/>
  <c r="K1008" i="1" l="1"/>
  <c r="O446" i="1"/>
  <c r="CT446" i="1" s="1"/>
  <c r="CU446" i="1" s="1"/>
  <c r="G994" i="1" l="1"/>
  <c r="G995" i="1"/>
  <c r="G996" i="1"/>
  <c r="G997" i="1"/>
  <c r="G998" i="1"/>
  <c r="R160" i="1" l="1"/>
  <c r="Q160" i="1"/>
  <c r="P160" i="1"/>
  <c r="O160" i="1"/>
  <c r="M160" i="1"/>
  <c r="L160" i="1"/>
  <c r="J160" i="1"/>
  <c r="R159" i="1"/>
  <c r="Q159" i="1"/>
  <c r="P159" i="1"/>
  <c r="O159" i="1"/>
  <c r="M159" i="1"/>
  <c r="L159" i="1"/>
  <c r="J159" i="1"/>
  <c r="R158" i="1"/>
  <c r="Q158" i="1"/>
  <c r="P158" i="1"/>
  <c r="O158" i="1"/>
  <c r="M158" i="1"/>
  <c r="L158" i="1"/>
  <c r="J158" i="1"/>
  <c r="R157" i="1"/>
  <c r="Q157" i="1"/>
  <c r="P157" i="1"/>
  <c r="O157" i="1"/>
  <c r="M157" i="1"/>
  <c r="L157" i="1"/>
  <c r="J157" i="1"/>
  <c r="R156" i="1"/>
  <c r="Q156" i="1"/>
  <c r="P156" i="1"/>
  <c r="O156" i="1"/>
  <c r="M156" i="1"/>
  <c r="L156" i="1"/>
  <c r="J156" i="1"/>
  <c r="N155" i="1"/>
  <c r="K155" i="1"/>
  <c r="I155" i="1"/>
  <c r="H155" i="1"/>
  <c r="G155" i="1"/>
  <c r="F155" i="1"/>
  <c r="E155" i="1"/>
  <c r="D155" i="1"/>
  <c r="N154" i="1"/>
  <c r="K154" i="1"/>
  <c r="I154" i="1"/>
  <c r="H154" i="1"/>
  <c r="G154" i="1"/>
  <c r="F154" i="1"/>
  <c r="E154" i="1"/>
  <c r="D154" i="1"/>
  <c r="N153" i="1"/>
  <c r="K153" i="1"/>
  <c r="I153" i="1"/>
  <c r="H153" i="1"/>
  <c r="G153" i="1"/>
  <c r="F153" i="1"/>
  <c r="E153" i="1"/>
  <c r="D153" i="1"/>
  <c r="N152" i="1"/>
  <c r="K152" i="1"/>
  <c r="I152" i="1"/>
  <c r="H152" i="1"/>
  <c r="G152" i="1"/>
  <c r="F152" i="1"/>
  <c r="E152" i="1"/>
  <c r="D152" i="1"/>
  <c r="N151" i="1"/>
  <c r="K151" i="1"/>
  <c r="I151" i="1"/>
  <c r="H151" i="1"/>
  <c r="G151" i="1"/>
  <c r="F151" i="1"/>
  <c r="E151" i="1"/>
  <c r="D151" i="1"/>
  <c r="N150" i="1"/>
  <c r="K150" i="1"/>
  <c r="I150" i="1"/>
  <c r="H150" i="1"/>
  <c r="G150" i="1"/>
  <c r="F150" i="1"/>
  <c r="F149" i="1" s="1"/>
  <c r="E150" i="1"/>
  <c r="E149" i="1" s="1"/>
  <c r="D150" i="1"/>
  <c r="N129" i="1"/>
  <c r="CJ156" i="1" l="1"/>
  <c r="CT156" i="1"/>
  <c r="CU156" i="1" s="1"/>
  <c r="CJ160" i="1"/>
  <c r="CT160" i="1"/>
  <c r="CU160" i="1" s="1"/>
  <c r="CJ159" i="1"/>
  <c r="CT159" i="1"/>
  <c r="CU159" i="1" s="1"/>
  <c r="CJ158" i="1"/>
  <c r="CT158" i="1"/>
  <c r="CU158" i="1" s="1"/>
  <c r="CJ157" i="1"/>
  <c r="CT157" i="1"/>
  <c r="CU157" i="1" s="1"/>
  <c r="P150" i="1"/>
  <c r="P153" i="1"/>
  <c r="M153" i="1"/>
  <c r="P155" i="1"/>
  <c r="Q151" i="1"/>
  <c r="Q152" i="1"/>
  <c r="Q153" i="1"/>
  <c r="H149" i="1"/>
  <c r="R150" i="1"/>
  <c r="Q150" i="1"/>
  <c r="D149" i="1"/>
  <c r="L151" i="1"/>
  <c r="L152" i="1"/>
  <c r="L153" i="1"/>
  <c r="K149" i="1"/>
  <c r="M155" i="1"/>
  <c r="G149" i="1"/>
  <c r="P151" i="1"/>
  <c r="P152" i="1"/>
  <c r="J154" i="1"/>
  <c r="Q155" i="1"/>
  <c r="L154" i="1"/>
  <c r="Q154" i="1"/>
  <c r="I149" i="1"/>
  <c r="J149" i="1" s="1"/>
  <c r="L150" i="1"/>
  <c r="R151" i="1"/>
  <c r="M152" i="1"/>
  <c r="P154" i="1"/>
  <c r="L155" i="1"/>
  <c r="N149" i="1"/>
  <c r="J151" i="1"/>
  <c r="J152" i="1"/>
  <c r="R152" i="1"/>
  <c r="J153" i="1"/>
  <c r="R153" i="1"/>
  <c r="R154" i="1"/>
  <c r="J155" i="1"/>
  <c r="R155" i="1"/>
  <c r="O150" i="1"/>
  <c r="CJ150" i="1" s="1"/>
  <c r="O151" i="1"/>
  <c r="CJ151" i="1" s="1"/>
  <c r="O152" i="1"/>
  <c r="CJ152" i="1" s="1"/>
  <c r="O153" i="1"/>
  <c r="CJ153" i="1" s="1"/>
  <c r="O154" i="1"/>
  <c r="CJ154" i="1" s="1"/>
  <c r="O155" i="1"/>
  <c r="CJ155" i="1" s="1"/>
  <c r="M154" i="1"/>
  <c r="M150" i="1"/>
  <c r="J150" i="1"/>
  <c r="M151" i="1"/>
  <c r="CT153" i="1" l="1"/>
  <c r="CU153" i="1" s="1"/>
  <c r="CT152" i="1"/>
  <c r="CU152" i="1" s="1"/>
  <c r="CT155" i="1"/>
  <c r="CU155" i="1" s="1"/>
  <c r="CT151" i="1"/>
  <c r="CU151" i="1" s="1"/>
  <c r="CT150" i="1"/>
  <c r="CU150" i="1" s="1"/>
  <c r="CT154" i="1"/>
  <c r="CU154" i="1" s="1"/>
  <c r="O149" i="1"/>
  <c r="CJ149" i="1" s="1"/>
  <c r="M149" i="1"/>
  <c r="L149" i="1"/>
  <c r="R149" i="1"/>
  <c r="Q149" i="1"/>
  <c r="P149" i="1"/>
  <c r="M1019" i="1"/>
  <c r="CT149" i="1" l="1"/>
  <c r="CU149" i="1" s="1"/>
  <c r="H188" i="1"/>
  <c r="H170" i="1" s="1"/>
  <c r="G188" i="1"/>
  <c r="G170" i="1" s="1"/>
  <c r="H169" i="1"/>
  <c r="G187" i="1"/>
  <c r="G169" i="1" s="1"/>
  <c r="P94" i="1"/>
  <c r="M94" i="1"/>
  <c r="L94" i="1"/>
  <c r="J94" i="1"/>
  <c r="P93" i="1"/>
  <c r="M93" i="1"/>
  <c r="L93" i="1"/>
  <c r="J93" i="1"/>
  <c r="P92" i="1"/>
  <c r="M92" i="1"/>
  <c r="L92" i="1"/>
  <c r="J92" i="1"/>
  <c r="P91" i="1"/>
  <c r="O91" i="1"/>
  <c r="M91" i="1"/>
  <c r="L91" i="1"/>
  <c r="J91" i="1"/>
  <c r="P90" i="1"/>
  <c r="M90" i="1"/>
  <c r="L90" i="1"/>
  <c r="J90" i="1"/>
  <c r="N89" i="1"/>
  <c r="K89" i="1"/>
  <c r="I89" i="1"/>
  <c r="H89" i="1"/>
  <c r="G89" i="1"/>
  <c r="O89" i="1" l="1"/>
  <c r="CT89" i="1" s="1"/>
  <c r="CU89" i="1" s="1"/>
  <c r="CT91" i="1"/>
  <c r="CU91" i="1" s="1"/>
  <c r="J89" i="1"/>
  <c r="L89" i="1"/>
  <c r="M89" i="1"/>
  <c r="P89" i="1"/>
  <c r="O1019" i="1" l="1"/>
  <c r="CT1019" i="1" s="1"/>
  <c r="CU1019" i="1" s="1"/>
  <c r="M471" i="1" l="1"/>
  <c r="R520" i="1"/>
  <c r="Q520" i="1"/>
  <c r="P520" i="1"/>
  <c r="O520" i="1"/>
  <c r="M520" i="1"/>
  <c r="L520" i="1"/>
  <c r="J520" i="1"/>
  <c r="R519" i="1"/>
  <c r="O519" i="1"/>
  <c r="M519" i="1"/>
  <c r="L519" i="1"/>
  <c r="J519" i="1"/>
  <c r="R518" i="1"/>
  <c r="Q518" i="1"/>
  <c r="P518" i="1"/>
  <c r="O518" i="1"/>
  <c r="M518" i="1"/>
  <c r="L518" i="1"/>
  <c r="J518" i="1"/>
  <c r="R517" i="1"/>
  <c r="N517" i="1"/>
  <c r="M517" i="1"/>
  <c r="L517" i="1"/>
  <c r="J517" i="1"/>
  <c r="F517" i="1"/>
  <c r="F515" i="1" s="1"/>
  <c r="R516" i="1"/>
  <c r="Q516" i="1"/>
  <c r="P516" i="1"/>
  <c r="O516" i="1"/>
  <c r="M516" i="1"/>
  <c r="L516" i="1"/>
  <c r="J516" i="1"/>
  <c r="K515" i="1"/>
  <c r="I515" i="1"/>
  <c r="H515" i="1"/>
  <c r="G515" i="1"/>
  <c r="E515" i="1"/>
  <c r="D515" i="1"/>
  <c r="CJ516" i="1" l="1"/>
  <c r="CT516" i="1"/>
  <c r="CU516" i="1" s="1"/>
  <c r="Q517" i="1"/>
  <c r="CJ519" i="1"/>
  <c r="CT519" i="1"/>
  <c r="CU519" i="1" s="1"/>
  <c r="CJ518" i="1"/>
  <c r="CT518" i="1"/>
  <c r="CU518" i="1" s="1"/>
  <c r="CJ520" i="1"/>
  <c r="CT520" i="1"/>
  <c r="CU520" i="1" s="1"/>
  <c r="M515" i="1"/>
  <c r="Q519" i="1"/>
  <c r="P519" i="1"/>
  <c r="J515" i="1"/>
  <c r="O517" i="1"/>
  <c r="CJ517" i="1" s="1"/>
  <c r="L515" i="1"/>
  <c r="P517" i="1"/>
  <c r="N515" i="1"/>
  <c r="R515" i="1"/>
  <c r="CT517" i="1" l="1"/>
  <c r="CU517" i="1" s="1"/>
  <c r="O515" i="1"/>
  <c r="CJ515" i="1" s="1"/>
  <c r="P515" i="1"/>
  <c r="Q515" i="1"/>
  <c r="K1005" i="1"/>
  <c r="H1005" i="1"/>
  <c r="N968" i="1"/>
  <c r="O968" i="1"/>
  <c r="N967" i="1"/>
  <c r="H965" i="1"/>
  <c r="N959" i="1"/>
  <c r="H959" i="1"/>
  <c r="K934" i="1"/>
  <c r="K892" i="1" s="1"/>
  <c r="K933" i="1"/>
  <c r="K891" i="1" s="1"/>
  <c r="K930" i="1"/>
  <c r="K888" i="1" s="1"/>
  <c r="K882" i="1" s="1"/>
  <c r="H930" i="1"/>
  <c r="H888" i="1" s="1"/>
  <c r="I930" i="1"/>
  <c r="I888" i="1" s="1"/>
  <c r="H931" i="1"/>
  <c r="H889" i="1" s="1"/>
  <c r="H932" i="1"/>
  <c r="H890" i="1" s="1"/>
  <c r="H933" i="1"/>
  <c r="H891" i="1" s="1"/>
  <c r="I891" i="1"/>
  <c r="H934" i="1"/>
  <c r="H892" i="1" s="1"/>
  <c r="I934" i="1"/>
  <c r="I892" i="1" s="1"/>
  <c r="G931" i="1"/>
  <c r="G889" i="1" s="1"/>
  <c r="G932" i="1"/>
  <c r="G890" i="1" s="1"/>
  <c r="G933" i="1"/>
  <c r="G891" i="1" s="1"/>
  <c r="G934" i="1"/>
  <c r="G892" i="1" s="1"/>
  <c r="G930" i="1"/>
  <c r="G888" i="1" s="1"/>
  <c r="G882" i="1" s="1"/>
  <c r="R970" i="1"/>
  <c r="N970" i="1"/>
  <c r="M970" i="1"/>
  <c r="L970" i="1"/>
  <c r="J970" i="1"/>
  <c r="R969" i="1"/>
  <c r="N969" i="1"/>
  <c r="M969" i="1"/>
  <c r="L969" i="1"/>
  <c r="J969" i="1"/>
  <c r="K968" i="1"/>
  <c r="R968" i="1" s="1"/>
  <c r="J968" i="1"/>
  <c r="Q967" i="1"/>
  <c r="P967" i="1"/>
  <c r="K967" i="1"/>
  <c r="L967" i="1" s="1"/>
  <c r="J967" i="1"/>
  <c r="R966" i="1"/>
  <c r="P966" i="1"/>
  <c r="O966" i="1"/>
  <c r="Q966" i="1"/>
  <c r="M966" i="1"/>
  <c r="L966" i="1"/>
  <c r="J966" i="1"/>
  <c r="I965" i="1"/>
  <c r="G965" i="1"/>
  <c r="F965" i="1"/>
  <c r="E965" i="1"/>
  <c r="D965" i="1"/>
  <c r="R964" i="1"/>
  <c r="M964" i="1"/>
  <c r="L964" i="1"/>
  <c r="J964" i="1"/>
  <c r="R963" i="1"/>
  <c r="P963" i="1"/>
  <c r="Q963" i="1"/>
  <c r="M963" i="1"/>
  <c r="L963" i="1"/>
  <c r="J963" i="1"/>
  <c r="Q962" i="1"/>
  <c r="P962" i="1"/>
  <c r="O962" i="1"/>
  <c r="K962" i="1"/>
  <c r="L962" i="1" s="1"/>
  <c r="J962" i="1"/>
  <c r="Q961" i="1"/>
  <c r="P961" i="1"/>
  <c r="O961" i="1"/>
  <c r="K961" i="1"/>
  <c r="R961" i="1" s="1"/>
  <c r="J961" i="1"/>
  <c r="R960" i="1"/>
  <c r="M960" i="1"/>
  <c r="L960" i="1"/>
  <c r="J960" i="1"/>
  <c r="I959" i="1"/>
  <c r="G959" i="1"/>
  <c r="F959" i="1"/>
  <c r="E959" i="1"/>
  <c r="D959" i="1"/>
  <c r="CT944" i="1"/>
  <c r="CU944" i="1" s="1"/>
  <c r="H941" i="1"/>
  <c r="CJ966" i="1" l="1"/>
  <c r="CT966" i="1"/>
  <c r="CU966" i="1" s="1"/>
  <c r="Q969" i="1"/>
  <c r="Q968" i="1"/>
  <c r="CT968" i="1"/>
  <c r="CU968" i="1" s="1"/>
  <c r="Q970" i="1"/>
  <c r="CJ961" i="1"/>
  <c r="CT961" i="1"/>
  <c r="CU961" i="1" s="1"/>
  <c r="CJ962" i="1"/>
  <c r="CT962" i="1"/>
  <c r="CU962" i="1" s="1"/>
  <c r="O967" i="1"/>
  <c r="CJ967" i="1" s="1"/>
  <c r="CT515" i="1"/>
  <c r="CU515" i="1" s="1"/>
  <c r="N931" i="1"/>
  <c r="CT943" i="1"/>
  <c r="CU943" i="1" s="1"/>
  <c r="M967" i="1"/>
  <c r="R967" i="1"/>
  <c r="K965" i="1"/>
  <c r="M965" i="1" s="1"/>
  <c r="O970" i="1"/>
  <c r="CJ970" i="1" s="1"/>
  <c r="P970" i="1"/>
  <c r="L968" i="1"/>
  <c r="R962" i="1"/>
  <c r="J959" i="1"/>
  <c r="M962" i="1"/>
  <c r="N932" i="1"/>
  <c r="P968" i="1"/>
  <c r="N965" i="1"/>
  <c r="CJ968" i="1"/>
  <c r="O969" i="1"/>
  <c r="CJ969" i="1" s="1"/>
  <c r="M968" i="1"/>
  <c r="P969" i="1"/>
  <c r="J965" i="1"/>
  <c r="K959" i="1"/>
  <c r="R959" i="1" s="1"/>
  <c r="Q960" i="1"/>
  <c r="O963" i="1"/>
  <c r="CT963" i="1" s="1"/>
  <c r="CU963" i="1" s="1"/>
  <c r="Q964" i="1"/>
  <c r="O960" i="1"/>
  <c r="CT960" i="1" s="1"/>
  <c r="CU960" i="1" s="1"/>
  <c r="L961" i="1"/>
  <c r="O964" i="1"/>
  <c r="CT964" i="1" s="1"/>
  <c r="CU964" i="1" s="1"/>
  <c r="P960" i="1"/>
  <c r="M961" i="1"/>
  <c r="P964" i="1"/>
  <c r="CT967" i="1" l="1"/>
  <c r="CU967" i="1" s="1"/>
  <c r="CT969" i="1"/>
  <c r="CU969" i="1" s="1"/>
  <c r="P965" i="1"/>
  <c r="CT970" i="1"/>
  <c r="CU970" i="1" s="1"/>
  <c r="L965" i="1"/>
  <c r="R965" i="1"/>
  <c r="Q965" i="1"/>
  <c r="O965" i="1"/>
  <c r="CJ965" i="1" s="1"/>
  <c r="CJ964" i="1"/>
  <c r="CJ960" i="1"/>
  <c r="CJ963" i="1"/>
  <c r="P959" i="1"/>
  <c r="Q959" i="1"/>
  <c r="O959" i="1"/>
  <c r="M959" i="1"/>
  <c r="L959" i="1"/>
  <c r="CT965" i="1" l="1"/>
  <c r="CU965" i="1" s="1"/>
  <c r="CJ959" i="1"/>
  <c r="CT959" i="1"/>
  <c r="CU959" i="1" s="1"/>
  <c r="N694" i="1"/>
  <c r="N690" i="1"/>
  <c r="K694" i="1"/>
  <c r="K693" i="1"/>
  <c r="K690" i="1"/>
  <c r="H690" i="1"/>
  <c r="I690" i="1"/>
  <c r="I691" i="1"/>
  <c r="H692" i="1"/>
  <c r="I692" i="1"/>
  <c r="H694" i="1"/>
  <c r="I694" i="1"/>
  <c r="G692" i="1"/>
  <c r="G693" i="1"/>
  <c r="G694" i="1"/>
  <c r="G690" i="1"/>
  <c r="R718" i="1"/>
  <c r="Q718" i="1"/>
  <c r="P718" i="1"/>
  <c r="O718" i="1"/>
  <c r="M718" i="1"/>
  <c r="L718" i="1"/>
  <c r="J718" i="1"/>
  <c r="R717" i="1"/>
  <c r="Q717" i="1"/>
  <c r="P717" i="1"/>
  <c r="O717" i="1"/>
  <c r="M717" i="1"/>
  <c r="L717" i="1"/>
  <c r="J717" i="1"/>
  <c r="R716" i="1"/>
  <c r="Q716" i="1"/>
  <c r="P716" i="1"/>
  <c r="O716" i="1"/>
  <c r="M716" i="1"/>
  <c r="L716" i="1"/>
  <c r="J716" i="1"/>
  <c r="R715" i="1"/>
  <c r="N715" i="1"/>
  <c r="M715" i="1"/>
  <c r="L715" i="1"/>
  <c r="J715" i="1"/>
  <c r="F715" i="1"/>
  <c r="F713" i="1" s="1"/>
  <c r="R714" i="1"/>
  <c r="Q714" i="1"/>
  <c r="P714" i="1"/>
  <c r="O714" i="1"/>
  <c r="M714" i="1"/>
  <c r="L714" i="1"/>
  <c r="J714" i="1"/>
  <c r="N713" i="1"/>
  <c r="K713" i="1"/>
  <c r="I713" i="1"/>
  <c r="H713" i="1"/>
  <c r="G713" i="1"/>
  <c r="E713" i="1"/>
  <c r="D713" i="1"/>
  <c r="CJ718" i="1" l="1"/>
  <c r="CT718" i="1"/>
  <c r="CU718" i="1" s="1"/>
  <c r="CJ714" i="1"/>
  <c r="CT714" i="1"/>
  <c r="CU714" i="1" s="1"/>
  <c r="Q715" i="1"/>
  <c r="CJ717" i="1"/>
  <c r="CT717" i="1"/>
  <c r="CU717" i="1" s="1"/>
  <c r="CJ716" i="1"/>
  <c r="CT716" i="1"/>
  <c r="CU716" i="1" s="1"/>
  <c r="L713" i="1"/>
  <c r="Q713" i="1"/>
  <c r="M713" i="1"/>
  <c r="J713" i="1"/>
  <c r="R713" i="1"/>
  <c r="O713" i="1"/>
  <c r="CJ713" i="1" s="1"/>
  <c r="O715" i="1"/>
  <c r="CJ715" i="1" s="1"/>
  <c r="P713" i="1"/>
  <c r="P715" i="1"/>
  <c r="CT715" i="1" l="1"/>
  <c r="CU715" i="1" s="1"/>
  <c r="CT713" i="1"/>
  <c r="CU713" i="1" s="1"/>
  <c r="M740" i="1"/>
  <c r="L740" i="1"/>
  <c r="J740" i="1"/>
  <c r="H703" i="1" l="1"/>
  <c r="H691" i="1" s="1"/>
  <c r="G703" i="1"/>
  <c r="G691" i="1" s="1"/>
  <c r="I693" i="1"/>
  <c r="N85" i="1" l="1"/>
  <c r="K83" i="1"/>
  <c r="O85" i="1" l="1"/>
  <c r="O83" i="1" s="1"/>
  <c r="P390" i="1"/>
  <c r="CT85" i="1" l="1"/>
  <c r="CU85" i="1" s="1"/>
  <c r="P394" i="1"/>
  <c r="G389" i="1"/>
  <c r="P392" i="1"/>
  <c r="H389" i="1"/>
  <c r="I389" i="1"/>
  <c r="J391" i="1"/>
  <c r="P393" i="1"/>
  <c r="J389" i="1" l="1"/>
  <c r="R34" i="1" l="1"/>
  <c r="Q34" i="1"/>
  <c r="P34" i="1"/>
  <c r="O34" i="1"/>
  <c r="CT34" i="1" s="1"/>
  <c r="CU34" i="1" s="1"/>
  <c r="M34" i="1"/>
  <c r="L34" i="1"/>
  <c r="J34" i="1"/>
  <c r="R33" i="1"/>
  <c r="Q33" i="1"/>
  <c r="P33" i="1"/>
  <c r="O33" i="1"/>
  <c r="CT33" i="1" s="1"/>
  <c r="CU33" i="1" s="1"/>
  <c r="M33" i="1"/>
  <c r="J33" i="1"/>
  <c r="R32" i="1"/>
  <c r="N32" i="1"/>
  <c r="N29" i="1" s="1"/>
  <c r="M32" i="1"/>
  <c r="L32" i="1"/>
  <c r="J32" i="1"/>
  <c r="R31" i="1"/>
  <c r="Q31" i="1"/>
  <c r="P31" i="1"/>
  <c r="O31" i="1"/>
  <c r="CT31" i="1" s="1"/>
  <c r="CU31" i="1" s="1"/>
  <c r="M31" i="1"/>
  <c r="L31" i="1"/>
  <c r="J31" i="1"/>
  <c r="R30" i="1"/>
  <c r="Q30" i="1"/>
  <c r="P30" i="1"/>
  <c r="O30" i="1"/>
  <c r="CT30" i="1" s="1"/>
  <c r="CU30" i="1" s="1"/>
  <c r="K29" i="1"/>
  <c r="I29" i="1"/>
  <c r="H29" i="1"/>
  <c r="G29" i="1"/>
  <c r="F29" i="1"/>
  <c r="E29" i="1"/>
  <c r="D29" i="1"/>
  <c r="R52" i="1"/>
  <c r="Q52" i="1"/>
  <c r="P52" i="1"/>
  <c r="O52" i="1"/>
  <c r="CT52" i="1" s="1"/>
  <c r="CU52" i="1" s="1"/>
  <c r="M52" i="1"/>
  <c r="L52" i="1"/>
  <c r="J52" i="1"/>
  <c r="R51" i="1"/>
  <c r="Q51" i="1"/>
  <c r="P51" i="1"/>
  <c r="O51" i="1"/>
  <c r="CT51" i="1" s="1"/>
  <c r="CU51" i="1" s="1"/>
  <c r="M51" i="1"/>
  <c r="L51" i="1"/>
  <c r="J51" i="1"/>
  <c r="R50" i="1"/>
  <c r="Q50" i="1"/>
  <c r="P50" i="1"/>
  <c r="O50" i="1"/>
  <c r="CT50" i="1" s="1"/>
  <c r="CU50" i="1" s="1"/>
  <c r="M50" i="1"/>
  <c r="L50" i="1"/>
  <c r="J50" i="1"/>
  <c r="R49" i="1"/>
  <c r="Q49" i="1"/>
  <c r="P49" i="1"/>
  <c r="O49" i="1"/>
  <c r="CT49" i="1" s="1"/>
  <c r="CU49" i="1" s="1"/>
  <c r="M49" i="1"/>
  <c r="L49" i="1"/>
  <c r="J49" i="1"/>
  <c r="R48" i="1"/>
  <c r="Q48" i="1"/>
  <c r="P48" i="1"/>
  <c r="O48" i="1"/>
  <c r="CT48" i="1" s="1"/>
  <c r="CU48" i="1" s="1"/>
  <c r="M48" i="1"/>
  <c r="L48" i="1"/>
  <c r="J48" i="1"/>
  <c r="N47" i="1"/>
  <c r="K47" i="1"/>
  <c r="I47" i="1"/>
  <c r="H47" i="1"/>
  <c r="G47" i="1"/>
  <c r="F47" i="1"/>
  <c r="E47" i="1"/>
  <c r="D47" i="1"/>
  <c r="R64" i="1"/>
  <c r="Q64" i="1"/>
  <c r="P64" i="1"/>
  <c r="O64" i="1"/>
  <c r="CT64" i="1" s="1"/>
  <c r="CU64" i="1" s="1"/>
  <c r="M64" i="1"/>
  <c r="L64" i="1"/>
  <c r="J64" i="1"/>
  <c r="R63" i="1"/>
  <c r="Q63" i="1"/>
  <c r="P63" i="1"/>
  <c r="O63" i="1"/>
  <c r="CT63" i="1" s="1"/>
  <c r="CU63" i="1" s="1"/>
  <c r="M63" i="1"/>
  <c r="L63" i="1"/>
  <c r="J63" i="1"/>
  <c r="R62" i="1"/>
  <c r="Q62" i="1"/>
  <c r="P62" i="1"/>
  <c r="O62" i="1"/>
  <c r="CT62" i="1" s="1"/>
  <c r="CU62" i="1" s="1"/>
  <c r="M62" i="1"/>
  <c r="L62" i="1"/>
  <c r="J62" i="1"/>
  <c r="R61" i="1"/>
  <c r="Q61" i="1"/>
  <c r="P61" i="1"/>
  <c r="O61" i="1"/>
  <c r="CT61" i="1" s="1"/>
  <c r="CU61" i="1" s="1"/>
  <c r="M61" i="1"/>
  <c r="L61" i="1"/>
  <c r="J61" i="1"/>
  <c r="R60" i="1"/>
  <c r="Q60" i="1"/>
  <c r="P60" i="1"/>
  <c r="O60" i="1"/>
  <c r="CT60" i="1" s="1"/>
  <c r="CU60" i="1" s="1"/>
  <c r="M60" i="1"/>
  <c r="L60" i="1"/>
  <c r="J60" i="1"/>
  <c r="N59" i="1"/>
  <c r="K59" i="1"/>
  <c r="I59" i="1"/>
  <c r="H59" i="1"/>
  <c r="G59" i="1"/>
  <c r="F59" i="1"/>
  <c r="E59" i="1"/>
  <c r="D59" i="1"/>
  <c r="R58" i="1"/>
  <c r="Q58" i="1"/>
  <c r="P58" i="1"/>
  <c r="O58" i="1"/>
  <c r="CT58" i="1" s="1"/>
  <c r="CU58" i="1" s="1"/>
  <c r="M58" i="1"/>
  <c r="L58" i="1"/>
  <c r="J58" i="1"/>
  <c r="R57" i="1"/>
  <c r="Q57" i="1"/>
  <c r="P57" i="1"/>
  <c r="O57" i="1"/>
  <c r="CT57" i="1" s="1"/>
  <c r="CU57" i="1" s="1"/>
  <c r="M57" i="1"/>
  <c r="L57" i="1"/>
  <c r="J57" i="1"/>
  <c r="R56" i="1"/>
  <c r="Q56" i="1"/>
  <c r="P56" i="1"/>
  <c r="O56" i="1"/>
  <c r="CT56" i="1" s="1"/>
  <c r="CU56" i="1" s="1"/>
  <c r="M56" i="1"/>
  <c r="L56" i="1"/>
  <c r="J56" i="1"/>
  <c r="R55" i="1"/>
  <c r="N55" i="1"/>
  <c r="M55" i="1"/>
  <c r="L55" i="1"/>
  <c r="J55" i="1"/>
  <c r="R54" i="1"/>
  <c r="Q54" i="1"/>
  <c r="P54" i="1"/>
  <c r="O54" i="1"/>
  <c r="CT54" i="1" s="1"/>
  <c r="CU54" i="1" s="1"/>
  <c r="M54" i="1"/>
  <c r="L54" i="1"/>
  <c r="J54" i="1"/>
  <c r="K53" i="1"/>
  <c r="I53" i="1"/>
  <c r="H53" i="1"/>
  <c r="G53" i="1"/>
  <c r="F53" i="1"/>
  <c r="E53" i="1"/>
  <c r="D53" i="1"/>
  <c r="R70" i="1"/>
  <c r="Q70" i="1"/>
  <c r="P70" i="1"/>
  <c r="O70" i="1"/>
  <c r="CT70" i="1" s="1"/>
  <c r="CU70" i="1" s="1"/>
  <c r="M70" i="1"/>
  <c r="L70" i="1"/>
  <c r="J70" i="1"/>
  <c r="R69" i="1"/>
  <c r="Q69" i="1"/>
  <c r="P69" i="1"/>
  <c r="O69" i="1"/>
  <c r="CT69" i="1" s="1"/>
  <c r="CU69" i="1" s="1"/>
  <c r="M69" i="1"/>
  <c r="L69" i="1"/>
  <c r="J69" i="1"/>
  <c r="R68" i="1"/>
  <c r="Q68" i="1"/>
  <c r="P68" i="1"/>
  <c r="O68" i="1"/>
  <c r="CT68" i="1" s="1"/>
  <c r="CU68" i="1" s="1"/>
  <c r="M68" i="1"/>
  <c r="L68" i="1"/>
  <c r="J68" i="1"/>
  <c r="R67" i="1"/>
  <c r="Q67" i="1"/>
  <c r="P67" i="1"/>
  <c r="O67" i="1"/>
  <c r="CT67" i="1" s="1"/>
  <c r="CU67" i="1" s="1"/>
  <c r="M67" i="1"/>
  <c r="L67" i="1"/>
  <c r="J67" i="1"/>
  <c r="R66" i="1"/>
  <c r="Q66" i="1"/>
  <c r="P66" i="1"/>
  <c r="O66" i="1"/>
  <c r="CT66" i="1" s="1"/>
  <c r="CU66" i="1" s="1"/>
  <c r="M66" i="1"/>
  <c r="L66" i="1"/>
  <c r="J66" i="1"/>
  <c r="N65" i="1"/>
  <c r="K65" i="1"/>
  <c r="I65" i="1"/>
  <c r="G65" i="1"/>
  <c r="F65" i="1"/>
  <c r="E65" i="1"/>
  <c r="D65" i="1"/>
  <c r="R76" i="1"/>
  <c r="Q76" i="1"/>
  <c r="P76" i="1"/>
  <c r="O76" i="1"/>
  <c r="CT76" i="1" s="1"/>
  <c r="CU76" i="1" s="1"/>
  <c r="M76" i="1"/>
  <c r="L76" i="1"/>
  <c r="J76" i="1"/>
  <c r="R75" i="1"/>
  <c r="Q75" i="1"/>
  <c r="P75" i="1"/>
  <c r="O75" i="1"/>
  <c r="CT75" i="1" s="1"/>
  <c r="CU75" i="1" s="1"/>
  <c r="M75" i="1"/>
  <c r="L75" i="1"/>
  <c r="J75" i="1"/>
  <c r="R74" i="1"/>
  <c r="Q74" i="1"/>
  <c r="P74" i="1"/>
  <c r="O74" i="1"/>
  <c r="CT74" i="1" s="1"/>
  <c r="CU74" i="1" s="1"/>
  <c r="M74" i="1"/>
  <c r="L74" i="1"/>
  <c r="J74" i="1"/>
  <c r="R73" i="1"/>
  <c r="N73" i="1"/>
  <c r="M73" i="1"/>
  <c r="L73" i="1"/>
  <c r="J73" i="1"/>
  <c r="R72" i="1"/>
  <c r="Q72" i="1"/>
  <c r="P72" i="1"/>
  <c r="O72" i="1"/>
  <c r="CT72" i="1" s="1"/>
  <c r="CU72" i="1" s="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CT83" i="1" s="1"/>
  <c r="CU83" i="1" s="1"/>
  <c r="I83" i="1"/>
  <c r="M83" i="1" s="1"/>
  <c r="H83" i="1"/>
  <c r="L83" i="1" s="1"/>
  <c r="G83" i="1"/>
  <c r="R82" i="1"/>
  <c r="Q82" i="1"/>
  <c r="P82" i="1"/>
  <c r="O82" i="1"/>
  <c r="CT82" i="1" s="1"/>
  <c r="CU82" i="1" s="1"/>
  <c r="M82" i="1"/>
  <c r="L82" i="1"/>
  <c r="J82" i="1"/>
  <c r="R81" i="1"/>
  <c r="Q81" i="1"/>
  <c r="P81" i="1"/>
  <c r="O81" i="1"/>
  <c r="CT81" i="1" s="1"/>
  <c r="CU81" i="1" s="1"/>
  <c r="M81" i="1"/>
  <c r="L81" i="1"/>
  <c r="J81" i="1"/>
  <c r="R80" i="1"/>
  <c r="Q80" i="1"/>
  <c r="P80" i="1"/>
  <c r="O80" i="1"/>
  <c r="CT80" i="1" s="1"/>
  <c r="CU80" i="1" s="1"/>
  <c r="M80" i="1"/>
  <c r="L80" i="1"/>
  <c r="J80" i="1"/>
  <c r="R79" i="1"/>
  <c r="Q79" i="1"/>
  <c r="P79" i="1"/>
  <c r="O79" i="1"/>
  <c r="CT79" i="1" s="1"/>
  <c r="CU79" i="1" s="1"/>
  <c r="M79" i="1"/>
  <c r="L79" i="1"/>
  <c r="J79" i="1"/>
  <c r="R78" i="1"/>
  <c r="Q78" i="1"/>
  <c r="P78" i="1"/>
  <c r="O78" i="1"/>
  <c r="CT78" i="1" s="1"/>
  <c r="CU78" i="1" s="1"/>
  <c r="M78" i="1"/>
  <c r="L78" i="1"/>
  <c r="J78" i="1"/>
  <c r="N77" i="1"/>
  <c r="K77" i="1"/>
  <c r="I77" i="1"/>
  <c r="H77" i="1"/>
  <c r="G77" i="1"/>
  <c r="F77" i="1"/>
  <c r="E77" i="1"/>
  <c r="D77" i="1"/>
  <c r="R106" i="1"/>
  <c r="Q106" i="1"/>
  <c r="P106" i="1"/>
  <c r="O106" i="1"/>
  <c r="CT106" i="1" s="1"/>
  <c r="CU106" i="1" s="1"/>
  <c r="M106" i="1"/>
  <c r="L106" i="1"/>
  <c r="J106" i="1"/>
  <c r="R105" i="1"/>
  <c r="Q105" i="1"/>
  <c r="P105" i="1"/>
  <c r="M105" i="1"/>
  <c r="L105" i="1"/>
  <c r="J105" i="1"/>
  <c r="R104" i="1"/>
  <c r="Q104" i="1"/>
  <c r="P104" i="1"/>
  <c r="O104" i="1"/>
  <c r="CT104" i="1" s="1"/>
  <c r="CU104" i="1" s="1"/>
  <c r="M104" i="1"/>
  <c r="L104" i="1"/>
  <c r="J104" i="1"/>
  <c r="R103" i="1"/>
  <c r="Q103" i="1"/>
  <c r="P103" i="1"/>
  <c r="O103" i="1"/>
  <c r="CT103" i="1" s="1"/>
  <c r="CU103" i="1" s="1"/>
  <c r="M103" i="1"/>
  <c r="L103" i="1"/>
  <c r="J103" i="1"/>
  <c r="R102" i="1"/>
  <c r="Q102" i="1"/>
  <c r="P102" i="1"/>
  <c r="O102" i="1"/>
  <c r="CT102" i="1" s="1"/>
  <c r="CU102" i="1" s="1"/>
  <c r="M102" i="1"/>
  <c r="L102" i="1"/>
  <c r="J102" i="1"/>
  <c r="N101" i="1"/>
  <c r="K101" i="1"/>
  <c r="I101" i="1"/>
  <c r="H101" i="1"/>
  <c r="G101" i="1"/>
  <c r="F101" i="1"/>
  <c r="E101" i="1"/>
  <c r="D101" i="1"/>
  <c r="R136" i="1"/>
  <c r="Q136" i="1"/>
  <c r="P136" i="1"/>
  <c r="O136" i="1"/>
  <c r="CT136" i="1" s="1"/>
  <c r="CU136" i="1" s="1"/>
  <c r="M136" i="1"/>
  <c r="L136" i="1"/>
  <c r="J136" i="1"/>
  <c r="R135" i="1"/>
  <c r="N135" i="1"/>
  <c r="M135" i="1"/>
  <c r="L135" i="1"/>
  <c r="J135" i="1"/>
  <c r="R134" i="1"/>
  <c r="Q134" i="1"/>
  <c r="P134" i="1"/>
  <c r="O134" i="1"/>
  <c r="CT134" i="1" s="1"/>
  <c r="CU134" i="1" s="1"/>
  <c r="M134" i="1"/>
  <c r="L134" i="1"/>
  <c r="J134" i="1"/>
  <c r="R133" i="1"/>
  <c r="Q133" i="1"/>
  <c r="P133" i="1"/>
  <c r="O133" i="1"/>
  <c r="CT133" i="1" s="1"/>
  <c r="CU133" i="1" s="1"/>
  <c r="M133" i="1"/>
  <c r="L133" i="1"/>
  <c r="J133" i="1"/>
  <c r="R132" i="1"/>
  <c r="Q132" i="1"/>
  <c r="P132" i="1"/>
  <c r="O132" i="1"/>
  <c r="CT132" i="1" s="1"/>
  <c r="CU132" i="1" s="1"/>
  <c r="M132" i="1"/>
  <c r="L132" i="1"/>
  <c r="J132" i="1"/>
  <c r="K131" i="1"/>
  <c r="I131" i="1"/>
  <c r="H131" i="1"/>
  <c r="G131" i="1"/>
  <c r="F131" i="1"/>
  <c r="E131" i="1"/>
  <c r="D131" i="1"/>
  <c r="R130" i="1"/>
  <c r="Q130" i="1"/>
  <c r="P130" i="1"/>
  <c r="O130" i="1"/>
  <c r="CT130" i="1" s="1"/>
  <c r="CU130" i="1" s="1"/>
  <c r="M130" i="1"/>
  <c r="L130" i="1"/>
  <c r="J130" i="1"/>
  <c r="R129" i="1"/>
  <c r="Q129" i="1"/>
  <c r="P129" i="1"/>
  <c r="O129" i="1"/>
  <c r="CT129" i="1" s="1"/>
  <c r="CU129" i="1" s="1"/>
  <c r="M129" i="1"/>
  <c r="L129" i="1"/>
  <c r="J129" i="1"/>
  <c r="R128" i="1"/>
  <c r="Q128" i="1"/>
  <c r="P128" i="1"/>
  <c r="O128" i="1"/>
  <c r="CT128" i="1" s="1"/>
  <c r="CU128" i="1" s="1"/>
  <c r="M128" i="1"/>
  <c r="L128" i="1"/>
  <c r="J128" i="1"/>
  <c r="R127" i="1"/>
  <c r="N127" i="1"/>
  <c r="M127" i="1"/>
  <c r="L127" i="1"/>
  <c r="J127" i="1"/>
  <c r="R126" i="1"/>
  <c r="Q126" i="1"/>
  <c r="P126" i="1"/>
  <c r="O126" i="1"/>
  <c r="CT126" i="1" s="1"/>
  <c r="CU126" i="1" s="1"/>
  <c r="M126" i="1"/>
  <c r="L126" i="1"/>
  <c r="J126" i="1"/>
  <c r="K125" i="1"/>
  <c r="I125" i="1"/>
  <c r="H125" i="1"/>
  <c r="G125" i="1"/>
  <c r="F125" i="1"/>
  <c r="E125" i="1"/>
  <c r="D125" i="1"/>
  <c r="R124" i="1"/>
  <c r="Q124" i="1"/>
  <c r="P124" i="1"/>
  <c r="O124" i="1"/>
  <c r="CT124" i="1" s="1"/>
  <c r="CU124" i="1" s="1"/>
  <c r="M124" i="1"/>
  <c r="L124" i="1"/>
  <c r="J124" i="1"/>
  <c r="R123" i="1"/>
  <c r="N123" i="1"/>
  <c r="M123" i="1"/>
  <c r="L123" i="1"/>
  <c r="J123" i="1"/>
  <c r="R122" i="1"/>
  <c r="Q122" i="1"/>
  <c r="P122" i="1"/>
  <c r="O122" i="1"/>
  <c r="CT122" i="1" s="1"/>
  <c r="CU122" i="1" s="1"/>
  <c r="M122" i="1"/>
  <c r="L122" i="1"/>
  <c r="J122" i="1"/>
  <c r="R121" i="1"/>
  <c r="N121" i="1"/>
  <c r="M121" i="1"/>
  <c r="L121" i="1"/>
  <c r="J121" i="1"/>
  <c r="R120" i="1"/>
  <c r="Q120" i="1"/>
  <c r="P120" i="1"/>
  <c r="O120" i="1"/>
  <c r="CT120" i="1" s="1"/>
  <c r="CU120" i="1" s="1"/>
  <c r="M120" i="1"/>
  <c r="L120" i="1"/>
  <c r="J120" i="1"/>
  <c r="K119" i="1"/>
  <c r="I119" i="1"/>
  <c r="H119" i="1"/>
  <c r="G119" i="1"/>
  <c r="F119" i="1"/>
  <c r="E119" i="1"/>
  <c r="D119" i="1"/>
  <c r="R118" i="1"/>
  <c r="Q118" i="1"/>
  <c r="P118" i="1"/>
  <c r="O118" i="1"/>
  <c r="CT118" i="1" s="1"/>
  <c r="CU118" i="1" s="1"/>
  <c r="M118" i="1"/>
  <c r="L118" i="1"/>
  <c r="J118" i="1"/>
  <c r="R117" i="1"/>
  <c r="N117" i="1"/>
  <c r="M117" i="1"/>
  <c r="L117" i="1"/>
  <c r="J117" i="1"/>
  <c r="R116" i="1"/>
  <c r="Q116" i="1"/>
  <c r="P116" i="1"/>
  <c r="O116" i="1"/>
  <c r="CT116" i="1" s="1"/>
  <c r="CU116" i="1" s="1"/>
  <c r="M116" i="1"/>
  <c r="L116" i="1"/>
  <c r="J116" i="1"/>
  <c r="R115" i="1"/>
  <c r="N115" i="1"/>
  <c r="M115" i="1"/>
  <c r="L115" i="1"/>
  <c r="J115" i="1"/>
  <c r="R114" i="1"/>
  <c r="Q114" i="1"/>
  <c r="P114" i="1"/>
  <c r="O114" i="1"/>
  <c r="CT114" i="1" s="1"/>
  <c r="CU114" i="1" s="1"/>
  <c r="M114" i="1"/>
  <c r="L114" i="1"/>
  <c r="J114" i="1"/>
  <c r="K113" i="1"/>
  <c r="I113" i="1"/>
  <c r="H113" i="1"/>
  <c r="G113" i="1"/>
  <c r="F113" i="1"/>
  <c r="E113" i="1"/>
  <c r="D113" i="1"/>
  <c r="R190" i="1"/>
  <c r="Q190" i="1"/>
  <c r="R189" i="1"/>
  <c r="Q189" i="1"/>
  <c r="R188" i="1"/>
  <c r="M188" i="1"/>
  <c r="P188" i="1"/>
  <c r="R187" i="1"/>
  <c r="M187" i="1"/>
  <c r="R186" i="1"/>
  <c r="Q186" i="1"/>
  <c r="K185" i="1"/>
  <c r="I185" i="1"/>
  <c r="H185" i="1"/>
  <c r="G185" i="1"/>
  <c r="F185" i="1"/>
  <c r="E185" i="1"/>
  <c r="D185" i="1"/>
  <c r="R196" i="1"/>
  <c r="Q196" i="1"/>
  <c r="P196" i="1"/>
  <c r="O196" i="1"/>
  <c r="CT196" i="1" s="1"/>
  <c r="CU196" i="1" s="1"/>
  <c r="M196" i="1"/>
  <c r="L196" i="1"/>
  <c r="J196" i="1"/>
  <c r="R195" i="1"/>
  <c r="Q195" i="1"/>
  <c r="P195" i="1"/>
  <c r="O195" i="1"/>
  <c r="CT195" i="1" s="1"/>
  <c r="CU195" i="1" s="1"/>
  <c r="M195" i="1"/>
  <c r="L195" i="1"/>
  <c r="J195" i="1"/>
  <c r="R194" i="1"/>
  <c r="Q194" i="1"/>
  <c r="P194" i="1"/>
  <c r="O194" i="1"/>
  <c r="CT194" i="1" s="1"/>
  <c r="CU194" i="1" s="1"/>
  <c r="M194" i="1"/>
  <c r="L194" i="1"/>
  <c r="J194" i="1"/>
  <c r="R193" i="1"/>
  <c r="Q193" i="1"/>
  <c r="P193" i="1"/>
  <c r="O193" i="1"/>
  <c r="CT193" i="1" s="1"/>
  <c r="CU193" i="1" s="1"/>
  <c r="M193" i="1"/>
  <c r="L193" i="1"/>
  <c r="J193" i="1"/>
  <c r="R192" i="1"/>
  <c r="Q192" i="1"/>
  <c r="P192" i="1"/>
  <c r="O192" i="1"/>
  <c r="CT192" i="1" s="1"/>
  <c r="CU192" i="1" s="1"/>
  <c r="M192" i="1"/>
  <c r="L192" i="1"/>
  <c r="J192" i="1"/>
  <c r="N191" i="1"/>
  <c r="K191" i="1"/>
  <c r="I191" i="1"/>
  <c r="H191" i="1"/>
  <c r="G191" i="1"/>
  <c r="F191" i="1"/>
  <c r="E191" i="1"/>
  <c r="D191" i="1"/>
  <c r="R248" i="1"/>
  <c r="Q248" i="1"/>
  <c r="P248" i="1"/>
  <c r="O248" i="1"/>
  <c r="CT248" i="1" s="1"/>
  <c r="CU248" i="1" s="1"/>
  <c r="M248" i="1"/>
  <c r="L248" i="1"/>
  <c r="J248" i="1"/>
  <c r="R247" i="1"/>
  <c r="N247" i="1"/>
  <c r="M247" i="1"/>
  <c r="L247" i="1"/>
  <c r="J247" i="1"/>
  <c r="R246" i="1"/>
  <c r="Q246" i="1"/>
  <c r="P246" i="1"/>
  <c r="O246" i="1"/>
  <c r="CT246" i="1" s="1"/>
  <c r="CU246" i="1" s="1"/>
  <c r="M246" i="1"/>
  <c r="L246" i="1"/>
  <c r="J246" i="1"/>
  <c r="R245" i="1"/>
  <c r="Q245" i="1"/>
  <c r="P245" i="1"/>
  <c r="O245" i="1"/>
  <c r="CT245" i="1" s="1"/>
  <c r="CU245" i="1" s="1"/>
  <c r="M245" i="1"/>
  <c r="L245" i="1"/>
  <c r="J245" i="1"/>
  <c r="R244" i="1"/>
  <c r="Q244" i="1"/>
  <c r="P244" i="1"/>
  <c r="O244" i="1"/>
  <c r="CT244" i="1" s="1"/>
  <c r="CU244" i="1" s="1"/>
  <c r="M244" i="1"/>
  <c r="L244" i="1"/>
  <c r="J244" i="1"/>
  <c r="K243" i="1"/>
  <c r="I243" i="1"/>
  <c r="H243" i="1"/>
  <c r="G243" i="1"/>
  <c r="F243" i="1"/>
  <c r="E243" i="1"/>
  <c r="D243" i="1"/>
  <c r="P121" i="1" l="1"/>
  <c r="P123" i="1"/>
  <c r="P135" i="1"/>
  <c r="P32" i="1"/>
  <c r="N109" i="1"/>
  <c r="N111" i="1"/>
  <c r="P127" i="1"/>
  <c r="P247" i="1"/>
  <c r="P73" i="1"/>
  <c r="P117" i="1"/>
  <c r="P115" i="1"/>
  <c r="R113" i="1"/>
  <c r="Q65" i="1"/>
  <c r="M131" i="1"/>
  <c r="L243" i="1"/>
  <c r="P191" i="1"/>
  <c r="R125" i="1"/>
  <c r="P83" i="1"/>
  <c r="P29" i="1"/>
  <c r="O32" i="1"/>
  <c r="CT32" i="1" s="1"/>
  <c r="CU32" i="1" s="1"/>
  <c r="P101" i="1"/>
  <c r="M65" i="1"/>
  <c r="P59" i="1"/>
  <c r="Q47" i="1"/>
  <c r="R119" i="1"/>
  <c r="R191" i="1"/>
  <c r="O135" i="1"/>
  <c r="CT135" i="1" s="1"/>
  <c r="CU135" i="1" s="1"/>
  <c r="O101" i="1"/>
  <c r="CT101" i="1" s="1"/>
  <c r="CU101" i="1" s="1"/>
  <c r="R71" i="1"/>
  <c r="N131" i="1"/>
  <c r="M77" i="1"/>
  <c r="N71" i="1"/>
  <c r="O71" i="1" s="1"/>
  <c r="O73" i="1"/>
  <c r="CT73" i="1" s="1"/>
  <c r="CU73" i="1" s="1"/>
  <c r="L131" i="1"/>
  <c r="R131" i="1"/>
  <c r="R77" i="1"/>
  <c r="Q55" i="1"/>
  <c r="L47" i="1"/>
  <c r="O47" i="1"/>
  <c r="CT47" i="1" s="1"/>
  <c r="CU47" i="1" s="1"/>
  <c r="R243" i="1"/>
  <c r="N243" i="1"/>
  <c r="Q191" i="1"/>
  <c r="O191" i="1"/>
  <c r="CT191" i="1" s="1"/>
  <c r="CU191" i="1" s="1"/>
  <c r="M113" i="1"/>
  <c r="M119" i="1"/>
  <c r="M125" i="1"/>
  <c r="Q135" i="1"/>
  <c r="Q101" i="1"/>
  <c r="L101" i="1"/>
  <c r="P77" i="1"/>
  <c r="Q73" i="1"/>
  <c r="P65" i="1"/>
  <c r="L53" i="1"/>
  <c r="Q59" i="1"/>
  <c r="M59" i="1"/>
  <c r="P47" i="1"/>
  <c r="M29" i="1"/>
  <c r="Q32" i="1"/>
  <c r="M191" i="1"/>
  <c r="R185" i="1"/>
  <c r="L77" i="1"/>
  <c r="M71" i="1"/>
  <c r="R65" i="1"/>
  <c r="R59" i="1"/>
  <c r="R53" i="1"/>
  <c r="R47" i="1"/>
  <c r="Q123" i="1"/>
  <c r="O123" i="1"/>
  <c r="CT123" i="1" s="1"/>
  <c r="CU123" i="1" s="1"/>
  <c r="Q117" i="1"/>
  <c r="O117" i="1"/>
  <c r="CT117" i="1" s="1"/>
  <c r="CU117" i="1" s="1"/>
  <c r="R101" i="1"/>
  <c r="R29" i="1"/>
  <c r="L29" i="1"/>
  <c r="M185" i="1"/>
  <c r="O29" i="1"/>
  <c r="CT29" i="1" s="1"/>
  <c r="CU29" i="1" s="1"/>
  <c r="Q29" i="1"/>
  <c r="J29" i="1"/>
  <c r="M47" i="1"/>
  <c r="J47" i="1"/>
  <c r="M53" i="1"/>
  <c r="P55" i="1"/>
  <c r="J59" i="1"/>
  <c r="L59" i="1"/>
  <c r="J53" i="1"/>
  <c r="N53" i="1"/>
  <c r="O55" i="1"/>
  <c r="CT55" i="1" s="1"/>
  <c r="CU55" i="1" s="1"/>
  <c r="O59" i="1"/>
  <c r="CT59" i="1" s="1"/>
  <c r="CU59" i="1" s="1"/>
  <c r="J65" i="1"/>
  <c r="L65" i="1"/>
  <c r="O65" i="1"/>
  <c r="CT65" i="1" s="1"/>
  <c r="CU65" i="1" s="1"/>
  <c r="J71" i="1"/>
  <c r="L71" i="1"/>
  <c r="O77" i="1"/>
  <c r="CT77" i="1" s="1"/>
  <c r="CU77" i="1" s="1"/>
  <c r="Q77" i="1"/>
  <c r="J83" i="1"/>
  <c r="J77" i="1"/>
  <c r="M101" i="1"/>
  <c r="J101" i="1"/>
  <c r="J113" i="1"/>
  <c r="L113" i="1"/>
  <c r="N113" i="1"/>
  <c r="O115" i="1"/>
  <c r="CT115" i="1" s="1"/>
  <c r="CU115" i="1" s="1"/>
  <c r="Q115" i="1"/>
  <c r="J119" i="1"/>
  <c r="L119" i="1"/>
  <c r="N119" i="1"/>
  <c r="O121" i="1"/>
  <c r="CT121" i="1" s="1"/>
  <c r="CU121" i="1" s="1"/>
  <c r="Q121" i="1"/>
  <c r="J125" i="1"/>
  <c r="L125" i="1"/>
  <c r="N125" i="1"/>
  <c r="O127" i="1"/>
  <c r="CT127" i="1" s="1"/>
  <c r="CU127" i="1" s="1"/>
  <c r="Q127" i="1"/>
  <c r="O131" i="1"/>
  <c r="J131" i="1"/>
  <c r="P187" i="1"/>
  <c r="N185" i="1"/>
  <c r="J185" i="1"/>
  <c r="L185" i="1"/>
  <c r="CT187" i="1"/>
  <c r="CU187" i="1" s="1"/>
  <c r="Q187" i="1"/>
  <c r="O188" i="1"/>
  <c r="CT188" i="1" s="1"/>
  <c r="CU188" i="1" s="1"/>
  <c r="Q188" i="1"/>
  <c r="J187" i="1"/>
  <c r="L187" i="1"/>
  <c r="J188" i="1"/>
  <c r="L188" i="1"/>
  <c r="J191" i="1"/>
  <c r="L191" i="1"/>
  <c r="M243" i="1"/>
  <c r="O247" i="1"/>
  <c r="CT247" i="1" s="1"/>
  <c r="CU247" i="1" s="1"/>
  <c r="Q247" i="1"/>
  <c r="J243" i="1"/>
  <c r="R260" i="1"/>
  <c r="Q260" i="1"/>
  <c r="O260" i="1"/>
  <c r="CT260" i="1" s="1"/>
  <c r="CU260" i="1" s="1"/>
  <c r="M260" i="1"/>
  <c r="R259" i="1"/>
  <c r="Q259" i="1"/>
  <c r="P259" i="1"/>
  <c r="O259" i="1"/>
  <c r="CT259" i="1" s="1"/>
  <c r="CU259" i="1" s="1"/>
  <c r="M259" i="1"/>
  <c r="L259" i="1"/>
  <c r="J259" i="1"/>
  <c r="R258" i="1"/>
  <c r="Q258" i="1"/>
  <c r="P258" i="1"/>
  <c r="O258" i="1"/>
  <c r="CT258" i="1" s="1"/>
  <c r="CU258" i="1" s="1"/>
  <c r="M258" i="1"/>
  <c r="L258" i="1"/>
  <c r="J258" i="1"/>
  <c r="R257" i="1"/>
  <c r="Q257" i="1"/>
  <c r="P257" i="1"/>
  <c r="O257" i="1"/>
  <c r="CT257" i="1" s="1"/>
  <c r="CU257" i="1" s="1"/>
  <c r="M257" i="1"/>
  <c r="L257" i="1"/>
  <c r="J257" i="1"/>
  <c r="R256" i="1"/>
  <c r="Q256" i="1"/>
  <c r="O256" i="1"/>
  <c r="CT256" i="1" s="1"/>
  <c r="CU256" i="1" s="1"/>
  <c r="M256" i="1"/>
  <c r="N255" i="1"/>
  <c r="K255" i="1"/>
  <c r="I255" i="1"/>
  <c r="H255" i="1"/>
  <c r="G255" i="1"/>
  <c r="F255" i="1"/>
  <c r="E255" i="1"/>
  <c r="D255" i="1"/>
  <c r="P322" i="1"/>
  <c r="O322" i="1"/>
  <c r="CT322" i="1" s="1"/>
  <c r="CU322" i="1" s="1"/>
  <c r="M322" i="1"/>
  <c r="L322" i="1"/>
  <c r="J322" i="1"/>
  <c r="P321" i="1"/>
  <c r="O321" i="1"/>
  <c r="CT321" i="1" s="1"/>
  <c r="CU321" i="1" s="1"/>
  <c r="M321" i="1"/>
  <c r="L321" i="1"/>
  <c r="J321" i="1"/>
  <c r="P320" i="1"/>
  <c r="O320" i="1"/>
  <c r="CT320" i="1" s="1"/>
  <c r="CU320" i="1" s="1"/>
  <c r="M320" i="1"/>
  <c r="L320" i="1"/>
  <c r="J320" i="1"/>
  <c r="P319" i="1"/>
  <c r="O319" i="1"/>
  <c r="CT319" i="1" s="1"/>
  <c r="CU319" i="1" s="1"/>
  <c r="M319" i="1"/>
  <c r="L319" i="1"/>
  <c r="J319" i="1"/>
  <c r="P318" i="1"/>
  <c r="O318" i="1"/>
  <c r="CT318" i="1" s="1"/>
  <c r="CU318" i="1" s="1"/>
  <c r="M318" i="1"/>
  <c r="L318" i="1"/>
  <c r="J318" i="1"/>
  <c r="N317" i="1"/>
  <c r="K317" i="1"/>
  <c r="I317" i="1"/>
  <c r="H317" i="1"/>
  <c r="G317" i="1"/>
  <c r="R316" i="1"/>
  <c r="Q316" i="1"/>
  <c r="P316" i="1"/>
  <c r="O316" i="1"/>
  <c r="CT316" i="1" s="1"/>
  <c r="CU316" i="1" s="1"/>
  <c r="M316" i="1"/>
  <c r="L316" i="1"/>
  <c r="J316" i="1"/>
  <c r="R315" i="1"/>
  <c r="Q315" i="1"/>
  <c r="P315" i="1"/>
  <c r="O315" i="1"/>
  <c r="CT315" i="1" s="1"/>
  <c r="CU315" i="1" s="1"/>
  <c r="M315" i="1"/>
  <c r="L315" i="1"/>
  <c r="J315" i="1"/>
  <c r="R314" i="1"/>
  <c r="Q314" i="1"/>
  <c r="P314" i="1"/>
  <c r="O314" i="1"/>
  <c r="CT314" i="1" s="1"/>
  <c r="CU314" i="1" s="1"/>
  <c r="M314" i="1"/>
  <c r="L314" i="1"/>
  <c r="J314" i="1"/>
  <c r="R313" i="1"/>
  <c r="Q313" i="1"/>
  <c r="P313" i="1"/>
  <c r="O313" i="1"/>
  <c r="CT313" i="1" s="1"/>
  <c r="CU313" i="1" s="1"/>
  <c r="M313" i="1"/>
  <c r="L313" i="1"/>
  <c r="J313" i="1"/>
  <c r="R312" i="1"/>
  <c r="Q312" i="1"/>
  <c r="P312" i="1"/>
  <c r="O312" i="1"/>
  <c r="CT312" i="1" s="1"/>
  <c r="CU312" i="1" s="1"/>
  <c r="M312" i="1"/>
  <c r="L312" i="1"/>
  <c r="J312" i="1"/>
  <c r="N311" i="1"/>
  <c r="K311" i="1"/>
  <c r="I311" i="1"/>
  <c r="H311" i="1"/>
  <c r="G311" i="1"/>
  <c r="F311" i="1"/>
  <c r="E311" i="1"/>
  <c r="D311" i="1"/>
  <c r="R478" i="1"/>
  <c r="Q478" i="1"/>
  <c r="P478" i="1"/>
  <c r="O478" i="1"/>
  <c r="M478" i="1"/>
  <c r="L478" i="1"/>
  <c r="J478" i="1"/>
  <c r="R477" i="1"/>
  <c r="Q477" i="1"/>
  <c r="P477" i="1"/>
  <c r="O477" i="1"/>
  <c r="M477" i="1"/>
  <c r="L477" i="1"/>
  <c r="J477" i="1"/>
  <c r="R476" i="1"/>
  <c r="Q476" i="1"/>
  <c r="P476" i="1"/>
  <c r="O476" i="1"/>
  <c r="M476" i="1"/>
  <c r="L476" i="1"/>
  <c r="J476" i="1"/>
  <c r="R475" i="1"/>
  <c r="Q475" i="1"/>
  <c r="P475" i="1"/>
  <c r="O475" i="1"/>
  <c r="M475" i="1"/>
  <c r="L475" i="1"/>
  <c r="J475" i="1"/>
  <c r="F475" i="1"/>
  <c r="F473" i="1" s="1"/>
  <c r="R474" i="1"/>
  <c r="Q474" i="1"/>
  <c r="P474" i="1"/>
  <c r="O474" i="1"/>
  <c r="M474" i="1"/>
  <c r="L474" i="1"/>
  <c r="J474" i="1"/>
  <c r="N473" i="1"/>
  <c r="K473" i="1"/>
  <c r="I473" i="1"/>
  <c r="H473" i="1"/>
  <c r="E473" i="1"/>
  <c r="D473" i="1"/>
  <c r="R484" i="1"/>
  <c r="Q484" i="1"/>
  <c r="P484" i="1"/>
  <c r="O484" i="1"/>
  <c r="CT484" i="1" s="1"/>
  <c r="CU484" i="1" s="1"/>
  <c r="M484" i="1"/>
  <c r="L484" i="1"/>
  <c r="J484" i="1"/>
  <c r="R483" i="1"/>
  <c r="Q483" i="1"/>
  <c r="P483" i="1"/>
  <c r="O483" i="1"/>
  <c r="CT483" i="1" s="1"/>
  <c r="CU483" i="1" s="1"/>
  <c r="M483" i="1"/>
  <c r="L483" i="1"/>
  <c r="J483" i="1"/>
  <c r="R482" i="1"/>
  <c r="M482" i="1"/>
  <c r="L482" i="1"/>
  <c r="J482" i="1"/>
  <c r="R481" i="1"/>
  <c r="M481" i="1"/>
  <c r="L481" i="1"/>
  <c r="J481" i="1"/>
  <c r="F481" i="1"/>
  <c r="F479" i="1" s="1"/>
  <c r="R480" i="1"/>
  <c r="Q480" i="1"/>
  <c r="P480" i="1"/>
  <c r="O480" i="1"/>
  <c r="CT480" i="1" s="1"/>
  <c r="CU480" i="1" s="1"/>
  <c r="M480" i="1"/>
  <c r="L480" i="1"/>
  <c r="J480" i="1"/>
  <c r="K479" i="1"/>
  <c r="I479" i="1"/>
  <c r="H479" i="1"/>
  <c r="G479" i="1"/>
  <c r="E479" i="1"/>
  <c r="D479" i="1"/>
  <c r="R514" i="1"/>
  <c r="Q514" i="1"/>
  <c r="P514" i="1"/>
  <c r="O514" i="1"/>
  <c r="CT514" i="1" s="1"/>
  <c r="CU514" i="1" s="1"/>
  <c r="M514" i="1"/>
  <c r="L514" i="1"/>
  <c r="J514" i="1"/>
  <c r="R513" i="1"/>
  <c r="N513" i="1"/>
  <c r="M513" i="1"/>
  <c r="L513" i="1"/>
  <c r="J513" i="1"/>
  <c r="R512" i="1"/>
  <c r="Q512" i="1"/>
  <c r="P512" i="1"/>
  <c r="O512" i="1"/>
  <c r="CT512" i="1" s="1"/>
  <c r="CU512" i="1" s="1"/>
  <c r="M512" i="1"/>
  <c r="L512" i="1"/>
  <c r="J512" i="1"/>
  <c r="R511" i="1"/>
  <c r="N511" i="1"/>
  <c r="M511" i="1"/>
  <c r="L511" i="1"/>
  <c r="J511" i="1"/>
  <c r="F511" i="1"/>
  <c r="F509" i="1" s="1"/>
  <c r="R510" i="1"/>
  <c r="Q510" i="1"/>
  <c r="P510" i="1"/>
  <c r="O510" i="1"/>
  <c r="CT510" i="1" s="1"/>
  <c r="CU510" i="1" s="1"/>
  <c r="M510" i="1"/>
  <c r="L510" i="1"/>
  <c r="J510" i="1"/>
  <c r="N509" i="1"/>
  <c r="K509" i="1"/>
  <c r="I509" i="1"/>
  <c r="H509" i="1"/>
  <c r="G509" i="1"/>
  <c r="E509" i="1"/>
  <c r="D509" i="1"/>
  <c r="R508" i="1"/>
  <c r="Q508" i="1"/>
  <c r="P508" i="1"/>
  <c r="O508" i="1"/>
  <c r="CT508" i="1" s="1"/>
  <c r="CU508" i="1" s="1"/>
  <c r="M508" i="1"/>
  <c r="L508" i="1"/>
  <c r="J508" i="1"/>
  <c r="R507" i="1"/>
  <c r="Q507" i="1"/>
  <c r="P507" i="1"/>
  <c r="O507" i="1"/>
  <c r="CT507" i="1" s="1"/>
  <c r="CU507" i="1" s="1"/>
  <c r="M507" i="1"/>
  <c r="L507" i="1"/>
  <c r="J507" i="1"/>
  <c r="R506" i="1"/>
  <c r="Q506" i="1"/>
  <c r="P506" i="1"/>
  <c r="O506" i="1"/>
  <c r="CT506" i="1" s="1"/>
  <c r="CU506" i="1" s="1"/>
  <c r="M506" i="1"/>
  <c r="L506" i="1"/>
  <c r="J506" i="1"/>
  <c r="R505" i="1"/>
  <c r="Q505" i="1"/>
  <c r="P505" i="1"/>
  <c r="O505" i="1"/>
  <c r="CT505" i="1" s="1"/>
  <c r="CU505" i="1" s="1"/>
  <c r="M505" i="1"/>
  <c r="L505" i="1"/>
  <c r="J505" i="1"/>
  <c r="F505" i="1"/>
  <c r="F503" i="1" s="1"/>
  <c r="R504" i="1"/>
  <c r="Q504" i="1"/>
  <c r="P504" i="1"/>
  <c r="O504" i="1"/>
  <c r="CT504" i="1" s="1"/>
  <c r="CU504" i="1" s="1"/>
  <c r="M504" i="1"/>
  <c r="L504" i="1"/>
  <c r="J504" i="1"/>
  <c r="N503" i="1"/>
  <c r="K503" i="1"/>
  <c r="I503" i="1"/>
  <c r="H503" i="1"/>
  <c r="G503" i="1"/>
  <c r="E503" i="1"/>
  <c r="D503" i="1"/>
  <c r="R502" i="1"/>
  <c r="Q502" i="1"/>
  <c r="P502" i="1"/>
  <c r="O502" i="1"/>
  <c r="CT502" i="1" s="1"/>
  <c r="CU502" i="1" s="1"/>
  <c r="M502" i="1"/>
  <c r="L502" i="1"/>
  <c r="J502" i="1"/>
  <c r="R501" i="1"/>
  <c r="Q501" i="1"/>
  <c r="P501" i="1"/>
  <c r="O501" i="1"/>
  <c r="CT501" i="1" s="1"/>
  <c r="CU501" i="1" s="1"/>
  <c r="M501" i="1"/>
  <c r="L501" i="1"/>
  <c r="J501" i="1"/>
  <c r="R500" i="1"/>
  <c r="N500" i="1"/>
  <c r="M500" i="1"/>
  <c r="L500" i="1"/>
  <c r="J500" i="1"/>
  <c r="R499" i="1"/>
  <c r="N499" i="1"/>
  <c r="M499" i="1"/>
  <c r="L499" i="1"/>
  <c r="J499" i="1"/>
  <c r="F499" i="1"/>
  <c r="F497" i="1" s="1"/>
  <c r="R498" i="1"/>
  <c r="Q498" i="1"/>
  <c r="P498" i="1"/>
  <c r="O498" i="1"/>
  <c r="CT498" i="1" s="1"/>
  <c r="CU498" i="1" s="1"/>
  <c r="M498" i="1"/>
  <c r="L498" i="1"/>
  <c r="J498" i="1"/>
  <c r="K497" i="1"/>
  <c r="I497" i="1"/>
  <c r="H497" i="1"/>
  <c r="G497" i="1"/>
  <c r="E497" i="1"/>
  <c r="D497" i="1"/>
  <c r="R496" i="1"/>
  <c r="Q496" i="1"/>
  <c r="P496" i="1"/>
  <c r="O496" i="1"/>
  <c r="CT496" i="1" s="1"/>
  <c r="CU496" i="1" s="1"/>
  <c r="M496" i="1"/>
  <c r="L496" i="1"/>
  <c r="J496" i="1"/>
  <c r="R495" i="1"/>
  <c r="Q495" i="1"/>
  <c r="P495" i="1"/>
  <c r="O495" i="1"/>
  <c r="CT495" i="1" s="1"/>
  <c r="CU495" i="1" s="1"/>
  <c r="M495" i="1"/>
  <c r="L495" i="1"/>
  <c r="J495" i="1"/>
  <c r="R494" i="1"/>
  <c r="Q494" i="1"/>
  <c r="P494" i="1"/>
  <c r="O494" i="1"/>
  <c r="CT494" i="1" s="1"/>
  <c r="CU494" i="1" s="1"/>
  <c r="M494" i="1"/>
  <c r="L494" i="1"/>
  <c r="J494" i="1"/>
  <c r="R493" i="1"/>
  <c r="Q493" i="1"/>
  <c r="P493" i="1"/>
  <c r="O493" i="1"/>
  <c r="CT493" i="1" s="1"/>
  <c r="CU493" i="1" s="1"/>
  <c r="M493" i="1"/>
  <c r="L493" i="1"/>
  <c r="J493" i="1"/>
  <c r="F493" i="1"/>
  <c r="F491" i="1" s="1"/>
  <c r="R492" i="1"/>
  <c r="Q492" i="1"/>
  <c r="P492" i="1"/>
  <c r="O492" i="1"/>
  <c r="CT492" i="1" s="1"/>
  <c r="CU492" i="1" s="1"/>
  <c r="M492" i="1"/>
  <c r="L492" i="1"/>
  <c r="J492" i="1"/>
  <c r="N491" i="1"/>
  <c r="K491" i="1"/>
  <c r="I491" i="1"/>
  <c r="H491" i="1"/>
  <c r="G491" i="1"/>
  <c r="E491" i="1"/>
  <c r="D491" i="1"/>
  <c r="R532" i="1"/>
  <c r="Q532" i="1"/>
  <c r="O532" i="1"/>
  <c r="CT532" i="1" s="1"/>
  <c r="CU532" i="1" s="1"/>
  <c r="R531" i="1"/>
  <c r="Q531" i="1"/>
  <c r="O531" i="1"/>
  <c r="CT531" i="1" s="1"/>
  <c r="CU531" i="1" s="1"/>
  <c r="R530" i="1"/>
  <c r="M530" i="1"/>
  <c r="L530" i="1"/>
  <c r="J530" i="1"/>
  <c r="R529" i="1"/>
  <c r="M529" i="1"/>
  <c r="G529" i="1"/>
  <c r="F529" i="1"/>
  <c r="F527" i="1" s="1"/>
  <c r="R528" i="1"/>
  <c r="M528" i="1"/>
  <c r="L528" i="1"/>
  <c r="J528" i="1"/>
  <c r="K527" i="1"/>
  <c r="I527" i="1"/>
  <c r="E527" i="1"/>
  <c r="D527" i="1"/>
  <c r="R556" i="1"/>
  <c r="Q556" i="1"/>
  <c r="T538" i="1" s="1"/>
  <c r="P556" i="1"/>
  <c r="O556" i="1"/>
  <c r="CT556" i="1" s="1"/>
  <c r="CU556" i="1" s="1"/>
  <c r="M556" i="1"/>
  <c r="L556" i="1"/>
  <c r="J556" i="1"/>
  <c r="R555" i="1"/>
  <c r="Q555" i="1"/>
  <c r="T537" i="1" s="1"/>
  <c r="P555" i="1"/>
  <c r="O555" i="1"/>
  <c r="CT555" i="1" s="1"/>
  <c r="CU555" i="1" s="1"/>
  <c r="M555" i="1"/>
  <c r="L555" i="1"/>
  <c r="J555" i="1"/>
  <c r="R554" i="1"/>
  <c r="N554" i="1"/>
  <c r="M554" i="1"/>
  <c r="L554" i="1"/>
  <c r="J554" i="1"/>
  <c r="R553" i="1"/>
  <c r="N553" i="1"/>
  <c r="M553" i="1"/>
  <c r="L553" i="1"/>
  <c r="J553" i="1"/>
  <c r="F553" i="1"/>
  <c r="F551" i="1" s="1"/>
  <c r="R552" i="1"/>
  <c r="Q552" i="1"/>
  <c r="T534" i="1" s="1"/>
  <c r="P552" i="1"/>
  <c r="O552" i="1"/>
  <c r="CT552" i="1" s="1"/>
  <c r="CU552" i="1" s="1"/>
  <c r="M552" i="1"/>
  <c r="L552" i="1"/>
  <c r="J552" i="1"/>
  <c r="K551" i="1"/>
  <c r="I551" i="1"/>
  <c r="H551" i="1"/>
  <c r="G551" i="1"/>
  <c r="E551" i="1"/>
  <c r="D551" i="1"/>
  <c r="R550" i="1"/>
  <c r="Q550" i="1"/>
  <c r="P550" i="1"/>
  <c r="O550" i="1"/>
  <c r="CT550" i="1" s="1"/>
  <c r="CU550" i="1" s="1"/>
  <c r="M550" i="1"/>
  <c r="L550" i="1"/>
  <c r="J550" i="1"/>
  <c r="R549" i="1"/>
  <c r="Q549" i="1"/>
  <c r="P549" i="1"/>
  <c r="O549" i="1"/>
  <c r="CT549" i="1" s="1"/>
  <c r="CU549" i="1" s="1"/>
  <c r="M549" i="1"/>
  <c r="L549" i="1"/>
  <c r="J549" i="1"/>
  <c r="R548" i="1"/>
  <c r="Q548" i="1"/>
  <c r="P548" i="1"/>
  <c r="O548" i="1"/>
  <c r="CT548" i="1" s="1"/>
  <c r="CU548" i="1" s="1"/>
  <c r="M548" i="1"/>
  <c r="L548" i="1"/>
  <c r="J548" i="1"/>
  <c r="R547" i="1"/>
  <c r="Q547" i="1"/>
  <c r="P547" i="1"/>
  <c r="O547" i="1"/>
  <c r="CT547" i="1" s="1"/>
  <c r="CU547" i="1" s="1"/>
  <c r="M547" i="1"/>
  <c r="L547" i="1"/>
  <c r="J547" i="1"/>
  <c r="F547" i="1"/>
  <c r="F545" i="1" s="1"/>
  <c r="R546" i="1"/>
  <c r="N546" i="1"/>
  <c r="M546" i="1"/>
  <c r="L546" i="1"/>
  <c r="J546" i="1"/>
  <c r="K545" i="1"/>
  <c r="I545" i="1"/>
  <c r="H545" i="1"/>
  <c r="G545" i="1"/>
  <c r="E545" i="1"/>
  <c r="D545" i="1"/>
  <c r="P928" i="1"/>
  <c r="O928" i="1"/>
  <c r="CT928" i="1" s="1"/>
  <c r="CU928" i="1" s="1"/>
  <c r="M928" i="1"/>
  <c r="L928" i="1"/>
  <c r="J928" i="1"/>
  <c r="P927" i="1"/>
  <c r="O927" i="1"/>
  <c r="CT927" i="1" s="1"/>
  <c r="CU927" i="1" s="1"/>
  <c r="M927" i="1"/>
  <c r="L927" i="1"/>
  <c r="J927" i="1"/>
  <c r="P926" i="1"/>
  <c r="O926" i="1"/>
  <c r="CT926" i="1" s="1"/>
  <c r="CU926" i="1" s="1"/>
  <c r="M926" i="1"/>
  <c r="L926" i="1"/>
  <c r="J926" i="1"/>
  <c r="P925" i="1"/>
  <c r="O925" i="1"/>
  <c r="CT925" i="1" s="1"/>
  <c r="CU925" i="1" s="1"/>
  <c r="M925" i="1"/>
  <c r="L925" i="1"/>
  <c r="J925" i="1"/>
  <c r="P924" i="1"/>
  <c r="O924" i="1"/>
  <c r="CT924" i="1" s="1"/>
  <c r="CU924" i="1" s="1"/>
  <c r="M924" i="1"/>
  <c r="L924" i="1"/>
  <c r="J924" i="1"/>
  <c r="N923" i="1"/>
  <c r="K923" i="1"/>
  <c r="I923" i="1"/>
  <c r="H923" i="1"/>
  <c r="G923" i="1"/>
  <c r="P922" i="1"/>
  <c r="O922" i="1"/>
  <c r="M922" i="1"/>
  <c r="J922" i="1"/>
  <c r="P921" i="1"/>
  <c r="O921" i="1"/>
  <c r="M921" i="1"/>
  <c r="P920" i="1"/>
  <c r="O920" i="1"/>
  <c r="M920" i="1"/>
  <c r="L920" i="1"/>
  <c r="J920" i="1"/>
  <c r="P919" i="1"/>
  <c r="O919" i="1"/>
  <c r="M919" i="1"/>
  <c r="L919" i="1"/>
  <c r="J919" i="1"/>
  <c r="P918" i="1"/>
  <c r="O918" i="1"/>
  <c r="M918" i="1"/>
  <c r="L918" i="1"/>
  <c r="J918" i="1"/>
  <c r="N917" i="1"/>
  <c r="K917" i="1"/>
  <c r="I917" i="1"/>
  <c r="H917" i="1"/>
  <c r="G917" i="1"/>
  <c r="P916" i="1"/>
  <c r="O916" i="1"/>
  <c r="M916" i="1"/>
  <c r="L916" i="1"/>
  <c r="J916" i="1"/>
  <c r="P915" i="1"/>
  <c r="O915" i="1"/>
  <c r="M915" i="1"/>
  <c r="L915" i="1"/>
  <c r="J915" i="1"/>
  <c r="P914" i="1"/>
  <c r="O914" i="1"/>
  <c r="M914" i="1"/>
  <c r="L914" i="1"/>
  <c r="J914" i="1"/>
  <c r="P913" i="1"/>
  <c r="O913" i="1"/>
  <c r="M913" i="1"/>
  <c r="L913" i="1"/>
  <c r="J913" i="1"/>
  <c r="P912" i="1"/>
  <c r="O912" i="1"/>
  <c r="M912" i="1"/>
  <c r="L912" i="1"/>
  <c r="J912" i="1"/>
  <c r="N911" i="1"/>
  <c r="I911" i="1"/>
  <c r="M911" i="1" s="1"/>
  <c r="H911" i="1"/>
  <c r="G911" i="1"/>
  <c r="P910" i="1"/>
  <c r="O910" i="1"/>
  <c r="M910" i="1"/>
  <c r="L910" i="1"/>
  <c r="J910" i="1"/>
  <c r="P909" i="1"/>
  <c r="O909" i="1"/>
  <c r="M909" i="1"/>
  <c r="L909" i="1"/>
  <c r="J909" i="1"/>
  <c r="P908" i="1"/>
  <c r="O908" i="1"/>
  <c r="M908" i="1"/>
  <c r="L908" i="1"/>
  <c r="J908" i="1"/>
  <c r="P907" i="1"/>
  <c r="O907" i="1"/>
  <c r="M907" i="1"/>
  <c r="L907" i="1"/>
  <c r="J907" i="1"/>
  <c r="P906" i="1"/>
  <c r="O906" i="1"/>
  <c r="M906" i="1"/>
  <c r="L906" i="1"/>
  <c r="J906" i="1"/>
  <c r="N905" i="1"/>
  <c r="M905" i="1"/>
  <c r="H905" i="1"/>
  <c r="G905" i="1"/>
  <c r="R904" i="1"/>
  <c r="N904" i="1"/>
  <c r="M904" i="1"/>
  <c r="L904" i="1"/>
  <c r="J904" i="1"/>
  <c r="R903" i="1"/>
  <c r="N903" i="1"/>
  <c r="M903" i="1"/>
  <c r="L903" i="1"/>
  <c r="J903" i="1"/>
  <c r="R902" i="1"/>
  <c r="N902" i="1"/>
  <c r="M902" i="1"/>
  <c r="L902" i="1"/>
  <c r="J902" i="1"/>
  <c r="R901" i="1"/>
  <c r="N901" i="1"/>
  <c r="M901" i="1"/>
  <c r="L901" i="1"/>
  <c r="J901" i="1"/>
  <c r="R900" i="1"/>
  <c r="N900" i="1"/>
  <c r="M900" i="1"/>
  <c r="L900" i="1"/>
  <c r="J900" i="1"/>
  <c r="K899" i="1"/>
  <c r="I899" i="1"/>
  <c r="H899" i="1"/>
  <c r="G899" i="1"/>
  <c r="F899" i="1"/>
  <c r="E899" i="1"/>
  <c r="D899" i="1"/>
  <c r="R1040" i="1"/>
  <c r="N1040" i="1"/>
  <c r="M1040" i="1"/>
  <c r="L1040" i="1"/>
  <c r="J1040" i="1"/>
  <c r="R1039" i="1"/>
  <c r="N1039" i="1"/>
  <c r="M1039" i="1"/>
  <c r="L1039" i="1"/>
  <c r="J1039" i="1"/>
  <c r="R1038" i="1"/>
  <c r="Q1038" i="1"/>
  <c r="P1038" i="1"/>
  <c r="O1038" i="1"/>
  <c r="CT1038" i="1" s="1"/>
  <c r="CU1038" i="1" s="1"/>
  <c r="M1038" i="1"/>
  <c r="L1038" i="1"/>
  <c r="J1038" i="1"/>
  <c r="R1037" i="1"/>
  <c r="Q1037" i="1"/>
  <c r="P1037" i="1"/>
  <c r="O1037" i="1"/>
  <c r="CT1037" i="1" s="1"/>
  <c r="CU1037" i="1" s="1"/>
  <c r="M1037" i="1"/>
  <c r="L1037" i="1"/>
  <c r="J1037" i="1"/>
  <c r="R1036" i="1"/>
  <c r="N1036" i="1"/>
  <c r="M1036" i="1"/>
  <c r="L1036" i="1"/>
  <c r="J1036" i="1"/>
  <c r="K1035" i="1"/>
  <c r="I1035" i="1"/>
  <c r="H1035" i="1"/>
  <c r="N1035" i="1" s="1"/>
  <c r="G1035" i="1"/>
  <c r="F1035" i="1"/>
  <c r="E1035" i="1"/>
  <c r="D1035" i="1"/>
  <c r="R1034" i="1"/>
  <c r="N1034" i="1"/>
  <c r="M1034" i="1"/>
  <c r="L1034" i="1"/>
  <c r="J1034" i="1"/>
  <c r="R1033" i="1"/>
  <c r="N1033" i="1"/>
  <c r="M1033" i="1"/>
  <c r="L1033" i="1"/>
  <c r="J1033" i="1"/>
  <c r="R1032" i="1"/>
  <c r="Q1032" i="1"/>
  <c r="P1032" i="1"/>
  <c r="O1032" i="1"/>
  <c r="CT1032" i="1" s="1"/>
  <c r="CU1032" i="1" s="1"/>
  <c r="M1032" i="1"/>
  <c r="L1032" i="1"/>
  <c r="J1032" i="1"/>
  <c r="R1031" i="1"/>
  <c r="Q1031" i="1"/>
  <c r="P1031" i="1"/>
  <c r="O1031" i="1"/>
  <c r="CT1031" i="1" s="1"/>
  <c r="CU1031" i="1" s="1"/>
  <c r="M1031" i="1"/>
  <c r="L1031" i="1"/>
  <c r="J1031" i="1"/>
  <c r="R1030" i="1"/>
  <c r="N1030" i="1"/>
  <c r="M1030" i="1"/>
  <c r="L1030" i="1"/>
  <c r="J1030" i="1"/>
  <c r="K1029" i="1"/>
  <c r="I1029" i="1"/>
  <c r="H1029" i="1"/>
  <c r="N1029" i="1" s="1"/>
  <c r="G1029" i="1"/>
  <c r="F1029" i="1"/>
  <c r="E1029" i="1"/>
  <c r="D1029" i="1"/>
  <c r="R1028" i="1"/>
  <c r="N1028" i="1"/>
  <c r="M1028" i="1"/>
  <c r="L1028" i="1"/>
  <c r="J1028" i="1"/>
  <c r="R1027" i="1"/>
  <c r="N1027" i="1"/>
  <c r="M1027" i="1"/>
  <c r="L1027" i="1"/>
  <c r="J1027" i="1"/>
  <c r="R1026" i="1"/>
  <c r="Q1026" i="1"/>
  <c r="P1026" i="1"/>
  <c r="O1026" i="1"/>
  <c r="CT1026" i="1" s="1"/>
  <c r="CU1026" i="1" s="1"/>
  <c r="M1026" i="1"/>
  <c r="L1026" i="1"/>
  <c r="J1026" i="1"/>
  <c r="R1025" i="1"/>
  <c r="Q1025" i="1"/>
  <c r="P1025" i="1"/>
  <c r="O1025" i="1"/>
  <c r="CT1025" i="1" s="1"/>
  <c r="CU1025" i="1" s="1"/>
  <c r="M1025" i="1"/>
  <c r="L1025" i="1"/>
  <c r="J1025" i="1"/>
  <c r="R1024" i="1"/>
  <c r="M1024" i="1"/>
  <c r="K1023" i="1"/>
  <c r="I1023" i="1"/>
  <c r="G1023" i="1"/>
  <c r="F1023" i="1"/>
  <c r="E1023" i="1"/>
  <c r="D1023" i="1"/>
  <c r="R1022" i="1"/>
  <c r="N1022" i="1"/>
  <c r="M1022" i="1"/>
  <c r="L1022" i="1"/>
  <c r="J1022" i="1"/>
  <c r="R1021" i="1"/>
  <c r="N1021" i="1"/>
  <c r="M1021" i="1"/>
  <c r="L1021" i="1"/>
  <c r="J1021" i="1"/>
  <c r="R1020" i="1"/>
  <c r="Q1020" i="1"/>
  <c r="T968" i="1" s="1"/>
  <c r="P1020" i="1"/>
  <c r="O1020" i="1"/>
  <c r="CT1020" i="1" s="1"/>
  <c r="CU1020" i="1" s="1"/>
  <c r="M1020" i="1"/>
  <c r="L1020" i="1"/>
  <c r="J1020" i="1"/>
  <c r="R1019" i="1"/>
  <c r="Q1019" i="1"/>
  <c r="T967" i="1" s="1"/>
  <c r="L1019" i="1"/>
  <c r="J1019" i="1"/>
  <c r="R1018" i="1"/>
  <c r="P1018" i="1"/>
  <c r="M1018" i="1"/>
  <c r="L1018" i="1"/>
  <c r="J1018" i="1"/>
  <c r="K1017" i="1"/>
  <c r="I1017" i="1"/>
  <c r="H1017" i="1"/>
  <c r="N1017" i="1" s="1"/>
  <c r="G1017" i="1"/>
  <c r="F1017" i="1"/>
  <c r="E1017" i="1"/>
  <c r="D1017" i="1"/>
  <c r="CT907" i="1" l="1"/>
  <c r="CU907" i="1" s="1"/>
  <c r="CJ907" i="1"/>
  <c r="CT912" i="1"/>
  <c r="CU912" i="1" s="1"/>
  <c r="CJ912" i="1"/>
  <c r="CT916" i="1"/>
  <c r="CU916" i="1" s="1"/>
  <c r="CJ916" i="1"/>
  <c r="CT920" i="1"/>
  <c r="CU920" i="1" s="1"/>
  <c r="CJ920" i="1"/>
  <c r="CT908" i="1"/>
  <c r="CU908" i="1" s="1"/>
  <c r="CJ908" i="1"/>
  <c r="CT913" i="1"/>
  <c r="CU913" i="1" s="1"/>
  <c r="CJ913" i="1"/>
  <c r="CT914" i="1"/>
  <c r="CU914" i="1" s="1"/>
  <c r="CJ914" i="1"/>
  <c r="CT918" i="1"/>
  <c r="CU918" i="1" s="1"/>
  <c r="CJ918" i="1"/>
  <c r="CT910" i="1"/>
  <c r="CU910" i="1" s="1"/>
  <c r="CJ910" i="1"/>
  <c r="CT919" i="1"/>
  <c r="CU919" i="1" s="1"/>
  <c r="CJ919" i="1"/>
  <c r="CT922" i="1"/>
  <c r="CU922" i="1" s="1"/>
  <c r="CJ922" i="1"/>
  <c r="CT921" i="1"/>
  <c r="CU921" i="1" s="1"/>
  <c r="CJ921" i="1"/>
  <c r="CT915" i="1"/>
  <c r="CU915" i="1" s="1"/>
  <c r="CJ915" i="1"/>
  <c r="CT909" i="1"/>
  <c r="CU909" i="1" s="1"/>
  <c r="CJ909" i="1"/>
  <c r="CT906" i="1"/>
  <c r="CU906" i="1" s="1"/>
  <c r="CJ906" i="1"/>
  <c r="P546" i="1"/>
  <c r="P511" i="1"/>
  <c r="CT477" i="1"/>
  <c r="CU477" i="1" s="1"/>
  <c r="P1035" i="1"/>
  <c r="CT476" i="1"/>
  <c r="CU476" i="1" s="1"/>
  <c r="P185" i="1"/>
  <c r="Q131" i="1"/>
  <c r="CT131" i="1"/>
  <c r="CU131" i="1" s="1"/>
  <c r="P1039" i="1"/>
  <c r="P530" i="1"/>
  <c r="N487" i="1"/>
  <c r="CT474" i="1"/>
  <c r="CU474" i="1" s="1"/>
  <c r="CT475" i="1"/>
  <c r="CU475" i="1" s="1"/>
  <c r="Q243" i="1"/>
  <c r="P1027" i="1"/>
  <c r="P1033" i="1"/>
  <c r="P1022" i="1"/>
  <c r="P1028" i="1"/>
  <c r="P1030" i="1"/>
  <c r="P1034" i="1"/>
  <c r="P1036" i="1"/>
  <c r="P1040" i="1"/>
  <c r="N894" i="1"/>
  <c r="M895" i="1"/>
  <c r="N488" i="1"/>
  <c r="CT478" i="1"/>
  <c r="CU478" i="1" s="1"/>
  <c r="P71" i="1"/>
  <c r="CT71" i="1"/>
  <c r="CU71" i="1" s="1"/>
  <c r="M894" i="1"/>
  <c r="Q901" i="1"/>
  <c r="N895" i="1"/>
  <c r="M896" i="1"/>
  <c r="Q903" i="1"/>
  <c r="N897" i="1"/>
  <c r="M898" i="1"/>
  <c r="P553" i="1"/>
  <c r="N523" i="1"/>
  <c r="Q528" i="1"/>
  <c r="N522" i="1"/>
  <c r="Q902" i="1"/>
  <c r="N896" i="1"/>
  <c r="Q904" i="1"/>
  <c r="N898" i="1"/>
  <c r="P554" i="1"/>
  <c r="N524" i="1"/>
  <c r="G527" i="1"/>
  <c r="G523" i="1"/>
  <c r="G463" i="1" s="1"/>
  <c r="N489" i="1"/>
  <c r="M897" i="1"/>
  <c r="Q71" i="1"/>
  <c r="P499" i="1"/>
  <c r="P500" i="1"/>
  <c r="O243" i="1"/>
  <c r="CT243" i="1" s="1"/>
  <c r="CU243" i="1" s="1"/>
  <c r="P131" i="1"/>
  <c r="P243" i="1"/>
  <c r="M551" i="1"/>
  <c r="P509" i="1"/>
  <c r="O503" i="1"/>
  <c r="CT503" i="1" s="1"/>
  <c r="CU503" i="1" s="1"/>
  <c r="L545" i="1"/>
  <c r="R509" i="1"/>
  <c r="P1021" i="1"/>
  <c r="M503" i="1"/>
  <c r="R1029" i="1"/>
  <c r="O1030" i="1"/>
  <c r="CT1030" i="1" s="1"/>
  <c r="CU1030" i="1" s="1"/>
  <c r="P482" i="1"/>
  <c r="Q503" i="1"/>
  <c r="P481" i="1"/>
  <c r="L917" i="1"/>
  <c r="Q513" i="1"/>
  <c r="N545" i="1"/>
  <c r="O905" i="1"/>
  <c r="CT905" i="1" s="1"/>
  <c r="CU905" i="1" s="1"/>
  <c r="H527" i="1"/>
  <c r="J527" i="1" s="1"/>
  <c r="L551" i="1"/>
  <c r="M1017" i="1"/>
  <c r="O1021" i="1"/>
  <c r="CT1021" i="1" s="1"/>
  <c r="CU1021" i="1" s="1"/>
  <c r="Q1022" i="1"/>
  <c r="T970" i="1" s="1"/>
  <c r="M1023" i="1"/>
  <c r="O1034" i="1"/>
  <c r="CT1034" i="1" s="1"/>
  <c r="CU1034" i="1" s="1"/>
  <c r="M899" i="1"/>
  <c r="Q900" i="1"/>
  <c r="O911" i="1"/>
  <c r="CT911" i="1" s="1"/>
  <c r="CU911" i="1" s="1"/>
  <c r="M917" i="1"/>
  <c r="O923" i="1"/>
  <c r="CT923" i="1" s="1"/>
  <c r="CU923" i="1" s="1"/>
  <c r="M923" i="1"/>
  <c r="R545" i="1"/>
  <c r="R491" i="1"/>
  <c r="P491" i="1"/>
  <c r="O499" i="1"/>
  <c r="CT499" i="1" s="1"/>
  <c r="CU499" i="1" s="1"/>
  <c r="N479" i="1"/>
  <c r="R473" i="1"/>
  <c r="P473" i="1"/>
  <c r="P311" i="1"/>
  <c r="P317" i="1"/>
  <c r="Q255" i="1"/>
  <c r="O255" i="1"/>
  <c r="CT255" i="1" s="1"/>
  <c r="CU255" i="1" s="1"/>
  <c r="R1023" i="1"/>
  <c r="R1035" i="1"/>
  <c r="M527" i="1"/>
  <c r="M255" i="1"/>
  <c r="L479" i="1"/>
  <c r="R479" i="1"/>
  <c r="O311" i="1"/>
  <c r="CT311" i="1" s="1"/>
  <c r="CU311" i="1" s="1"/>
  <c r="R311" i="1"/>
  <c r="P53" i="1"/>
  <c r="Q53" i="1"/>
  <c r="O53" i="1"/>
  <c r="CT53" i="1" s="1"/>
  <c r="CU53" i="1" s="1"/>
  <c r="Q125" i="1"/>
  <c r="O125" i="1"/>
  <c r="CT125" i="1" s="1"/>
  <c r="CU125" i="1" s="1"/>
  <c r="P125" i="1"/>
  <c r="Q113" i="1"/>
  <c r="O113" i="1"/>
  <c r="CT113" i="1" s="1"/>
  <c r="CU113" i="1" s="1"/>
  <c r="P113" i="1"/>
  <c r="Q119" i="1"/>
  <c r="O119" i="1"/>
  <c r="CT119" i="1" s="1"/>
  <c r="CU119" i="1" s="1"/>
  <c r="P119" i="1"/>
  <c r="O185" i="1"/>
  <c r="CT185" i="1" s="1"/>
  <c r="CU185" i="1" s="1"/>
  <c r="Q185" i="1"/>
  <c r="Q1018" i="1"/>
  <c r="T966" i="1" s="1"/>
  <c r="R1017" i="1"/>
  <c r="O1018" i="1"/>
  <c r="CT1018" i="1" s="1"/>
  <c r="CU1018" i="1" s="1"/>
  <c r="Q1021" i="1"/>
  <c r="T969" i="1" s="1"/>
  <c r="O1022" i="1"/>
  <c r="CT1022" i="1" s="1"/>
  <c r="CU1022" i="1" s="1"/>
  <c r="M1029" i="1"/>
  <c r="Q1030" i="1"/>
  <c r="O1033" i="1"/>
  <c r="CT1033" i="1" s="1"/>
  <c r="CU1033" i="1" s="1"/>
  <c r="Q1034" i="1"/>
  <c r="M1035" i="1"/>
  <c r="N899" i="1"/>
  <c r="P905" i="1"/>
  <c r="P911" i="1"/>
  <c r="P917" i="1"/>
  <c r="J923" i="1"/>
  <c r="P923" i="1"/>
  <c r="M545" i="1"/>
  <c r="N551" i="1"/>
  <c r="L497" i="1"/>
  <c r="Q500" i="1"/>
  <c r="R503" i="1"/>
  <c r="Q511" i="1"/>
  <c r="Q311" i="1"/>
  <c r="Q1033" i="1"/>
  <c r="R899" i="1"/>
  <c r="R551" i="1"/>
  <c r="R527" i="1"/>
  <c r="O528" i="1"/>
  <c r="CT528" i="1" s="1"/>
  <c r="CU528" i="1" s="1"/>
  <c r="Q491" i="1"/>
  <c r="O491" i="1"/>
  <c r="CT491" i="1" s="1"/>
  <c r="CU491" i="1" s="1"/>
  <c r="M491" i="1"/>
  <c r="R497" i="1"/>
  <c r="N497" i="1"/>
  <c r="Q499" i="1"/>
  <c r="O500" i="1"/>
  <c r="CT500" i="1" s="1"/>
  <c r="CU500" i="1" s="1"/>
  <c r="P503" i="1"/>
  <c r="Q509" i="1"/>
  <c r="O509" i="1"/>
  <c r="CT509" i="1" s="1"/>
  <c r="CU509" i="1" s="1"/>
  <c r="L509" i="1"/>
  <c r="O511" i="1"/>
  <c r="CT511" i="1" s="1"/>
  <c r="CU511" i="1" s="1"/>
  <c r="M479" i="1"/>
  <c r="Q473" i="1"/>
  <c r="O473" i="1"/>
  <c r="CT473" i="1" s="1"/>
  <c r="CU473" i="1" s="1"/>
  <c r="L473" i="1"/>
  <c r="L311" i="1"/>
  <c r="O317" i="1"/>
  <c r="CT317" i="1" s="1"/>
  <c r="CU317" i="1" s="1"/>
  <c r="M317" i="1"/>
  <c r="R255" i="1"/>
  <c r="P255" i="1"/>
  <c r="J255" i="1"/>
  <c r="L255" i="1"/>
  <c r="M311" i="1"/>
  <c r="J317" i="1"/>
  <c r="L317" i="1"/>
  <c r="J311" i="1"/>
  <c r="M473" i="1"/>
  <c r="J473" i="1"/>
  <c r="O481" i="1"/>
  <c r="CT481" i="1" s="1"/>
  <c r="CU481" i="1" s="1"/>
  <c r="Q481" i="1"/>
  <c r="O482" i="1"/>
  <c r="CT482" i="1" s="1"/>
  <c r="CU482" i="1" s="1"/>
  <c r="Q482" i="1"/>
  <c r="J479" i="1"/>
  <c r="J491" i="1"/>
  <c r="L491" i="1"/>
  <c r="M497" i="1"/>
  <c r="J503" i="1"/>
  <c r="L503" i="1"/>
  <c r="M509" i="1"/>
  <c r="P513" i="1"/>
  <c r="J497" i="1"/>
  <c r="J509" i="1"/>
  <c r="O513" i="1"/>
  <c r="CT513" i="1" s="1"/>
  <c r="CU513" i="1" s="1"/>
  <c r="P529" i="1"/>
  <c r="N527" i="1"/>
  <c r="P528" i="1"/>
  <c r="J529" i="1"/>
  <c r="O529" i="1"/>
  <c r="CT529" i="1" s="1"/>
  <c r="CU529" i="1" s="1"/>
  <c r="Q529" i="1"/>
  <c r="O530" i="1"/>
  <c r="CT530" i="1" s="1"/>
  <c r="CU530" i="1" s="1"/>
  <c r="Q530" i="1"/>
  <c r="L529" i="1"/>
  <c r="O546" i="1"/>
  <c r="CT546" i="1" s="1"/>
  <c r="CU546" i="1" s="1"/>
  <c r="Q546" i="1"/>
  <c r="O553" i="1"/>
  <c r="CT553" i="1" s="1"/>
  <c r="CU553" i="1" s="1"/>
  <c r="Q553" i="1"/>
  <c r="T535" i="1" s="1"/>
  <c r="O554" i="1"/>
  <c r="CT554" i="1" s="1"/>
  <c r="CU554" i="1" s="1"/>
  <c r="Q554" i="1"/>
  <c r="T536" i="1" s="1"/>
  <c r="J545" i="1"/>
  <c r="J551" i="1"/>
  <c r="J899" i="1"/>
  <c r="L899" i="1"/>
  <c r="P900" i="1"/>
  <c r="P901" i="1"/>
  <c r="P902" i="1"/>
  <c r="P903" i="1"/>
  <c r="P904" i="1"/>
  <c r="L905" i="1"/>
  <c r="L911" i="1"/>
  <c r="O917" i="1"/>
  <c r="CT917" i="1" s="1"/>
  <c r="CU917" i="1" s="1"/>
  <c r="L923" i="1"/>
  <c r="O900" i="1"/>
  <c r="CT900" i="1" s="1"/>
  <c r="CU900" i="1" s="1"/>
  <c r="O901" i="1"/>
  <c r="CT901" i="1" s="1"/>
  <c r="CU901" i="1" s="1"/>
  <c r="O902" i="1"/>
  <c r="CT902" i="1" s="1"/>
  <c r="CU902" i="1" s="1"/>
  <c r="O903" i="1"/>
  <c r="CT903" i="1" s="1"/>
  <c r="CU903" i="1" s="1"/>
  <c r="O904" i="1"/>
  <c r="CT904" i="1" s="1"/>
  <c r="CU904" i="1" s="1"/>
  <c r="J905" i="1"/>
  <c r="J911" i="1"/>
  <c r="J917" i="1"/>
  <c r="Q1017" i="1"/>
  <c r="T965" i="1" s="1"/>
  <c r="P1017" i="1"/>
  <c r="O1017" i="1"/>
  <c r="CT1017" i="1" s="1"/>
  <c r="CU1017" i="1" s="1"/>
  <c r="Q1029" i="1"/>
  <c r="O1029" i="1"/>
  <c r="CT1029" i="1" s="1"/>
  <c r="CU1029" i="1" s="1"/>
  <c r="P1029" i="1"/>
  <c r="J1017" i="1"/>
  <c r="L1017" i="1"/>
  <c r="O1027" i="1"/>
  <c r="CT1027" i="1" s="1"/>
  <c r="CU1027" i="1" s="1"/>
  <c r="Q1027" i="1"/>
  <c r="O1028" i="1"/>
  <c r="CT1028" i="1" s="1"/>
  <c r="CU1028" i="1" s="1"/>
  <c r="Q1028" i="1"/>
  <c r="J1029" i="1"/>
  <c r="L1029" i="1"/>
  <c r="O1035" i="1"/>
  <c r="CT1035" i="1" s="1"/>
  <c r="CU1035" i="1" s="1"/>
  <c r="Q1035" i="1"/>
  <c r="O1036" i="1"/>
  <c r="CT1036" i="1" s="1"/>
  <c r="CU1036" i="1" s="1"/>
  <c r="Q1036" i="1"/>
  <c r="O1039" i="1"/>
  <c r="CT1039" i="1" s="1"/>
  <c r="CU1039" i="1" s="1"/>
  <c r="Q1039" i="1"/>
  <c r="O1040" i="1"/>
  <c r="CT1040" i="1" s="1"/>
  <c r="CU1040" i="1" s="1"/>
  <c r="Q1040" i="1"/>
  <c r="J1035" i="1"/>
  <c r="L1035" i="1"/>
  <c r="CJ923" i="1" l="1"/>
  <c r="CJ904" i="1"/>
  <c r="CJ905" i="1"/>
  <c r="CJ900" i="1"/>
  <c r="CJ903" i="1"/>
  <c r="CJ901" i="1"/>
  <c r="CJ902" i="1"/>
  <c r="CJ917" i="1"/>
  <c r="CJ911" i="1"/>
  <c r="P497" i="1"/>
  <c r="O545" i="1"/>
  <c r="CT545" i="1" s="1"/>
  <c r="CU545" i="1" s="1"/>
  <c r="P479" i="1"/>
  <c r="N462" i="1"/>
  <c r="N889" i="1"/>
  <c r="P899" i="1"/>
  <c r="N471" i="1"/>
  <c r="N465" i="1" s="1"/>
  <c r="N890" i="1"/>
  <c r="N469" i="1"/>
  <c r="P551" i="1"/>
  <c r="N470" i="1"/>
  <c r="Q551" i="1"/>
  <c r="T533" i="1" s="1"/>
  <c r="O479" i="1"/>
  <c r="CT479" i="1" s="1"/>
  <c r="CU479" i="1" s="1"/>
  <c r="Q479" i="1"/>
  <c r="O527" i="1"/>
  <c r="CT527" i="1" s="1"/>
  <c r="CU527" i="1" s="1"/>
  <c r="P527" i="1"/>
  <c r="L527" i="1"/>
  <c r="P545" i="1"/>
  <c r="Q545" i="1"/>
  <c r="O899" i="1"/>
  <c r="CT899" i="1" s="1"/>
  <c r="CU899" i="1" s="1"/>
  <c r="Q899" i="1"/>
  <c r="O551" i="1"/>
  <c r="CT551" i="1" s="1"/>
  <c r="CU551" i="1" s="1"/>
  <c r="Q527" i="1"/>
  <c r="O497" i="1"/>
  <c r="CT497" i="1" s="1"/>
  <c r="CU497" i="1" s="1"/>
  <c r="Q497" i="1"/>
  <c r="CJ899" i="1" l="1"/>
  <c r="N463" i="1"/>
  <c r="N464" i="1"/>
  <c r="N936" i="1"/>
  <c r="Q937" i="1"/>
  <c r="P937" i="1"/>
  <c r="Q938" i="1"/>
  <c r="O938" i="1"/>
  <c r="CT938" i="1" s="1"/>
  <c r="CU938" i="1" s="1"/>
  <c r="P938" i="1"/>
  <c r="N939" i="1"/>
  <c r="N940" i="1"/>
  <c r="N942" i="1"/>
  <c r="Q943" i="1"/>
  <c r="P943" i="1"/>
  <c r="Q944" i="1"/>
  <c r="P944" i="1"/>
  <c r="N945" i="1"/>
  <c r="N946" i="1"/>
  <c r="N948" i="1"/>
  <c r="Q949" i="1"/>
  <c r="P949" i="1"/>
  <c r="Q950" i="1"/>
  <c r="O950" i="1"/>
  <c r="CT950" i="1" s="1"/>
  <c r="CU950" i="1" s="1"/>
  <c r="P950" i="1"/>
  <c r="N951" i="1"/>
  <c r="N952" i="1"/>
  <c r="N954" i="1"/>
  <c r="Q955" i="1"/>
  <c r="O955" i="1"/>
  <c r="CT955" i="1" s="1"/>
  <c r="CU955" i="1" s="1"/>
  <c r="P955" i="1"/>
  <c r="Q956" i="1"/>
  <c r="P956" i="1"/>
  <c r="N957" i="1"/>
  <c r="N958" i="1"/>
  <c r="R976" i="1"/>
  <c r="N976" i="1"/>
  <c r="M976" i="1"/>
  <c r="L976" i="1"/>
  <c r="J976" i="1"/>
  <c r="R975" i="1"/>
  <c r="N975" i="1"/>
  <c r="M975" i="1"/>
  <c r="L975" i="1"/>
  <c r="J975" i="1"/>
  <c r="Q974" i="1"/>
  <c r="K974" i="1"/>
  <c r="M974" i="1" s="1"/>
  <c r="J974" i="1"/>
  <c r="K973" i="1"/>
  <c r="L973" i="1" s="1"/>
  <c r="J973" i="1"/>
  <c r="R972" i="1"/>
  <c r="N972" i="1"/>
  <c r="M972" i="1"/>
  <c r="L972" i="1"/>
  <c r="J972" i="1"/>
  <c r="I971" i="1"/>
  <c r="H971" i="1"/>
  <c r="G971" i="1"/>
  <c r="F971" i="1"/>
  <c r="E971" i="1"/>
  <c r="D971" i="1"/>
  <c r="Q958" i="1" l="1"/>
  <c r="Q952" i="1"/>
  <c r="Q946" i="1"/>
  <c r="O975" i="1"/>
  <c r="CJ975" i="1" s="1"/>
  <c r="Q957" i="1"/>
  <c r="Q951" i="1"/>
  <c r="Q945" i="1"/>
  <c r="Q976" i="1"/>
  <c r="Q942" i="1"/>
  <c r="O972" i="1"/>
  <c r="CJ972" i="1" s="1"/>
  <c r="CT972" i="1"/>
  <c r="CU972" i="1" s="1"/>
  <c r="Q954" i="1"/>
  <c r="Q948" i="1"/>
  <c r="P948" i="1"/>
  <c r="Q936" i="1"/>
  <c r="N930" i="1"/>
  <c r="Q940" i="1"/>
  <c r="N934" i="1"/>
  <c r="Q939" i="1"/>
  <c r="N933" i="1"/>
  <c r="P957" i="1"/>
  <c r="P946" i="1"/>
  <c r="P958" i="1"/>
  <c r="P945" i="1"/>
  <c r="J894" i="1"/>
  <c r="P952" i="1"/>
  <c r="P940" i="1"/>
  <c r="P936" i="1"/>
  <c r="P954" i="1"/>
  <c r="P951" i="1"/>
  <c r="O945" i="1"/>
  <c r="CJ945" i="1" s="1"/>
  <c r="P942" i="1"/>
  <c r="K971" i="1"/>
  <c r="M971" i="1" s="1"/>
  <c r="P972" i="1"/>
  <c r="N971" i="1"/>
  <c r="P975" i="1"/>
  <c r="O957" i="1"/>
  <c r="CJ957" i="1" s="1"/>
  <c r="O952" i="1"/>
  <c r="CT952" i="1" s="1"/>
  <c r="CU952" i="1" s="1"/>
  <c r="O948" i="1"/>
  <c r="CT948" i="1" s="1"/>
  <c r="CU948" i="1" s="1"/>
  <c r="O936" i="1"/>
  <c r="CT936" i="1" s="1"/>
  <c r="CU936" i="1" s="1"/>
  <c r="L894" i="1"/>
  <c r="P939" i="1"/>
  <c r="O940" i="1"/>
  <c r="CT940" i="1" s="1"/>
  <c r="CU940" i="1" s="1"/>
  <c r="J971" i="1"/>
  <c r="Q972" i="1"/>
  <c r="M973" i="1"/>
  <c r="R973" i="1"/>
  <c r="R974" i="1"/>
  <c r="Q975" i="1"/>
  <c r="O958" i="1"/>
  <c r="CT958" i="1" s="1"/>
  <c r="CU958" i="1" s="1"/>
  <c r="O956" i="1"/>
  <c r="CT956" i="1" s="1"/>
  <c r="CU956" i="1" s="1"/>
  <c r="O954" i="1"/>
  <c r="CJ954" i="1" s="1"/>
  <c r="O951" i="1"/>
  <c r="CT951" i="1" s="1"/>
  <c r="CU951" i="1" s="1"/>
  <c r="O949" i="1"/>
  <c r="CT949" i="1" s="1"/>
  <c r="CU949" i="1" s="1"/>
  <c r="O946" i="1"/>
  <c r="CT946" i="1" s="1"/>
  <c r="CU946" i="1" s="1"/>
  <c r="O942" i="1"/>
  <c r="CT942" i="1" s="1"/>
  <c r="CU942" i="1" s="1"/>
  <c r="O939" i="1"/>
  <c r="CT939" i="1" s="1"/>
  <c r="CU939" i="1" s="1"/>
  <c r="O937" i="1"/>
  <c r="CT937" i="1" s="1"/>
  <c r="CU937" i="1" s="1"/>
  <c r="N953" i="1"/>
  <c r="N947" i="1"/>
  <c r="N941" i="1"/>
  <c r="N935" i="1"/>
  <c r="Q973" i="1"/>
  <c r="O974" i="1"/>
  <c r="O976" i="1"/>
  <c r="CJ976" i="1" s="1"/>
  <c r="O973" i="1"/>
  <c r="L974" i="1"/>
  <c r="P974" i="1"/>
  <c r="P976" i="1"/>
  <c r="P973" i="1"/>
  <c r="R958" i="1"/>
  <c r="CJ958" i="1"/>
  <c r="M958" i="1"/>
  <c r="L958" i="1"/>
  <c r="J958" i="1"/>
  <c r="R957" i="1"/>
  <c r="M957" i="1"/>
  <c r="L957" i="1"/>
  <c r="J957" i="1"/>
  <c r="R954" i="1"/>
  <c r="M954" i="1"/>
  <c r="L954" i="1"/>
  <c r="J954" i="1"/>
  <c r="H953" i="1"/>
  <c r="G953" i="1"/>
  <c r="F953" i="1"/>
  <c r="E953" i="1"/>
  <c r="D953" i="1"/>
  <c r="R952" i="1"/>
  <c r="M952" i="1"/>
  <c r="L952" i="1"/>
  <c r="J952" i="1"/>
  <c r="R951" i="1"/>
  <c r="M951" i="1"/>
  <c r="L951" i="1"/>
  <c r="J951" i="1"/>
  <c r="K950" i="1"/>
  <c r="M950" i="1" s="1"/>
  <c r="J950" i="1"/>
  <c r="K949" i="1"/>
  <c r="R949" i="1" s="1"/>
  <c r="J949" i="1"/>
  <c r="R948" i="1"/>
  <c r="M948" i="1"/>
  <c r="L948" i="1"/>
  <c r="J948" i="1"/>
  <c r="I947" i="1"/>
  <c r="H947" i="1"/>
  <c r="G947" i="1"/>
  <c r="F947" i="1"/>
  <c r="E947" i="1"/>
  <c r="D947" i="1"/>
  <c r="R946" i="1"/>
  <c r="M946" i="1"/>
  <c r="L946" i="1"/>
  <c r="J946" i="1"/>
  <c r="R945" i="1"/>
  <c r="M945" i="1"/>
  <c r="L945" i="1"/>
  <c r="J945" i="1"/>
  <c r="K944" i="1"/>
  <c r="M944" i="1" s="1"/>
  <c r="J944" i="1"/>
  <c r="K943" i="1"/>
  <c r="L943" i="1" s="1"/>
  <c r="J943" i="1"/>
  <c r="R942" i="1"/>
  <c r="M942" i="1"/>
  <c r="L942" i="1"/>
  <c r="J942" i="1"/>
  <c r="I941" i="1"/>
  <c r="G941" i="1"/>
  <c r="F941" i="1"/>
  <c r="E941" i="1"/>
  <c r="D941" i="1"/>
  <c r="R940" i="1"/>
  <c r="M940" i="1"/>
  <c r="L940" i="1"/>
  <c r="J940" i="1"/>
  <c r="R939" i="1"/>
  <c r="M939" i="1"/>
  <c r="L939" i="1"/>
  <c r="J939" i="1"/>
  <c r="K938" i="1"/>
  <c r="J938" i="1"/>
  <c r="J937" i="1"/>
  <c r="R936" i="1"/>
  <c r="M936" i="1"/>
  <c r="L936" i="1"/>
  <c r="J936" i="1"/>
  <c r="I935" i="1"/>
  <c r="H935" i="1"/>
  <c r="G935" i="1"/>
  <c r="F935" i="1"/>
  <c r="E935" i="1"/>
  <c r="D935" i="1"/>
  <c r="CJ974" i="1" l="1"/>
  <c r="CT974" i="1"/>
  <c r="CU974" i="1" s="1"/>
  <c r="N891" i="1"/>
  <c r="Q971" i="1"/>
  <c r="CT945" i="1"/>
  <c r="CU945" i="1" s="1"/>
  <c r="CT957" i="1"/>
  <c r="CU957" i="1" s="1"/>
  <c r="CJ973" i="1"/>
  <c r="CT973" i="1"/>
  <c r="CU973" i="1" s="1"/>
  <c r="N892" i="1"/>
  <c r="CT954" i="1"/>
  <c r="CU954" i="1" s="1"/>
  <c r="CT976" i="1"/>
  <c r="CU976" i="1" s="1"/>
  <c r="CT975" i="1"/>
  <c r="CU975" i="1" s="1"/>
  <c r="Q930" i="1"/>
  <c r="N888" i="1"/>
  <c r="L971" i="1"/>
  <c r="O933" i="1"/>
  <c r="O897" i="1" s="1"/>
  <c r="O932" i="1"/>
  <c r="CT932" i="1" s="1"/>
  <c r="O930" i="1"/>
  <c r="CT930" i="1" s="1"/>
  <c r="CU930" i="1" s="1"/>
  <c r="O934" i="1"/>
  <c r="O898" i="1" s="1"/>
  <c r="N929" i="1"/>
  <c r="CJ936" i="1"/>
  <c r="O931" i="1"/>
  <c r="CT931" i="1" s="1"/>
  <c r="CU931" i="1" s="1"/>
  <c r="M937" i="1"/>
  <c r="P971" i="1"/>
  <c r="O971" i="1"/>
  <c r="CJ971" i="1" s="1"/>
  <c r="O941" i="1"/>
  <c r="CT941" i="1" s="1"/>
  <c r="CU941" i="1" s="1"/>
  <c r="CJ942" i="1"/>
  <c r="K941" i="1"/>
  <c r="L941" i="1" s="1"/>
  <c r="R944" i="1"/>
  <c r="L950" i="1"/>
  <c r="R971" i="1"/>
  <c r="K935" i="1"/>
  <c r="R935" i="1" s="1"/>
  <c r="P930" i="1"/>
  <c r="Q932" i="1"/>
  <c r="P932" i="1"/>
  <c r="J935" i="1"/>
  <c r="Q933" i="1"/>
  <c r="P933" i="1"/>
  <c r="P934" i="1"/>
  <c r="Q934" i="1"/>
  <c r="L937" i="1"/>
  <c r="R937" i="1"/>
  <c r="R938" i="1"/>
  <c r="M943" i="1"/>
  <c r="M949" i="1"/>
  <c r="R950" i="1"/>
  <c r="Q931" i="1"/>
  <c r="P931" i="1"/>
  <c r="R943" i="1"/>
  <c r="Q941" i="1"/>
  <c r="P941" i="1"/>
  <c r="P947" i="1"/>
  <c r="Q947" i="1"/>
  <c r="O947" i="1"/>
  <c r="CT947" i="1" s="1"/>
  <c r="CU947" i="1" s="1"/>
  <c r="P953" i="1"/>
  <c r="Q953" i="1"/>
  <c r="O953" i="1"/>
  <c r="CJ953" i="1" s="1"/>
  <c r="P935" i="1"/>
  <c r="Q935" i="1"/>
  <c r="O935" i="1"/>
  <c r="CT935" i="1" s="1"/>
  <c r="CU935" i="1" s="1"/>
  <c r="J947" i="1"/>
  <c r="CJ949" i="1"/>
  <c r="J941" i="1"/>
  <c r="CJ938" i="1"/>
  <c r="CJ956" i="1"/>
  <c r="CJ955" i="1"/>
  <c r="CJ950" i="1"/>
  <c r="CJ948" i="1"/>
  <c r="L949" i="1"/>
  <c r="CJ951" i="1"/>
  <c r="K947" i="1"/>
  <c r="CJ952" i="1"/>
  <c r="CJ946" i="1"/>
  <c r="CJ943" i="1"/>
  <c r="L944" i="1"/>
  <c r="CJ937" i="1"/>
  <c r="L938" i="1"/>
  <c r="CJ940" i="1"/>
  <c r="M938" i="1"/>
  <c r="CJ939" i="1"/>
  <c r="O894" i="1" l="1"/>
  <c r="CT894" i="1" s="1"/>
  <c r="CU894" i="1" s="1"/>
  <c r="CT897" i="1"/>
  <c r="CU897" i="1" s="1"/>
  <c r="CJ897" i="1"/>
  <c r="CJ894" i="1"/>
  <c r="CT898" i="1"/>
  <c r="CU898" i="1" s="1"/>
  <c r="CJ898" i="1"/>
  <c r="O895" i="1"/>
  <c r="CT934" i="1"/>
  <c r="CU934" i="1" s="1"/>
  <c r="CT953" i="1"/>
  <c r="CU953" i="1" s="1"/>
  <c r="O896" i="1"/>
  <c r="CU932" i="1"/>
  <c r="CT971" i="1"/>
  <c r="CU971" i="1" s="1"/>
  <c r="CT933" i="1"/>
  <c r="CU933" i="1" s="1"/>
  <c r="L935" i="1"/>
  <c r="M935" i="1"/>
  <c r="O929" i="1"/>
  <c r="CT929" i="1" s="1"/>
  <c r="R941" i="1"/>
  <c r="M941" i="1"/>
  <c r="CJ941" i="1"/>
  <c r="CJ947" i="1"/>
  <c r="L947" i="1"/>
  <c r="R947" i="1"/>
  <c r="M947" i="1"/>
  <c r="CJ935" i="1"/>
  <c r="CT895" i="1" l="1"/>
  <c r="CU895" i="1" s="1"/>
  <c r="CJ895" i="1"/>
  <c r="CT896" i="1"/>
  <c r="CU896" i="1" s="1"/>
  <c r="CJ896" i="1"/>
  <c r="G215" i="1"/>
  <c r="N219" i="1"/>
  <c r="L727" i="1" l="1"/>
  <c r="M727" i="1"/>
  <c r="J727" i="1"/>
  <c r="J726" i="1"/>
  <c r="R730" i="1"/>
  <c r="Q730" i="1"/>
  <c r="P730" i="1"/>
  <c r="O730" i="1"/>
  <c r="M730" i="1"/>
  <c r="L730" i="1"/>
  <c r="J730" i="1"/>
  <c r="R729" i="1"/>
  <c r="Q729" i="1"/>
  <c r="P729" i="1"/>
  <c r="O729" i="1"/>
  <c r="M729" i="1"/>
  <c r="L729" i="1"/>
  <c r="J729" i="1"/>
  <c r="R728" i="1"/>
  <c r="N728" i="1"/>
  <c r="M728" i="1"/>
  <c r="L728" i="1"/>
  <c r="J728" i="1"/>
  <c r="R727" i="1"/>
  <c r="N727" i="1"/>
  <c r="F727" i="1"/>
  <c r="F725" i="1" s="1"/>
  <c r="R726" i="1"/>
  <c r="N726" i="1"/>
  <c r="M726" i="1"/>
  <c r="L726" i="1"/>
  <c r="K725" i="1"/>
  <c r="I725" i="1"/>
  <c r="H725" i="1"/>
  <c r="G725" i="1"/>
  <c r="E725" i="1"/>
  <c r="D725" i="1"/>
  <c r="N724" i="1"/>
  <c r="K724" i="1"/>
  <c r="I724" i="1"/>
  <c r="H724" i="1"/>
  <c r="G724" i="1"/>
  <c r="N723" i="1"/>
  <c r="K723" i="1"/>
  <c r="I723" i="1"/>
  <c r="H723" i="1"/>
  <c r="G723" i="1"/>
  <c r="K722" i="1"/>
  <c r="I722" i="1"/>
  <c r="H722" i="1"/>
  <c r="G722" i="1"/>
  <c r="K721" i="1"/>
  <c r="I721" i="1"/>
  <c r="H721" i="1"/>
  <c r="G721" i="1"/>
  <c r="F721" i="1"/>
  <c r="F719" i="1" s="1"/>
  <c r="K720" i="1"/>
  <c r="I720" i="1"/>
  <c r="H720" i="1"/>
  <c r="G720" i="1"/>
  <c r="E719" i="1"/>
  <c r="D719" i="1"/>
  <c r="CJ729" i="1" l="1"/>
  <c r="CT729" i="1"/>
  <c r="CU729" i="1" s="1"/>
  <c r="P727" i="1"/>
  <c r="N720" i="1"/>
  <c r="N722" i="1"/>
  <c r="CJ730" i="1"/>
  <c r="CT730" i="1"/>
  <c r="CU730" i="1" s="1"/>
  <c r="I719" i="1"/>
  <c r="N725" i="1"/>
  <c r="O723" i="1"/>
  <c r="CJ723" i="1" s="1"/>
  <c r="L725" i="1"/>
  <c r="R725" i="1"/>
  <c r="G719" i="1"/>
  <c r="M723" i="1"/>
  <c r="Q723" i="1"/>
  <c r="L720" i="1"/>
  <c r="M721" i="1"/>
  <c r="O724" i="1"/>
  <c r="CJ724" i="1" s="1"/>
  <c r="R724" i="1"/>
  <c r="R722" i="1"/>
  <c r="Q724" i="1"/>
  <c r="K719" i="1"/>
  <c r="N721" i="1"/>
  <c r="Q722" i="1"/>
  <c r="R723" i="1"/>
  <c r="M724" i="1"/>
  <c r="M720" i="1"/>
  <c r="R721" i="1"/>
  <c r="R720" i="1"/>
  <c r="H719" i="1"/>
  <c r="M722" i="1"/>
  <c r="M725" i="1"/>
  <c r="Q720" i="1"/>
  <c r="J721" i="1"/>
  <c r="L721" i="1"/>
  <c r="J722" i="1"/>
  <c r="L722" i="1"/>
  <c r="P722" i="1"/>
  <c r="J723" i="1"/>
  <c r="L723" i="1"/>
  <c r="P723" i="1"/>
  <c r="J724" i="1"/>
  <c r="L724" i="1"/>
  <c r="P724" i="1"/>
  <c r="O726" i="1"/>
  <c r="O720" i="1" s="1"/>
  <c r="CJ720" i="1" s="1"/>
  <c r="Q726" i="1"/>
  <c r="O727" i="1"/>
  <c r="O721" i="1" s="1"/>
  <c r="CJ721" i="1" s="1"/>
  <c r="Q727" i="1"/>
  <c r="O728" i="1"/>
  <c r="O722" i="1" s="1"/>
  <c r="CJ722" i="1" s="1"/>
  <c r="Q728" i="1"/>
  <c r="J720" i="1"/>
  <c r="P720" i="1"/>
  <c r="J725" i="1"/>
  <c r="P726" i="1"/>
  <c r="P728" i="1"/>
  <c r="N719" i="1" l="1"/>
  <c r="Q719" i="1" s="1"/>
  <c r="CT721" i="1"/>
  <c r="CU721" i="1" s="1"/>
  <c r="CT726" i="1"/>
  <c r="CU726" i="1" s="1"/>
  <c r="CT724" i="1"/>
  <c r="CU724" i="1" s="1"/>
  <c r="CT720" i="1"/>
  <c r="CU720" i="1" s="1"/>
  <c r="CT723" i="1"/>
  <c r="CU723" i="1" s="1"/>
  <c r="Q725" i="1"/>
  <c r="CT728" i="1"/>
  <c r="CU728" i="1" s="1"/>
  <c r="CT727" i="1"/>
  <c r="CU727" i="1" s="1"/>
  <c r="CT722" i="1"/>
  <c r="CU722" i="1" s="1"/>
  <c r="P725" i="1"/>
  <c r="O725" i="1"/>
  <c r="CJ725" i="1" s="1"/>
  <c r="R719" i="1"/>
  <c r="P721" i="1"/>
  <c r="M719" i="1"/>
  <c r="L719" i="1"/>
  <c r="Q721" i="1"/>
  <c r="CJ727" i="1"/>
  <c r="J719" i="1"/>
  <c r="CJ728" i="1"/>
  <c r="CJ726" i="1"/>
  <c r="P719" i="1" l="1"/>
  <c r="O719" i="1"/>
  <c r="CJ719" i="1" s="1"/>
  <c r="CT725" i="1"/>
  <c r="CU725" i="1" s="1"/>
  <c r="N740" i="1"/>
  <c r="CT719" i="1" l="1"/>
  <c r="CU719" i="1" s="1"/>
  <c r="P740" i="1"/>
  <c r="H693" i="1"/>
  <c r="O112" i="1" l="1"/>
  <c r="CT112" i="1" s="1"/>
  <c r="CU112" i="1" s="1"/>
  <c r="O108" i="1" l="1"/>
  <c r="CT108" i="1" s="1"/>
  <c r="CU108" i="1" s="1"/>
  <c r="O110" i="1"/>
  <c r="CT110" i="1" s="1"/>
  <c r="CU110" i="1" s="1"/>
  <c r="N330" i="1" l="1"/>
  <c r="CJ556" i="1" l="1"/>
  <c r="CJ555" i="1"/>
  <c r="CJ554" i="1"/>
  <c r="CJ553" i="1"/>
  <c r="CJ552" i="1"/>
  <c r="CJ514" i="1"/>
  <c r="T501" i="1"/>
  <c r="T500" i="1"/>
  <c r="CJ512" i="1"/>
  <c r="CJ510" i="1"/>
  <c r="T496" i="1"/>
  <c r="CJ508" i="1"/>
  <c r="CJ507" i="1"/>
  <c r="CJ506" i="1"/>
  <c r="CJ505" i="1"/>
  <c r="CJ504" i="1"/>
  <c r="T502" i="1"/>
  <c r="CJ502" i="1"/>
  <c r="CJ501" i="1"/>
  <c r="T498" i="1"/>
  <c r="CJ498" i="1"/>
  <c r="T484" i="1"/>
  <c r="CJ496" i="1"/>
  <c r="T495" i="1"/>
  <c r="T483" i="1"/>
  <c r="CJ495" i="1"/>
  <c r="T494" i="1"/>
  <c r="T482" i="1"/>
  <c r="CJ494" i="1"/>
  <c r="T493" i="1"/>
  <c r="T481" i="1"/>
  <c r="CJ493" i="1"/>
  <c r="T492" i="1"/>
  <c r="CJ492" i="1"/>
  <c r="CJ484" i="1"/>
  <c r="CJ483" i="1"/>
  <c r="CJ482" i="1"/>
  <c r="CJ481" i="1"/>
  <c r="T480" i="1"/>
  <c r="CJ480" i="1"/>
  <c r="CJ478" i="1"/>
  <c r="CJ477" i="1"/>
  <c r="CJ476" i="1"/>
  <c r="CJ475" i="1"/>
  <c r="CJ474" i="1"/>
  <c r="CJ316" i="1"/>
  <c r="CJ315" i="1"/>
  <c r="CJ314" i="1"/>
  <c r="CJ313" i="1"/>
  <c r="CJ312" i="1"/>
  <c r="CJ260" i="1"/>
  <c r="CJ259" i="1"/>
  <c r="CJ258" i="1"/>
  <c r="CJ257" i="1"/>
  <c r="CJ256" i="1"/>
  <c r="R148" i="1"/>
  <c r="Q148" i="1"/>
  <c r="P148" i="1"/>
  <c r="O148" i="1"/>
  <c r="M148" i="1"/>
  <c r="L148" i="1"/>
  <c r="J148" i="1"/>
  <c r="R147" i="1"/>
  <c r="Q147" i="1"/>
  <c r="P147" i="1"/>
  <c r="O147" i="1"/>
  <c r="M147" i="1"/>
  <c r="L147" i="1"/>
  <c r="J147" i="1"/>
  <c r="R146" i="1"/>
  <c r="Q146" i="1"/>
  <c r="P146" i="1"/>
  <c r="O146" i="1"/>
  <c r="M146" i="1"/>
  <c r="L146" i="1"/>
  <c r="J146" i="1"/>
  <c r="R145" i="1"/>
  <c r="Q145" i="1"/>
  <c r="P145" i="1"/>
  <c r="O145" i="1"/>
  <c r="M145" i="1"/>
  <c r="L145" i="1"/>
  <c r="J145" i="1"/>
  <c r="R144" i="1"/>
  <c r="Q144" i="1"/>
  <c r="P144" i="1"/>
  <c r="O144" i="1"/>
  <c r="M144" i="1"/>
  <c r="L144" i="1"/>
  <c r="J144" i="1"/>
  <c r="N143" i="1"/>
  <c r="K143" i="1"/>
  <c r="I143" i="1"/>
  <c r="H143" i="1"/>
  <c r="G143" i="1"/>
  <c r="F143" i="1"/>
  <c r="E143" i="1"/>
  <c r="D143" i="1"/>
  <c r="CJ136" i="1"/>
  <c r="CJ134" i="1"/>
  <c r="CJ132" i="1"/>
  <c r="CJ106" i="1"/>
  <c r="CJ105" i="1"/>
  <c r="CJ103" i="1"/>
  <c r="CJ102" i="1"/>
  <c r="CJ64" i="1"/>
  <c r="CJ63" i="1"/>
  <c r="CJ62" i="1"/>
  <c r="CL61" i="1"/>
  <c r="CG61" i="1"/>
  <c r="CJ61" i="1"/>
  <c r="CJ60" i="1"/>
  <c r="CG59" i="1"/>
  <c r="CJ58" i="1"/>
  <c r="CJ57" i="1"/>
  <c r="CJ56" i="1"/>
  <c r="CL55" i="1"/>
  <c r="CG55" i="1"/>
  <c r="CJ54" i="1"/>
  <c r="CJ52" i="1"/>
  <c r="CJ51" i="1"/>
  <c r="CJ50" i="1"/>
  <c r="CG49" i="1"/>
  <c r="CJ49" i="1"/>
  <c r="CJ48" i="1"/>
  <c r="CJ144" i="1" l="1"/>
  <c r="CT144" i="1"/>
  <c r="CU144" i="1" s="1"/>
  <c r="CJ148" i="1"/>
  <c r="CT148" i="1"/>
  <c r="CU148" i="1" s="1"/>
  <c r="CJ147" i="1"/>
  <c r="CT147" i="1"/>
  <c r="CU147" i="1" s="1"/>
  <c r="CJ146" i="1"/>
  <c r="CT146" i="1"/>
  <c r="CU146" i="1" s="1"/>
  <c r="CJ145" i="1"/>
  <c r="CT145" i="1"/>
  <c r="CU145" i="1" s="1"/>
  <c r="R143" i="1"/>
  <c r="P143" i="1"/>
  <c r="CG479" i="1"/>
  <c r="CJ473" i="1"/>
  <c r="CJ479" i="1"/>
  <c r="T491" i="1"/>
  <c r="CJ513" i="1"/>
  <c r="O143" i="1"/>
  <c r="CJ143" i="1" s="1"/>
  <c r="T479" i="1"/>
  <c r="CG497" i="1"/>
  <c r="CJ135" i="1"/>
  <c r="M143" i="1"/>
  <c r="T497" i="1"/>
  <c r="CJ101" i="1"/>
  <c r="Q143" i="1"/>
  <c r="CJ255" i="1"/>
  <c r="CJ311" i="1"/>
  <c r="CJ503" i="1"/>
  <c r="CJ924" i="1"/>
  <c r="CJ925" i="1"/>
  <c r="CJ926" i="1"/>
  <c r="CJ927" i="1"/>
  <c r="CJ928" i="1"/>
  <c r="CJ551" i="1"/>
  <c r="CJ509" i="1"/>
  <c r="CJ511" i="1"/>
  <c r="T499" i="1"/>
  <c r="CJ499" i="1"/>
  <c r="CJ500" i="1"/>
  <c r="CJ491" i="1"/>
  <c r="J143" i="1"/>
  <c r="L143" i="1"/>
  <c r="CJ133" i="1"/>
  <c r="CJ47" i="1"/>
  <c r="CJ55" i="1"/>
  <c r="CJ59" i="1"/>
  <c r="CJ53" i="1"/>
  <c r="CT143" i="1" l="1"/>
  <c r="CU143" i="1" s="1"/>
  <c r="CJ104" i="1"/>
  <c r="CJ497" i="1"/>
  <c r="CJ131" i="1"/>
  <c r="J349" i="1" l="1"/>
  <c r="D347" i="1"/>
  <c r="E347" i="1"/>
  <c r="G347" i="1"/>
  <c r="H347" i="1"/>
  <c r="I347" i="1"/>
  <c r="K347" i="1"/>
  <c r="O348" i="1"/>
  <c r="CT348" i="1" s="1"/>
  <c r="CU348" i="1" s="1"/>
  <c r="P348" i="1"/>
  <c r="Q348" i="1"/>
  <c r="R348" i="1"/>
  <c r="L349" i="1"/>
  <c r="M349" i="1"/>
  <c r="R349" i="1"/>
  <c r="O350" i="1"/>
  <c r="CT350" i="1" s="1"/>
  <c r="CU350" i="1" s="1"/>
  <c r="P350" i="1"/>
  <c r="Q350" i="1"/>
  <c r="R350" i="1"/>
  <c r="O351" i="1"/>
  <c r="CT351" i="1" s="1"/>
  <c r="CU351" i="1" s="1"/>
  <c r="P351" i="1"/>
  <c r="Q351" i="1"/>
  <c r="R351" i="1"/>
  <c r="O352" i="1"/>
  <c r="CT352" i="1" s="1"/>
  <c r="CU352" i="1" s="1"/>
  <c r="P352" i="1"/>
  <c r="Q352" i="1"/>
  <c r="R352" i="1"/>
  <c r="CJ348" i="1" l="1"/>
  <c r="CJ352" i="1"/>
  <c r="CJ351" i="1"/>
  <c r="CJ350" i="1"/>
  <c r="N347" i="1"/>
  <c r="M347" i="1"/>
  <c r="L347" i="1"/>
  <c r="P349" i="1"/>
  <c r="J347" i="1"/>
  <c r="Q349" i="1"/>
  <c r="O349" i="1"/>
  <c r="CT349" i="1" s="1"/>
  <c r="CU349" i="1" s="1"/>
  <c r="R347" i="1"/>
  <c r="P347" i="1" l="1"/>
  <c r="CJ349" i="1"/>
  <c r="O347" i="1"/>
  <c r="CJ347" i="1" s="1"/>
  <c r="Q347" i="1"/>
  <c r="CT347" i="1" l="1"/>
  <c r="CU347" i="1" s="1"/>
  <c r="R442" i="1"/>
  <c r="Q442" i="1"/>
  <c r="P442" i="1"/>
  <c r="O442" i="1"/>
  <c r="M442" i="1"/>
  <c r="R441" i="1"/>
  <c r="Q441" i="1"/>
  <c r="P441" i="1"/>
  <c r="O441" i="1"/>
  <c r="M441" i="1"/>
  <c r="R440" i="1"/>
  <c r="N440" i="1"/>
  <c r="R439" i="1"/>
  <c r="Q439" i="1"/>
  <c r="M439" i="1"/>
  <c r="L439" i="1"/>
  <c r="J439" i="1"/>
  <c r="R438" i="1"/>
  <c r="Q438" i="1"/>
  <c r="P438" i="1"/>
  <c r="O438" i="1"/>
  <c r="M438" i="1"/>
  <c r="K437" i="1"/>
  <c r="I437" i="1"/>
  <c r="H437" i="1"/>
  <c r="G437" i="1"/>
  <c r="F437" i="1"/>
  <c r="E437" i="1"/>
  <c r="D437" i="1"/>
  <c r="R436" i="1"/>
  <c r="Q436" i="1"/>
  <c r="P436" i="1"/>
  <c r="O436" i="1"/>
  <c r="M436" i="1"/>
  <c r="R435" i="1"/>
  <c r="Q435" i="1"/>
  <c r="P435" i="1"/>
  <c r="O435" i="1"/>
  <c r="M435" i="1"/>
  <c r="R434" i="1"/>
  <c r="N434" i="1"/>
  <c r="M434" i="1"/>
  <c r="L434" i="1"/>
  <c r="J434" i="1"/>
  <c r="R433" i="1"/>
  <c r="Q433" i="1"/>
  <c r="M433" i="1"/>
  <c r="L433" i="1"/>
  <c r="J433" i="1"/>
  <c r="R432" i="1"/>
  <c r="Q432" i="1"/>
  <c r="P432" i="1"/>
  <c r="O432" i="1"/>
  <c r="M432" i="1"/>
  <c r="K431" i="1"/>
  <c r="I431" i="1"/>
  <c r="H431" i="1"/>
  <c r="G431" i="1"/>
  <c r="F431" i="1"/>
  <c r="E431" i="1"/>
  <c r="D431" i="1"/>
  <c r="CJ435" i="1" l="1"/>
  <c r="CT435" i="1"/>
  <c r="CU435" i="1" s="1"/>
  <c r="Q434" i="1"/>
  <c r="CJ436" i="1"/>
  <c r="CT436" i="1"/>
  <c r="CU436" i="1" s="1"/>
  <c r="CJ438" i="1"/>
  <c r="CT438" i="1"/>
  <c r="CU438" i="1" s="1"/>
  <c r="CJ441" i="1"/>
  <c r="CT441" i="1"/>
  <c r="CU441" i="1" s="1"/>
  <c r="CJ432" i="1"/>
  <c r="CT432" i="1"/>
  <c r="CU432" i="1" s="1"/>
  <c r="Q440" i="1"/>
  <c r="CJ442" i="1"/>
  <c r="CT442" i="1"/>
  <c r="CU442" i="1" s="1"/>
  <c r="L431" i="1"/>
  <c r="M431" i="1"/>
  <c r="L437" i="1"/>
  <c r="J437" i="1"/>
  <c r="N437" i="1"/>
  <c r="O439" i="1"/>
  <c r="O440" i="1"/>
  <c r="CJ440" i="1" s="1"/>
  <c r="M437" i="1"/>
  <c r="R431" i="1"/>
  <c r="J431" i="1"/>
  <c r="R437" i="1"/>
  <c r="P433" i="1"/>
  <c r="P434" i="1"/>
  <c r="N431" i="1"/>
  <c r="O433" i="1"/>
  <c r="O434" i="1"/>
  <c r="CJ434" i="1" s="1"/>
  <c r="P439" i="1"/>
  <c r="P440" i="1"/>
  <c r="CT434" i="1" l="1"/>
  <c r="CU434" i="1" s="1"/>
  <c r="CJ439" i="1"/>
  <c r="CT439" i="1"/>
  <c r="CU439" i="1" s="1"/>
  <c r="CT440" i="1"/>
  <c r="CU440" i="1" s="1"/>
  <c r="CJ433" i="1"/>
  <c r="CT433" i="1"/>
  <c r="CU433" i="1" s="1"/>
  <c r="O431" i="1"/>
  <c r="CJ431" i="1" s="1"/>
  <c r="O437" i="1"/>
  <c r="CJ437" i="1" s="1"/>
  <c r="P437" i="1"/>
  <c r="Q437" i="1"/>
  <c r="P431" i="1"/>
  <c r="Q431" i="1"/>
  <c r="CT437" i="1" l="1"/>
  <c r="CU437" i="1" s="1"/>
  <c r="CT431" i="1"/>
  <c r="CU431" i="1" s="1"/>
  <c r="R220" i="1"/>
  <c r="Q220" i="1"/>
  <c r="P220" i="1"/>
  <c r="O220" i="1"/>
  <c r="M220" i="1"/>
  <c r="L220" i="1"/>
  <c r="J220" i="1"/>
  <c r="CG219" i="1"/>
  <c r="R219" i="1"/>
  <c r="Q219" i="1"/>
  <c r="P219" i="1"/>
  <c r="O219" i="1"/>
  <c r="M219" i="1"/>
  <c r="L219" i="1"/>
  <c r="J219" i="1"/>
  <c r="R218" i="1"/>
  <c r="Q218" i="1"/>
  <c r="P218" i="1"/>
  <c r="O218" i="1"/>
  <c r="M218" i="1"/>
  <c r="L218" i="1"/>
  <c r="J218" i="1"/>
  <c r="CG217" i="1"/>
  <c r="CG218" i="1" s="1"/>
  <c r="R217" i="1"/>
  <c r="M217" i="1"/>
  <c r="L217" i="1"/>
  <c r="J217" i="1"/>
  <c r="CG216" i="1"/>
  <c r="R216" i="1"/>
  <c r="M216" i="1"/>
  <c r="L216" i="1"/>
  <c r="J216" i="1"/>
  <c r="N215" i="1"/>
  <c r="K215" i="1"/>
  <c r="I215" i="1"/>
  <c r="H215" i="1"/>
  <c r="CG196" i="1"/>
  <c r="CJ196" i="1"/>
  <c r="CG195" i="1"/>
  <c r="CJ195" i="1"/>
  <c r="CG194" i="1"/>
  <c r="CJ194" i="1"/>
  <c r="CG193" i="1"/>
  <c r="CJ193" i="1"/>
  <c r="CG192" i="1"/>
  <c r="CJ192" i="1"/>
  <c r="CJ190" i="1"/>
  <c r="CG190" i="1"/>
  <c r="CJ189" i="1"/>
  <c r="CG189" i="1"/>
  <c r="CG187" i="1"/>
  <c r="CJ186" i="1"/>
  <c r="CG186" i="1"/>
  <c r="CJ130" i="1"/>
  <c r="CJ128" i="1"/>
  <c r="CJ126" i="1"/>
  <c r="CJ124" i="1"/>
  <c r="CJ122" i="1"/>
  <c r="CJ120" i="1"/>
  <c r="CJ118" i="1"/>
  <c r="CJ116" i="1"/>
  <c r="CJ114" i="1"/>
  <c r="O109" i="1"/>
  <c r="CT109" i="1" s="1"/>
  <c r="CU109" i="1" s="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CJ218" i="1" l="1"/>
  <c r="CT218" i="1"/>
  <c r="CU218" i="1" s="1"/>
  <c r="CJ219" i="1"/>
  <c r="CT219" i="1"/>
  <c r="CU219" i="1" s="1"/>
  <c r="CJ220" i="1"/>
  <c r="CT220" i="1"/>
  <c r="CU220" i="1" s="1"/>
  <c r="O111" i="1"/>
  <c r="CT111" i="1" s="1"/>
  <c r="CU111" i="1" s="1"/>
  <c r="L215" i="1"/>
  <c r="CG215" i="1"/>
  <c r="R215" i="1"/>
  <c r="CJ65" i="1"/>
  <c r="CG77" i="1"/>
  <c r="CJ113" i="1"/>
  <c r="CJ119" i="1"/>
  <c r="CJ191" i="1"/>
  <c r="CJ73" i="1"/>
  <c r="CJ121" i="1"/>
  <c r="M215" i="1"/>
  <c r="CJ115" i="1"/>
  <c r="CJ127" i="1"/>
  <c r="CG188" i="1"/>
  <c r="CG191" i="1"/>
  <c r="CG31" i="1"/>
  <c r="CG185" i="1"/>
  <c r="Q215" i="1"/>
  <c r="O216" i="1"/>
  <c r="Q216" i="1"/>
  <c r="O217" i="1"/>
  <c r="Q217" i="1"/>
  <c r="J215" i="1"/>
  <c r="P215" i="1"/>
  <c r="CJ187" i="1"/>
  <c r="CJ188" i="1"/>
  <c r="CJ117" i="1"/>
  <c r="CJ123" i="1"/>
  <c r="CJ129" i="1"/>
  <c r="CJ71" i="1"/>
  <c r="CJ77" i="1"/>
  <c r="CJ29" i="1"/>
  <c r="T29" i="1"/>
  <c r="M174" i="1"/>
  <c r="CJ216" i="1" l="1"/>
  <c r="CT216" i="1"/>
  <c r="CU216" i="1" s="1"/>
  <c r="CJ217" i="1"/>
  <c r="CT217" i="1"/>
  <c r="CU217" i="1" s="1"/>
  <c r="CJ125" i="1"/>
  <c r="O215" i="1"/>
  <c r="CJ185" i="1"/>
  <c r="N142" i="1"/>
  <c r="K142" i="1"/>
  <c r="I142" i="1"/>
  <c r="H142" i="1"/>
  <c r="G142" i="1"/>
  <c r="F142" i="1"/>
  <c r="E142" i="1"/>
  <c r="D142" i="1"/>
  <c r="N141" i="1"/>
  <c r="K141" i="1"/>
  <c r="I141" i="1"/>
  <c r="H141" i="1"/>
  <c r="G141" i="1"/>
  <c r="F141" i="1"/>
  <c r="E141" i="1"/>
  <c r="D141" i="1"/>
  <c r="N140" i="1"/>
  <c r="K140" i="1"/>
  <c r="I140" i="1"/>
  <c r="H140" i="1"/>
  <c r="G140" i="1"/>
  <c r="F140" i="1"/>
  <c r="E140" i="1"/>
  <c r="D140" i="1"/>
  <c r="N139" i="1"/>
  <c r="K139" i="1"/>
  <c r="I139" i="1"/>
  <c r="H139" i="1"/>
  <c r="G139" i="1"/>
  <c r="F139" i="1"/>
  <c r="E139" i="1"/>
  <c r="D139" i="1"/>
  <c r="N138" i="1"/>
  <c r="K138" i="1"/>
  <c r="I138" i="1"/>
  <c r="H138" i="1"/>
  <c r="H137" i="1" s="1"/>
  <c r="G138" i="1"/>
  <c r="G137" i="1" s="1"/>
  <c r="F138" i="1"/>
  <c r="E138" i="1"/>
  <c r="D138" i="1"/>
  <c r="D137" i="1" s="1"/>
  <c r="F107" i="1"/>
  <c r="E107" i="1"/>
  <c r="D107" i="1"/>
  <c r="N100" i="1"/>
  <c r="K100" i="1"/>
  <c r="K46" i="1" s="1"/>
  <c r="K40" i="1" s="1"/>
  <c r="I100" i="1"/>
  <c r="I46" i="1" s="1"/>
  <c r="H100" i="1"/>
  <c r="H46" i="1" s="1"/>
  <c r="H40" i="1" s="1"/>
  <c r="G100" i="1"/>
  <c r="N99" i="1"/>
  <c r="K99" i="1"/>
  <c r="K45" i="1" s="1"/>
  <c r="K39" i="1" s="1"/>
  <c r="I99" i="1"/>
  <c r="I45" i="1" s="1"/>
  <c r="I39" i="1" s="1"/>
  <c r="H99" i="1"/>
  <c r="H45" i="1" s="1"/>
  <c r="G99" i="1"/>
  <c r="G45" i="1" s="1"/>
  <c r="N98" i="1"/>
  <c r="K98" i="1"/>
  <c r="K44" i="1" s="1"/>
  <c r="K38" i="1" s="1"/>
  <c r="I98" i="1"/>
  <c r="I44" i="1" s="1"/>
  <c r="H98" i="1"/>
  <c r="H44" i="1" s="1"/>
  <c r="G98" i="1"/>
  <c r="G44" i="1" s="1"/>
  <c r="N97" i="1"/>
  <c r="K97" i="1"/>
  <c r="K43" i="1" s="1"/>
  <c r="K37" i="1" s="1"/>
  <c r="I97" i="1"/>
  <c r="I43" i="1" s="1"/>
  <c r="H97" i="1"/>
  <c r="H43" i="1" s="1"/>
  <c r="G97" i="1"/>
  <c r="G43" i="1" s="1"/>
  <c r="N96" i="1"/>
  <c r="K96" i="1"/>
  <c r="K42" i="1" s="1"/>
  <c r="K36" i="1" s="1"/>
  <c r="I96" i="1"/>
  <c r="I42" i="1" s="1"/>
  <c r="H96" i="1"/>
  <c r="H42" i="1" s="1"/>
  <c r="H36" i="1" s="1"/>
  <c r="G96" i="1"/>
  <c r="F95" i="1"/>
  <c r="E95" i="1"/>
  <c r="D95" i="1"/>
  <c r="F46" i="1"/>
  <c r="E46" i="1"/>
  <c r="D46" i="1"/>
  <c r="F45" i="1"/>
  <c r="E45" i="1"/>
  <c r="D45" i="1"/>
  <c r="F44" i="1"/>
  <c r="F38" i="1" s="1"/>
  <c r="E44" i="1"/>
  <c r="E38" i="1" s="1"/>
  <c r="D44" i="1"/>
  <c r="D38" i="1" s="1"/>
  <c r="F43" i="1"/>
  <c r="F37" i="1" s="1"/>
  <c r="E43" i="1"/>
  <c r="E37" i="1" s="1"/>
  <c r="D43" i="1"/>
  <c r="D37" i="1" s="1"/>
  <c r="F42" i="1"/>
  <c r="E42" i="1"/>
  <c r="D42" i="1"/>
  <c r="I37" i="1" l="1"/>
  <c r="I38" i="1"/>
  <c r="I36" i="1"/>
  <c r="I40" i="1"/>
  <c r="N45" i="1"/>
  <c r="N39" i="1" s="1"/>
  <c r="N42" i="1"/>
  <c r="P42" i="1" s="1"/>
  <c r="N46" i="1"/>
  <c r="N43" i="1"/>
  <c r="CJ215" i="1"/>
  <c r="CT215" i="1"/>
  <c r="CU215" i="1" s="1"/>
  <c r="N44" i="1"/>
  <c r="Q44" i="1" s="1"/>
  <c r="G37" i="1"/>
  <c r="G39" i="1"/>
  <c r="G38" i="1"/>
  <c r="G42" i="1"/>
  <c r="G36" i="1" s="1"/>
  <c r="H37" i="1"/>
  <c r="H38" i="1"/>
  <c r="H39" i="1"/>
  <c r="G46" i="1"/>
  <c r="G40" i="1" s="1"/>
  <c r="J42" i="1"/>
  <c r="L42" i="1"/>
  <c r="D35" i="1"/>
  <c r="Q100" i="1"/>
  <c r="F35" i="1"/>
  <c r="R138" i="1"/>
  <c r="R142" i="1"/>
  <c r="F41" i="1"/>
  <c r="N95" i="1"/>
  <c r="P98" i="1"/>
  <c r="R99" i="1"/>
  <c r="G107" i="1"/>
  <c r="I107" i="1"/>
  <c r="Q109" i="1"/>
  <c r="R110" i="1"/>
  <c r="M112" i="1"/>
  <c r="R140" i="1"/>
  <c r="R141" i="1"/>
  <c r="E35" i="1"/>
  <c r="E41" i="1"/>
  <c r="L100" i="1"/>
  <c r="E137" i="1"/>
  <c r="Q96" i="1"/>
  <c r="R97" i="1"/>
  <c r="O98" i="1"/>
  <c r="CT98" i="1" s="1"/>
  <c r="CU98" i="1" s="1"/>
  <c r="P100" i="1"/>
  <c r="P109" i="1"/>
  <c r="R112" i="1"/>
  <c r="F137" i="1"/>
  <c r="M139" i="1"/>
  <c r="P111" i="1"/>
  <c r="D41" i="1"/>
  <c r="Q98" i="1"/>
  <c r="M99" i="1"/>
  <c r="O100" i="1"/>
  <c r="CT100" i="1" s="1"/>
  <c r="CU100" i="1" s="1"/>
  <c r="I137" i="1"/>
  <c r="J137" i="1" s="1"/>
  <c r="R139" i="1"/>
  <c r="M141" i="1"/>
  <c r="G95" i="1"/>
  <c r="P96" i="1"/>
  <c r="L98" i="1"/>
  <c r="R108" i="1"/>
  <c r="L109" i="1"/>
  <c r="L111" i="1"/>
  <c r="K137" i="1"/>
  <c r="L137" i="1" s="1"/>
  <c r="M138" i="1"/>
  <c r="M142" i="1"/>
  <c r="O96" i="1"/>
  <c r="CT96" i="1" s="1"/>
  <c r="CU96" i="1" s="1"/>
  <c r="H95" i="1"/>
  <c r="M97" i="1"/>
  <c r="M108" i="1"/>
  <c r="M110" i="1"/>
  <c r="M140" i="1"/>
  <c r="J44" i="1"/>
  <c r="P44" i="1"/>
  <c r="L96" i="1"/>
  <c r="K95" i="1"/>
  <c r="N107" i="1"/>
  <c r="P138" i="1"/>
  <c r="P140" i="1"/>
  <c r="P142" i="1"/>
  <c r="R45" i="1"/>
  <c r="R96" i="1"/>
  <c r="J96" i="1"/>
  <c r="I95" i="1"/>
  <c r="M96" i="1"/>
  <c r="Q97" i="1"/>
  <c r="O97" i="1"/>
  <c r="CT97" i="1" s="1"/>
  <c r="CU97" i="1" s="1"/>
  <c r="J97" i="1"/>
  <c r="L97" i="1"/>
  <c r="P97" i="1"/>
  <c r="R98" i="1"/>
  <c r="J98" i="1"/>
  <c r="M98" i="1"/>
  <c r="Q99" i="1"/>
  <c r="O99" i="1"/>
  <c r="CT99" i="1" s="1"/>
  <c r="CU99" i="1" s="1"/>
  <c r="J99" i="1"/>
  <c r="L99" i="1"/>
  <c r="P99" i="1"/>
  <c r="R100" i="1"/>
  <c r="J100" i="1"/>
  <c r="M100" i="1"/>
  <c r="K107" i="1"/>
  <c r="Q108" i="1"/>
  <c r="H107" i="1"/>
  <c r="J108" i="1"/>
  <c r="L108" i="1"/>
  <c r="P108" i="1"/>
  <c r="R109" i="1"/>
  <c r="J109" i="1"/>
  <c r="M109" i="1"/>
  <c r="CJ109" i="1"/>
  <c r="Q110" i="1"/>
  <c r="CJ110" i="1"/>
  <c r="J110" i="1"/>
  <c r="L110" i="1"/>
  <c r="P110" i="1"/>
  <c r="R111" i="1"/>
  <c r="J111" i="1"/>
  <c r="M111" i="1"/>
  <c r="Q112" i="1"/>
  <c r="J112" i="1"/>
  <c r="CJ112" i="1"/>
  <c r="N137" i="1"/>
  <c r="P139" i="1"/>
  <c r="P141" i="1"/>
  <c r="L112" i="1"/>
  <c r="P112" i="1"/>
  <c r="Q138" i="1"/>
  <c r="O138" i="1"/>
  <c r="CJ138" i="1" s="1"/>
  <c r="J138" i="1"/>
  <c r="L138" i="1"/>
  <c r="Q139" i="1"/>
  <c r="O139" i="1"/>
  <c r="CJ139" i="1" s="1"/>
  <c r="J139" i="1"/>
  <c r="L139" i="1"/>
  <c r="Q140" i="1"/>
  <c r="O140" i="1"/>
  <c r="CJ140" i="1" s="1"/>
  <c r="J140" i="1"/>
  <c r="L140" i="1"/>
  <c r="Q141" i="1"/>
  <c r="O141" i="1"/>
  <c r="CJ141" i="1" s="1"/>
  <c r="J141" i="1"/>
  <c r="L141" i="1"/>
  <c r="Q142" i="1"/>
  <c r="O142" i="1"/>
  <c r="CJ142" i="1" s="1"/>
  <c r="J142" i="1"/>
  <c r="L142" i="1"/>
  <c r="Q42" i="1" l="1"/>
  <c r="N38" i="1"/>
  <c r="P38" i="1" s="1"/>
  <c r="N36" i="1"/>
  <c r="CT139" i="1"/>
  <c r="CU139" i="1" s="1"/>
  <c r="CT142" i="1"/>
  <c r="CU142" i="1" s="1"/>
  <c r="CT138" i="1"/>
  <c r="CU138" i="1" s="1"/>
  <c r="O137" i="1"/>
  <c r="CT137" i="1" s="1"/>
  <c r="CU137" i="1" s="1"/>
  <c r="N37" i="1"/>
  <c r="Q37" i="1" s="1"/>
  <c r="N40" i="1"/>
  <c r="CT141" i="1"/>
  <c r="CU141" i="1" s="1"/>
  <c r="CT140" i="1"/>
  <c r="CU140" i="1" s="1"/>
  <c r="G41" i="1"/>
  <c r="Q95" i="1"/>
  <c r="M42" i="1"/>
  <c r="CJ96" i="1"/>
  <c r="O42" i="1"/>
  <c r="CT42" i="1" s="1"/>
  <c r="CU42" i="1" s="1"/>
  <c r="CJ100" i="1"/>
  <c r="O46" i="1"/>
  <c r="CT46" i="1" s="1"/>
  <c r="CU46" i="1" s="1"/>
  <c r="CJ99" i="1"/>
  <c r="O45" i="1"/>
  <c r="O39" i="1" s="1"/>
  <c r="CT39" i="1" s="1"/>
  <c r="CU39" i="1" s="1"/>
  <c r="CJ97" i="1"/>
  <c r="O43" i="1"/>
  <c r="CT43" i="1" s="1"/>
  <c r="CU43" i="1" s="1"/>
  <c r="CJ98" i="1"/>
  <c r="O44" i="1"/>
  <c r="CT44" i="1" s="1"/>
  <c r="CU44" i="1" s="1"/>
  <c r="J36" i="1"/>
  <c r="P37" i="1"/>
  <c r="J107" i="1"/>
  <c r="P43" i="1"/>
  <c r="Q43" i="1"/>
  <c r="I41" i="1"/>
  <c r="J43" i="1"/>
  <c r="J37" i="1"/>
  <c r="P95" i="1"/>
  <c r="M137" i="1"/>
  <c r="Q137" i="1"/>
  <c r="O95" i="1"/>
  <c r="CJ95" i="1" s="1"/>
  <c r="R137" i="1"/>
  <c r="CG37" i="1"/>
  <c r="G35" i="1"/>
  <c r="Q111" i="1"/>
  <c r="CJ111" i="1"/>
  <c r="Q46" i="1"/>
  <c r="P40" i="1"/>
  <c r="L107" i="1"/>
  <c r="M107" i="1"/>
  <c r="H41" i="1"/>
  <c r="R95" i="1"/>
  <c r="J95" i="1"/>
  <c r="L46" i="1"/>
  <c r="M46" i="1"/>
  <c r="P36" i="1"/>
  <c r="Q36" i="1"/>
  <c r="P107" i="1"/>
  <c r="R46" i="1"/>
  <c r="CG38" i="1"/>
  <c r="CG36" i="1"/>
  <c r="P137" i="1"/>
  <c r="Q107" i="1"/>
  <c r="P46" i="1"/>
  <c r="L45" i="1"/>
  <c r="M45" i="1"/>
  <c r="M44" i="1"/>
  <c r="R44" i="1"/>
  <c r="L44" i="1"/>
  <c r="M43" i="1"/>
  <c r="R43" i="1"/>
  <c r="L43" i="1"/>
  <c r="K41" i="1"/>
  <c r="R42" i="1"/>
  <c r="J38" i="1"/>
  <c r="CJ108" i="1"/>
  <c r="R107" i="1"/>
  <c r="M95" i="1"/>
  <c r="L95" i="1"/>
  <c r="J46" i="1"/>
  <c r="J45" i="1"/>
  <c r="CJ137" i="1" l="1"/>
  <c r="Q38" i="1"/>
  <c r="CT45" i="1"/>
  <c r="CU45" i="1" s="1"/>
  <c r="CT95" i="1"/>
  <c r="CU95" i="1" s="1"/>
  <c r="CJ46" i="1"/>
  <c r="O40" i="1"/>
  <c r="CJ40" i="1" s="1"/>
  <c r="CJ43" i="1"/>
  <c r="O37" i="1"/>
  <c r="CJ37" i="1" s="1"/>
  <c r="CJ44" i="1"/>
  <c r="O38" i="1"/>
  <c r="CJ38" i="1" s="1"/>
  <c r="CJ42" i="1"/>
  <c r="O36" i="1"/>
  <c r="CJ36" i="1" s="1"/>
  <c r="I35" i="1"/>
  <c r="CV240" i="1"/>
  <c r="R41" i="1"/>
  <c r="CK42" i="1"/>
  <c r="P45" i="1"/>
  <c r="CJ45" i="1"/>
  <c r="N41" i="1"/>
  <c r="Q45" i="1"/>
  <c r="O107" i="1"/>
  <c r="L36" i="1"/>
  <c r="M36" i="1"/>
  <c r="K35" i="1"/>
  <c r="R36" i="1"/>
  <c r="P39" i="1"/>
  <c r="N35" i="1"/>
  <c r="Q39" i="1"/>
  <c r="CJ39" i="1"/>
  <c r="CG39" i="1"/>
  <c r="J39" i="1"/>
  <c r="Q40" i="1"/>
  <c r="CG40" i="1"/>
  <c r="J40" i="1"/>
  <c r="M41" i="1"/>
  <c r="L41" i="1"/>
  <c r="M37" i="1"/>
  <c r="R37" i="1"/>
  <c r="L37" i="1"/>
  <c r="L38" i="1"/>
  <c r="M38" i="1"/>
  <c r="R38" i="1"/>
  <c r="L39" i="1"/>
  <c r="M39" i="1"/>
  <c r="R39" i="1"/>
  <c r="H35" i="1"/>
  <c r="J41" i="1"/>
  <c r="L40" i="1"/>
  <c r="M40" i="1"/>
  <c r="R40" i="1"/>
  <c r="CJ281" i="1"/>
  <c r="CJ761" i="1"/>
  <c r="CJ762" i="1"/>
  <c r="CJ763" i="1"/>
  <c r="CJ764" i="1"/>
  <c r="CJ765" i="1"/>
  <c r="CJ766" i="1"/>
  <c r="CJ1041" i="1"/>
  <c r="CJ1042" i="1"/>
  <c r="CJ1043" i="1"/>
  <c r="CJ1044" i="1"/>
  <c r="CJ1045" i="1"/>
  <c r="CJ1046" i="1"/>
  <c r="CJ1047" i="1"/>
  <c r="CJ1048" i="1"/>
  <c r="CJ1049" i="1"/>
  <c r="CJ1050" i="1"/>
  <c r="CJ1051" i="1"/>
  <c r="CJ1052" i="1"/>
  <c r="CJ1053" i="1"/>
  <c r="CJ1054" i="1"/>
  <c r="CJ1055" i="1"/>
  <c r="CJ1056" i="1"/>
  <c r="CJ1057" i="1"/>
  <c r="CJ1058" i="1"/>
  <c r="CJ1059" i="1"/>
  <c r="CJ1060" i="1"/>
  <c r="CJ1061" i="1"/>
  <c r="CJ1062" i="1"/>
  <c r="CJ1063" i="1"/>
  <c r="CJ1064" i="1"/>
  <c r="CJ1065" i="1"/>
  <c r="CJ1066" i="1"/>
  <c r="CJ1067" i="1"/>
  <c r="CJ1068" i="1"/>
  <c r="CJ1069" i="1"/>
  <c r="CJ1070" i="1"/>
  <c r="CJ1071" i="1"/>
  <c r="CJ1072" i="1"/>
  <c r="CJ1073" i="1"/>
  <c r="CJ1074" i="1"/>
  <c r="CJ1075" i="1"/>
  <c r="CJ1076" i="1"/>
  <c r="R1046" i="1"/>
  <c r="Q1046" i="1"/>
  <c r="R1045" i="1"/>
  <c r="Q1045" i="1"/>
  <c r="R1044" i="1"/>
  <c r="Q1044" i="1"/>
  <c r="R1043" i="1"/>
  <c r="Q1043" i="1"/>
  <c r="R1042" i="1"/>
  <c r="Q1042" i="1"/>
  <c r="R1041" i="1"/>
  <c r="Q1041" i="1"/>
  <c r="N172" i="1"/>
  <c r="N171" i="1"/>
  <c r="K172" i="1"/>
  <c r="K171" i="1"/>
  <c r="H171" i="1"/>
  <c r="I171" i="1"/>
  <c r="H172" i="1"/>
  <c r="I172" i="1"/>
  <c r="G171" i="1"/>
  <c r="G172" i="1"/>
  <c r="N174" i="1"/>
  <c r="CJ107" i="1" l="1"/>
  <c r="CT107" i="1"/>
  <c r="CU107" i="1" s="1"/>
  <c r="CT38" i="1"/>
  <c r="CU38" i="1" s="1"/>
  <c r="CT36" i="1"/>
  <c r="CU36" i="1" s="1"/>
  <c r="CT40" i="1"/>
  <c r="CU40" i="1" s="1"/>
  <c r="N168" i="1"/>
  <c r="O41" i="1"/>
  <c r="CJ41" i="1" s="1"/>
  <c r="CT37" i="1"/>
  <c r="CU37" i="1" s="1"/>
  <c r="Q41" i="1"/>
  <c r="O35" i="1"/>
  <c r="CJ35" i="1" s="1"/>
  <c r="P41" i="1"/>
  <c r="Q35" i="1"/>
  <c r="CG35" i="1"/>
  <c r="J35" i="1"/>
  <c r="P35" i="1"/>
  <c r="L35" i="1"/>
  <c r="M35" i="1"/>
  <c r="R35" i="1"/>
  <c r="O178" i="1"/>
  <c r="CJ1026" i="1"/>
  <c r="CJ1025" i="1"/>
  <c r="CJ1032" i="1"/>
  <c r="CJ1031" i="1"/>
  <c r="CJ1038" i="1"/>
  <c r="CJ1037" i="1"/>
  <c r="CJ1020" i="1"/>
  <c r="CJ1019" i="1"/>
  <c r="CJ550" i="1"/>
  <c r="CJ549" i="1"/>
  <c r="CJ548" i="1"/>
  <c r="CJ547" i="1"/>
  <c r="R544" i="1"/>
  <c r="Q544" i="1"/>
  <c r="T520" i="1" s="1"/>
  <c r="P544" i="1"/>
  <c r="O544" i="1"/>
  <c r="M544" i="1"/>
  <c r="L544" i="1"/>
  <c r="J544" i="1"/>
  <c r="R543" i="1"/>
  <c r="Q543" i="1"/>
  <c r="T519" i="1" s="1"/>
  <c r="P543" i="1"/>
  <c r="O543" i="1"/>
  <c r="M543" i="1"/>
  <c r="L543" i="1"/>
  <c r="J543" i="1"/>
  <c r="R542" i="1"/>
  <c r="Q542" i="1"/>
  <c r="T518" i="1" s="1"/>
  <c r="P542" i="1"/>
  <c r="O542" i="1"/>
  <c r="M542" i="1"/>
  <c r="L542" i="1"/>
  <c r="J542" i="1"/>
  <c r="R541" i="1"/>
  <c r="Q541" i="1"/>
  <c r="T517" i="1" s="1"/>
  <c r="P541" i="1"/>
  <c r="O541" i="1"/>
  <c r="M541" i="1"/>
  <c r="L541" i="1"/>
  <c r="J541" i="1"/>
  <c r="F541" i="1"/>
  <c r="F539" i="1" s="1"/>
  <c r="R540" i="1"/>
  <c r="Q540" i="1"/>
  <c r="T516" i="1" s="1"/>
  <c r="P540" i="1"/>
  <c r="O540" i="1"/>
  <c r="M540" i="1"/>
  <c r="L540" i="1"/>
  <c r="J540" i="1"/>
  <c r="N539" i="1"/>
  <c r="K539" i="1"/>
  <c r="I539" i="1"/>
  <c r="H539" i="1"/>
  <c r="G539" i="1"/>
  <c r="E539" i="1"/>
  <c r="D539" i="1"/>
  <c r="T514" i="1"/>
  <c r="CJ532" i="1"/>
  <c r="T513" i="1"/>
  <c r="CJ531" i="1"/>
  <c r="F523" i="1"/>
  <c r="F521" i="1" s="1"/>
  <c r="E521" i="1"/>
  <c r="D521" i="1"/>
  <c r="F487" i="1"/>
  <c r="F485" i="1" s="1"/>
  <c r="G486" i="1"/>
  <c r="E485" i="1"/>
  <c r="D485" i="1"/>
  <c r="F469" i="1"/>
  <c r="F467" i="1" s="1"/>
  <c r="E467" i="1"/>
  <c r="D467" i="1"/>
  <c r="Q304" i="1"/>
  <c r="P304" i="1"/>
  <c r="Q303" i="1"/>
  <c r="P303" i="1"/>
  <c r="Q302" i="1"/>
  <c r="P302" i="1"/>
  <c r="Q301" i="1"/>
  <c r="P301" i="1"/>
  <c r="Q300" i="1"/>
  <c r="N310" i="1"/>
  <c r="K310" i="1"/>
  <c r="K304" i="1" s="1"/>
  <c r="I310" i="1"/>
  <c r="I304" i="1" s="1"/>
  <c r="H310" i="1"/>
  <c r="H304" i="1" s="1"/>
  <c r="G310" i="1"/>
  <c r="G304" i="1" s="1"/>
  <c r="N309" i="1"/>
  <c r="K309" i="1"/>
  <c r="K303" i="1" s="1"/>
  <c r="I309" i="1"/>
  <c r="I303" i="1" s="1"/>
  <c r="H309" i="1"/>
  <c r="H303" i="1" s="1"/>
  <c r="G309" i="1"/>
  <c r="G303" i="1" s="1"/>
  <c r="N308" i="1"/>
  <c r="K308" i="1"/>
  <c r="K302" i="1" s="1"/>
  <c r="I308" i="1"/>
  <c r="I302" i="1" s="1"/>
  <c r="H308" i="1"/>
  <c r="H302" i="1" s="1"/>
  <c r="G308" i="1"/>
  <c r="G302" i="1" s="1"/>
  <c r="N307" i="1"/>
  <c r="K307" i="1"/>
  <c r="K301" i="1" s="1"/>
  <c r="I307" i="1"/>
  <c r="I301" i="1" s="1"/>
  <c r="H307" i="1"/>
  <c r="H301" i="1" s="1"/>
  <c r="G307" i="1"/>
  <c r="G301" i="1" s="1"/>
  <c r="N306" i="1"/>
  <c r="K306" i="1"/>
  <c r="K300" i="1" s="1"/>
  <c r="I306" i="1"/>
  <c r="I300" i="1" s="1"/>
  <c r="H306" i="1"/>
  <c r="H300" i="1" s="1"/>
  <c r="G306" i="1"/>
  <c r="G300" i="1" s="1"/>
  <c r="F305" i="1"/>
  <c r="E305" i="1"/>
  <c r="D305" i="1"/>
  <c r="F301" i="1"/>
  <c r="F299" i="1" s="1"/>
  <c r="D301" i="1"/>
  <c r="D299" i="1" s="1"/>
  <c r="P300" i="1"/>
  <c r="E299" i="1"/>
  <c r="F236" i="1"/>
  <c r="F230" i="1" s="1"/>
  <c r="E236" i="1"/>
  <c r="E230" i="1" s="1"/>
  <c r="D236" i="1"/>
  <c r="D230" i="1" s="1"/>
  <c r="F235" i="1"/>
  <c r="F229" i="1" s="1"/>
  <c r="E235" i="1"/>
  <c r="E229" i="1" s="1"/>
  <c r="D235" i="1"/>
  <c r="D229" i="1" s="1"/>
  <c r="F234" i="1"/>
  <c r="F228" i="1" s="1"/>
  <c r="E234" i="1"/>
  <c r="E228" i="1" s="1"/>
  <c r="D234" i="1"/>
  <c r="D228" i="1" s="1"/>
  <c r="F233" i="1"/>
  <c r="F227" i="1" s="1"/>
  <c r="E233" i="1"/>
  <c r="E227" i="1" s="1"/>
  <c r="D233" i="1"/>
  <c r="D227" i="1" s="1"/>
  <c r="F232" i="1"/>
  <c r="E232" i="1"/>
  <c r="E226" i="1" s="1"/>
  <c r="D232" i="1"/>
  <c r="N254" i="1"/>
  <c r="K254" i="1"/>
  <c r="K236" i="1" s="1"/>
  <c r="I254" i="1"/>
  <c r="I236" i="1" s="1"/>
  <c r="H254" i="1"/>
  <c r="H236" i="1" s="1"/>
  <c r="G254" i="1"/>
  <c r="N253" i="1"/>
  <c r="K253" i="1"/>
  <c r="K235" i="1" s="1"/>
  <c r="I253" i="1"/>
  <c r="I235" i="1" s="1"/>
  <c r="H253" i="1"/>
  <c r="H235" i="1" s="1"/>
  <c r="G253" i="1"/>
  <c r="N252" i="1"/>
  <c r="K252" i="1"/>
  <c r="K234" i="1" s="1"/>
  <c r="I252" i="1"/>
  <c r="H252" i="1"/>
  <c r="H234" i="1" s="1"/>
  <c r="G252" i="1"/>
  <c r="G234" i="1" s="1"/>
  <c r="N251" i="1"/>
  <c r="K251" i="1"/>
  <c r="K233" i="1" s="1"/>
  <c r="I251" i="1"/>
  <c r="I233" i="1" s="1"/>
  <c r="H251" i="1"/>
  <c r="H233" i="1" s="1"/>
  <c r="G251" i="1"/>
  <c r="G233" i="1" s="1"/>
  <c r="N250" i="1"/>
  <c r="K250" i="1"/>
  <c r="K232" i="1" s="1"/>
  <c r="I250" i="1"/>
  <c r="I232" i="1" s="1"/>
  <c r="H250" i="1"/>
  <c r="H232" i="1" s="1"/>
  <c r="G250" i="1"/>
  <c r="G232" i="1" s="1"/>
  <c r="F249" i="1"/>
  <c r="E249" i="1"/>
  <c r="D249" i="1"/>
  <c r="CJ248" i="1"/>
  <c r="CJ246" i="1"/>
  <c r="CJ245" i="1"/>
  <c r="CJ244" i="1"/>
  <c r="R242" i="1"/>
  <c r="Q242" i="1"/>
  <c r="P242" i="1"/>
  <c r="O242" i="1"/>
  <c r="M242" i="1"/>
  <c r="L242" i="1"/>
  <c r="J242" i="1"/>
  <c r="R241" i="1"/>
  <c r="N241" i="1"/>
  <c r="M241" i="1"/>
  <c r="L241" i="1"/>
  <c r="J241" i="1"/>
  <c r="R240" i="1"/>
  <c r="Q240" i="1"/>
  <c r="P240" i="1"/>
  <c r="O240" i="1"/>
  <c r="M240" i="1"/>
  <c r="L240" i="1"/>
  <c r="J240" i="1"/>
  <c r="R239" i="1"/>
  <c r="Q239" i="1"/>
  <c r="P239" i="1"/>
  <c r="O239" i="1"/>
  <c r="M239" i="1"/>
  <c r="L239" i="1"/>
  <c r="J239" i="1"/>
  <c r="R238" i="1"/>
  <c r="Q238" i="1"/>
  <c r="P238" i="1"/>
  <c r="O238" i="1"/>
  <c r="M238" i="1"/>
  <c r="L238" i="1"/>
  <c r="J238" i="1"/>
  <c r="K237" i="1"/>
  <c r="I237" i="1"/>
  <c r="H237" i="1"/>
  <c r="G237" i="1"/>
  <c r="F237" i="1"/>
  <c r="E237" i="1"/>
  <c r="D237" i="1"/>
  <c r="CJ238" i="1" l="1"/>
  <c r="CT238" i="1"/>
  <c r="CU238" i="1" s="1"/>
  <c r="N300" i="1"/>
  <c r="N304" i="1"/>
  <c r="CJ543" i="1"/>
  <c r="CT543" i="1"/>
  <c r="CU543" i="1" s="1"/>
  <c r="CT41" i="1"/>
  <c r="CU41" i="1" s="1"/>
  <c r="N232" i="1"/>
  <c r="N236" i="1"/>
  <c r="N301" i="1"/>
  <c r="CJ542" i="1"/>
  <c r="CT542" i="1"/>
  <c r="CU542" i="1" s="1"/>
  <c r="CJ240" i="1"/>
  <c r="CT240" i="1"/>
  <c r="CU240" i="1" s="1"/>
  <c r="CJ242" i="1"/>
  <c r="CT242" i="1"/>
  <c r="CU242" i="1" s="1"/>
  <c r="N302" i="1"/>
  <c r="O302" i="1" s="1"/>
  <c r="CJ540" i="1"/>
  <c r="CT540" i="1"/>
  <c r="CU540" i="1" s="1"/>
  <c r="CJ541" i="1"/>
  <c r="CT541" i="1"/>
  <c r="CU541" i="1" s="1"/>
  <c r="CT35" i="1"/>
  <c r="CU35" i="1" s="1"/>
  <c r="CJ239" i="1"/>
  <c r="CT239" i="1"/>
  <c r="CU239" i="1" s="1"/>
  <c r="N234" i="1"/>
  <c r="N303" i="1"/>
  <c r="G468" i="1"/>
  <c r="G462" i="1" s="1"/>
  <c r="CJ544" i="1"/>
  <c r="CT544" i="1"/>
  <c r="CU544" i="1" s="1"/>
  <c r="CJ178" i="1"/>
  <c r="CT178" i="1"/>
  <c r="CU178" i="1" s="1"/>
  <c r="G236" i="1"/>
  <c r="G230" i="1" s="1"/>
  <c r="N235" i="1"/>
  <c r="I234" i="1"/>
  <c r="J234" i="1" s="1"/>
  <c r="G235" i="1"/>
  <c r="G229" i="1" s="1"/>
  <c r="L302" i="1"/>
  <c r="M302" i="1"/>
  <c r="L303" i="1"/>
  <c r="M303" i="1"/>
  <c r="L300" i="1"/>
  <c r="M300" i="1"/>
  <c r="L304" i="1"/>
  <c r="M304" i="1"/>
  <c r="L301" i="1"/>
  <c r="M301" i="1"/>
  <c r="G226" i="1"/>
  <c r="K229" i="1"/>
  <c r="M232" i="1"/>
  <c r="I229" i="1"/>
  <c r="K230" i="1"/>
  <c r="J232" i="1"/>
  <c r="L232" i="1"/>
  <c r="CV241" i="1"/>
  <c r="P253" i="1"/>
  <c r="P241" i="1"/>
  <c r="CJ1022" i="1"/>
  <c r="CJ529" i="1"/>
  <c r="O236" i="1"/>
  <c r="CJ530" i="1"/>
  <c r="CJ546" i="1"/>
  <c r="CJ1040" i="1"/>
  <c r="CJ528" i="1"/>
  <c r="M488" i="1"/>
  <c r="CJ1021" i="1"/>
  <c r="O177" i="1"/>
  <c r="O176" i="1"/>
  <c r="CT176" i="1" s="1"/>
  <c r="CU176" i="1" s="1"/>
  <c r="O174" i="1"/>
  <c r="CT174" i="1" s="1"/>
  <c r="CU174" i="1" s="1"/>
  <c r="L471" i="1"/>
  <c r="M490" i="1"/>
  <c r="O175" i="1"/>
  <c r="CT175" i="1" s="1"/>
  <c r="CU175" i="1" s="1"/>
  <c r="J487" i="1"/>
  <c r="P523" i="1"/>
  <c r="L524" i="1"/>
  <c r="J526" i="1"/>
  <c r="J237" i="1"/>
  <c r="P469" i="1"/>
  <c r="O486" i="1"/>
  <c r="M487" i="1"/>
  <c r="L488" i="1"/>
  <c r="P526" i="1"/>
  <c r="CJ1030" i="1"/>
  <c r="O308" i="1"/>
  <c r="CJ308" i="1" s="1"/>
  <c r="Q489" i="1"/>
  <c r="T477" i="1" s="1"/>
  <c r="L310" i="1"/>
  <c r="R470" i="1"/>
  <c r="R472" i="1"/>
  <c r="G521" i="1"/>
  <c r="J524" i="1"/>
  <c r="R539" i="1"/>
  <c r="L470" i="1"/>
  <c r="R307" i="1"/>
  <c r="M309" i="1"/>
  <c r="P471" i="1"/>
  <c r="M472" i="1"/>
  <c r="P489" i="1"/>
  <c r="L522" i="1"/>
  <c r="M523" i="1"/>
  <c r="O525" i="1"/>
  <c r="CJ1033" i="1"/>
  <c r="J308" i="1"/>
  <c r="Q468" i="1"/>
  <c r="M469" i="1"/>
  <c r="Q472" i="1"/>
  <c r="J489" i="1"/>
  <c r="M525" i="1"/>
  <c r="CJ1039" i="1"/>
  <c r="L489" i="1"/>
  <c r="J522" i="1"/>
  <c r="M539" i="1"/>
  <c r="J306" i="1"/>
  <c r="R468" i="1"/>
  <c r="L469" i="1"/>
  <c r="M486" i="1"/>
  <c r="P490" i="1"/>
  <c r="L523" i="1"/>
  <c r="R525" i="1"/>
  <c r="O539" i="1"/>
  <c r="CJ539" i="1" s="1"/>
  <c r="CJ1018" i="1"/>
  <c r="CJ1036" i="1"/>
  <c r="CJ1034" i="1"/>
  <c r="CJ1027" i="1"/>
  <c r="M470" i="1"/>
  <c r="G485" i="1"/>
  <c r="L486" i="1"/>
  <c r="R524" i="1"/>
  <c r="CJ1028" i="1"/>
  <c r="M310" i="1"/>
  <c r="G467" i="1"/>
  <c r="R487" i="1"/>
  <c r="O489" i="1"/>
  <c r="L490" i="1"/>
  <c r="Q309" i="1"/>
  <c r="R490" i="1"/>
  <c r="O306" i="1"/>
  <c r="CJ306" i="1" s="1"/>
  <c r="O490" i="1"/>
  <c r="L468" i="1"/>
  <c r="R523" i="1"/>
  <c r="R486" i="1"/>
  <c r="M307" i="1"/>
  <c r="Q308" i="1"/>
  <c r="R471" i="1"/>
  <c r="K485" i="1"/>
  <c r="M489" i="1"/>
  <c r="P539" i="1"/>
  <c r="R469" i="1"/>
  <c r="L472" i="1"/>
  <c r="O310" i="1"/>
  <c r="CJ310" i="1" s="1"/>
  <c r="R489" i="1"/>
  <c r="I521" i="1"/>
  <c r="L525" i="1"/>
  <c r="H467" i="1"/>
  <c r="R488" i="1"/>
  <c r="H521" i="1"/>
  <c r="Q307" i="1"/>
  <c r="L308" i="1"/>
  <c r="M468" i="1"/>
  <c r="P486" i="1"/>
  <c r="L487" i="1"/>
  <c r="L526" i="1"/>
  <c r="L539" i="1"/>
  <c r="P472" i="1"/>
  <c r="R522" i="1"/>
  <c r="R526" i="1"/>
  <c r="K467" i="1"/>
  <c r="J469" i="1"/>
  <c r="J471" i="1"/>
  <c r="I485" i="1"/>
  <c r="Q526" i="1"/>
  <c r="T508" i="1" s="1"/>
  <c r="T511" i="1"/>
  <c r="T512" i="1"/>
  <c r="Q471" i="1"/>
  <c r="H485" i="1"/>
  <c r="I467" i="1"/>
  <c r="J488" i="1"/>
  <c r="J490" i="1"/>
  <c r="K521" i="1"/>
  <c r="J523" i="1"/>
  <c r="J525" i="1"/>
  <c r="O526" i="1"/>
  <c r="J539" i="1"/>
  <c r="P468" i="1"/>
  <c r="T510" i="1"/>
  <c r="J486" i="1"/>
  <c r="Q490" i="1"/>
  <c r="T478" i="1" s="1"/>
  <c r="M524" i="1"/>
  <c r="Q539" i="1"/>
  <c r="T515" i="1" s="1"/>
  <c r="J470" i="1"/>
  <c r="J472" i="1"/>
  <c r="Q486" i="1"/>
  <c r="T474" i="1" s="1"/>
  <c r="M522" i="1"/>
  <c r="Q525" i="1"/>
  <c r="T507" i="1" s="1"/>
  <c r="M526" i="1"/>
  <c r="J468" i="1"/>
  <c r="O304" i="1"/>
  <c r="CJ304" i="1" s="1"/>
  <c r="N305" i="1"/>
  <c r="Q306" i="1"/>
  <c r="J310" i="1"/>
  <c r="H305" i="1"/>
  <c r="G305" i="1"/>
  <c r="O300" i="1"/>
  <c r="M306" i="1"/>
  <c r="R309" i="1"/>
  <c r="Q310" i="1"/>
  <c r="R303" i="1"/>
  <c r="L306" i="1"/>
  <c r="I305" i="1"/>
  <c r="M308" i="1"/>
  <c r="Q299" i="1"/>
  <c r="G299" i="1"/>
  <c r="I299" i="1"/>
  <c r="R302" i="1"/>
  <c r="P306" i="1"/>
  <c r="L307" i="1"/>
  <c r="P308" i="1"/>
  <c r="L309" i="1"/>
  <c r="P310" i="1"/>
  <c r="P307" i="1"/>
  <c r="O307" i="1"/>
  <c r="CJ307" i="1" s="1"/>
  <c r="K305" i="1"/>
  <c r="P309" i="1"/>
  <c r="R306" i="1"/>
  <c r="R300" i="1"/>
  <c r="J307" i="1"/>
  <c r="J309" i="1"/>
  <c r="R301" i="1"/>
  <c r="O309" i="1"/>
  <c r="CJ309" i="1" s="1"/>
  <c r="R308" i="1"/>
  <c r="R310" i="1"/>
  <c r="L233" i="1"/>
  <c r="G228" i="1"/>
  <c r="Q241" i="1"/>
  <c r="R251" i="1"/>
  <c r="D231" i="1"/>
  <c r="O241" i="1"/>
  <c r="CJ241" i="1" s="1"/>
  <c r="P251" i="1"/>
  <c r="M252" i="1"/>
  <c r="E225" i="1"/>
  <c r="N237" i="1"/>
  <c r="F231" i="1"/>
  <c r="M237" i="1"/>
  <c r="Q252" i="1"/>
  <c r="R232" i="1"/>
  <c r="I226" i="1"/>
  <c r="L236" i="1"/>
  <c r="H230" i="1"/>
  <c r="K228" i="1"/>
  <c r="O232" i="1"/>
  <c r="H226" i="1"/>
  <c r="M236" i="1"/>
  <c r="I230" i="1"/>
  <c r="J236" i="1"/>
  <c r="R236" i="1"/>
  <c r="K226" i="1"/>
  <c r="N249" i="1"/>
  <c r="H229" i="1"/>
  <c r="CJ247" i="1"/>
  <c r="O253" i="1"/>
  <c r="CJ253" i="1" s="1"/>
  <c r="E231" i="1"/>
  <c r="F226" i="1"/>
  <c r="F225" i="1" s="1"/>
  <c r="R237" i="1"/>
  <c r="K227" i="1"/>
  <c r="Q232" i="1"/>
  <c r="D226" i="1"/>
  <c r="P232" i="1"/>
  <c r="R254" i="1"/>
  <c r="K249" i="1"/>
  <c r="Q251" i="1"/>
  <c r="O254" i="1"/>
  <c r="CJ254" i="1" s="1"/>
  <c r="L252" i="1"/>
  <c r="O252" i="1"/>
  <c r="CJ252" i="1" s="1"/>
  <c r="L237" i="1"/>
  <c r="O250" i="1"/>
  <c r="CJ250" i="1" s="1"/>
  <c r="L251" i="1"/>
  <c r="G249" i="1"/>
  <c r="J251" i="1"/>
  <c r="J252" i="1"/>
  <c r="R250" i="1"/>
  <c r="R252" i="1"/>
  <c r="R253" i="1"/>
  <c r="I249" i="1"/>
  <c r="Q250" i="1"/>
  <c r="M251" i="1"/>
  <c r="Q253" i="1"/>
  <c r="Q254" i="1"/>
  <c r="O251" i="1"/>
  <c r="CJ251" i="1" s="1"/>
  <c r="H249" i="1"/>
  <c r="P252" i="1"/>
  <c r="N208" i="1"/>
  <c r="N207" i="1"/>
  <c r="N206" i="1"/>
  <c r="K208" i="1"/>
  <c r="K166" i="1" s="1"/>
  <c r="K207" i="1"/>
  <c r="K165" i="1" s="1"/>
  <c r="K206" i="1"/>
  <c r="K164" i="1" s="1"/>
  <c r="K205" i="1"/>
  <c r="K163" i="1" s="1"/>
  <c r="K204" i="1"/>
  <c r="K162" i="1" s="1"/>
  <c r="I208" i="1"/>
  <c r="I166" i="1" s="1"/>
  <c r="H208" i="1"/>
  <c r="H166" i="1" s="1"/>
  <c r="I207" i="1"/>
  <c r="I165" i="1" s="1"/>
  <c r="H207" i="1"/>
  <c r="H165" i="1" s="1"/>
  <c r="I206" i="1"/>
  <c r="I164" i="1" s="1"/>
  <c r="H206" i="1"/>
  <c r="H164" i="1" s="1"/>
  <c r="I205" i="1"/>
  <c r="I163" i="1" s="1"/>
  <c r="H205" i="1"/>
  <c r="H163" i="1" s="1"/>
  <c r="I204" i="1"/>
  <c r="I162" i="1" s="1"/>
  <c r="H204" i="1"/>
  <c r="H162" i="1" s="1"/>
  <c r="G205" i="1"/>
  <c r="G163" i="1" s="1"/>
  <c r="G206" i="1"/>
  <c r="G164" i="1" s="1"/>
  <c r="G207" i="1"/>
  <c r="G165" i="1" s="1"/>
  <c r="G208" i="1"/>
  <c r="G166" i="1" s="1"/>
  <c r="G204" i="1"/>
  <c r="G162" i="1" s="1"/>
  <c r="N299" i="1" l="1"/>
  <c r="CJ489" i="1"/>
  <c r="O471" i="1"/>
  <c r="CT471" i="1" s="1"/>
  <c r="CU471" i="1" s="1"/>
  <c r="CT489" i="1"/>
  <c r="CU489" i="1" s="1"/>
  <c r="CJ525" i="1"/>
  <c r="CT525" i="1"/>
  <c r="CU525" i="1" s="1"/>
  <c r="CT539" i="1"/>
  <c r="CU539" i="1" s="1"/>
  <c r="CT232" i="1"/>
  <c r="CU232" i="1" s="1"/>
  <c r="CT300" i="1"/>
  <c r="CU300" i="1" s="1"/>
  <c r="CJ486" i="1"/>
  <c r="CT486" i="1"/>
  <c r="CU486" i="1" s="1"/>
  <c r="O468" i="1"/>
  <c r="CT468" i="1" s="1"/>
  <c r="CU468" i="1" s="1"/>
  <c r="CJ177" i="1"/>
  <c r="CT177" i="1"/>
  <c r="CU177" i="1" s="1"/>
  <c r="CT309" i="1"/>
  <c r="CU309" i="1" s="1"/>
  <c r="CT308" i="1"/>
  <c r="CU308" i="1" s="1"/>
  <c r="CT254" i="1"/>
  <c r="CU254" i="1" s="1"/>
  <c r="CT241" i="1"/>
  <c r="CU241" i="1" s="1"/>
  <c r="CT310" i="1"/>
  <c r="CU310" i="1" s="1"/>
  <c r="CT253" i="1"/>
  <c r="CU253" i="1" s="1"/>
  <c r="P237" i="1"/>
  <c r="CJ526" i="1"/>
  <c r="CT526" i="1"/>
  <c r="CU526" i="1" s="1"/>
  <c r="CT302" i="1"/>
  <c r="CU302" i="1" s="1"/>
  <c r="CT236" i="1"/>
  <c r="CU236" i="1" s="1"/>
  <c r="CT304" i="1"/>
  <c r="CU304" i="1" s="1"/>
  <c r="CJ490" i="1"/>
  <c r="CT490" i="1"/>
  <c r="CU490" i="1" s="1"/>
  <c r="O472" i="1"/>
  <c r="CT472" i="1" s="1"/>
  <c r="CU472" i="1" s="1"/>
  <c r="CT252" i="1"/>
  <c r="CU252" i="1" s="1"/>
  <c r="CT251" i="1"/>
  <c r="CU251" i="1" s="1"/>
  <c r="CT307" i="1"/>
  <c r="CU307" i="1" s="1"/>
  <c r="CT250" i="1"/>
  <c r="CU250" i="1" s="1"/>
  <c r="CT306" i="1"/>
  <c r="CU306" i="1" s="1"/>
  <c r="CJ174" i="1"/>
  <c r="CJ175" i="1"/>
  <c r="CJ176" i="1"/>
  <c r="M234" i="1"/>
  <c r="I228" i="1"/>
  <c r="R228" i="1" s="1"/>
  <c r="J235" i="1"/>
  <c r="M235" i="1"/>
  <c r="K231" i="1"/>
  <c r="L235" i="1"/>
  <c r="R235" i="1"/>
  <c r="CJ468" i="1"/>
  <c r="CJ472" i="1"/>
  <c r="O466" i="1"/>
  <c r="CT466" i="1" s="1"/>
  <c r="CU466" i="1" s="1"/>
  <c r="M230" i="1"/>
  <c r="R229" i="1"/>
  <c r="M229" i="1"/>
  <c r="I231" i="1"/>
  <c r="R234" i="1"/>
  <c r="CG473" i="1"/>
  <c r="P236" i="1"/>
  <c r="Q236" i="1"/>
  <c r="Q523" i="1"/>
  <c r="T505" i="1" s="1"/>
  <c r="Q469" i="1"/>
  <c r="O523" i="1"/>
  <c r="N166" i="1"/>
  <c r="N229" i="1"/>
  <c r="Q522" i="1"/>
  <c r="T504" i="1" s="1"/>
  <c r="P470" i="1"/>
  <c r="N226" i="1"/>
  <c r="CJ232" i="1"/>
  <c r="N165" i="1"/>
  <c r="J305" i="1"/>
  <c r="N164" i="1"/>
  <c r="P488" i="1"/>
  <c r="N230" i="1"/>
  <c r="CJ236" i="1"/>
  <c r="CJ243" i="1"/>
  <c r="Q237" i="1"/>
  <c r="N228" i="1"/>
  <c r="N485" i="1"/>
  <c r="CJ527" i="1"/>
  <c r="CJ302" i="1"/>
  <c r="CJ300" i="1"/>
  <c r="O488" i="1"/>
  <c r="J521" i="1"/>
  <c r="R521" i="1"/>
  <c r="Q488" i="1"/>
  <c r="T476" i="1" s="1"/>
  <c r="CJ545" i="1"/>
  <c r="M485" i="1"/>
  <c r="J302" i="1"/>
  <c r="CJ1017" i="1"/>
  <c r="CJ1035" i="1"/>
  <c r="CJ1029" i="1"/>
  <c r="O237" i="1"/>
  <c r="CJ237" i="1" s="1"/>
  <c r="R305" i="1"/>
  <c r="Q305" i="1"/>
  <c r="T509" i="1"/>
  <c r="Q470" i="1"/>
  <c r="L467" i="1"/>
  <c r="M467" i="1"/>
  <c r="P522" i="1"/>
  <c r="N521" i="1"/>
  <c r="R485" i="1"/>
  <c r="J485" i="1"/>
  <c r="J467" i="1"/>
  <c r="R467" i="1"/>
  <c r="L521" i="1"/>
  <c r="M521" i="1"/>
  <c r="Q487" i="1"/>
  <c r="T475" i="1" s="1"/>
  <c r="O487" i="1"/>
  <c r="P487" i="1"/>
  <c r="L485" i="1"/>
  <c r="O524" i="1"/>
  <c r="P524" i="1"/>
  <c r="Q524" i="1"/>
  <c r="T506" i="1" s="1"/>
  <c r="O522" i="1"/>
  <c r="N467" i="1"/>
  <c r="P234" i="1"/>
  <c r="J300" i="1"/>
  <c r="P305" i="1"/>
  <c r="O249" i="1"/>
  <c r="CJ249" i="1" s="1"/>
  <c r="O305" i="1"/>
  <c r="CJ305" i="1" s="1"/>
  <c r="J304" i="1"/>
  <c r="M305" i="1"/>
  <c r="L305" i="1"/>
  <c r="K299" i="1"/>
  <c r="R299" i="1" s="1"/>
  <c r="O303" i="1"/>
  <c r="CJ303" i="1" s="1"/>
  <c r="J303" i="1"/>
  <c r="H299" i="1"/>
  <c r="J301" i="1"/>
  <c r="O301" i="1"/>
  <c r="CJ301" i="1" s="1"/>
  <c r="R304" i="1"/>
  <c r="H227" i="1"/>
  <c r="L227" i="1" s="1"/>
  <c r="H231" i="1"/>
  <c r="L234" i="1"/>
  <c r="H228" i="1"/>
  <c r="O234" i="1"/>
  <c r="CJ234" i="1" s="1"/>
  <c r="Q234" i="1"/>
  <c r="P235" i="1"/>
  <c r="O235" i="1"/>
  <c r="CJ235" i="1" s="1"/>
  <c r="L230" i="1"/>
  <c r="L229" i="1"/>
  <c r="D225" i="1"/>
  <c r="G231" i="1"/>
  <c r="G227" i="1"/>
  <c r="G225" i="1" s="1"/>
  <c r="R226" i="1"/>
  <c r="J226" i="1"/>
  <c r="M226" i="1"/>
  <c r="K225" i="1"/>
  <c r="R230" i="1"/>
  <c r="J230" i="1"/>
  <c r="J229" i="1"/>
  <c r="R233" i="1"/>
  <c r="J233" i="1"/>
  <c r="M233" i="1"/>
  <c r="I227" i="1"/>
  <c r="M249" i="1"/>
  <c r="Q235" i="1"/>
  <c r="L249" i="1"/>
  <c r="H203" i="1"/>
  <c r="P249" i="1"/>
  <c r="Q249" i="1"/>
  <c r="R249" i="1"/>
  <c r="J249" i="1"/>
  <c r="G203" i="1"/>
  <c r="K203" i="1"/>
  <c r="I203" i="1"/>
  <c r="O465" i="1" l="1"/>
  <c r="CT465" i="1" s="1"/>
  <c r="CU465" i="1" s="1"/>
  <c r="CJ471" i="1"/>
  <c r="CJ487" i="1"/>
  <c r="O469" i="1"/>
  <c r="CT469" i="1" s="1"/>
  <c r="CU469" i="1" s="1"/>
  <c r="CT487" i="1"/>
  <c r="CU487" i="1" s="1"/>
  <c r="O229" i="1"/>
  <c r="CT229" i="1" s="1"/>
  <c r="CU229" i="1" s="1"/>
  <c r="CT305" i="1"/>
  <c r="CU305" i="1" s="1"/>
  <c r="CJ524" i="1"/>
  <c r="CT524" i="1"/>
  <c r="CU524" i="1" s="1"/>
  <c r="Q226" i="1"/>
  <c r="CT303" i="1"/>
  <c r="CU303" i="1" s="1"/>
  <c r="CT237" i="1"/>
  <c r="CU237" i="1" s="1"/>
  <c r="CT234" i="1"/>
  <c r="CU234" i="1" s="1"/>
  <c r="CJ522" i="1"/>
  <c r="CT522" i="1"/>
  <c r="CU522" i="1" s="1"/>
  <c r="CJ488" i="1"/>
  <c r="O470" i="1"/>
  <c r="CT470" i="1" s="1"/>
  <c r="CU470" i="1" s="1"/>
  <c r="CT488" i="1"/>
  <c r="CU488" i="1" s="1"/>
  <c r="O485" i="1"/>
  <c r="CT485" i="1" s="1"/>
  <c r="CU485" i="1" s="1"/>
  <c r="CJ523" i="1"/>
  <c r="CT523" i="1"/>
  <c r="CU523" i="1" s="1"/>
  <c r="P230" i="1"/>
  <c r="CT249" i="1"/>
  <c r="CU249" i="1" s="1"/>
  <c r="CT235" i="1"/>
  <c r="CU235" i="1" s="1"/>
  <c r="CT301" i="1"/>
  <c r="CU301" i="1" s="1"/>
  <c r="R231" i="1"/>
  <c r="L231" i="1"/>
  <c r="O462" i="1"/>
  <c r="CT462" i="1" s="1"/>
  <c r="CU462" i="1" s="1"/>
  <c r="CJ470" i="1"/>
  <c r="M228" i="1"/>
  <c r="M231" i="1"/>
  <c r="Q485" i="1"/>
  <c r="T473" i="1" s="1"/>
  <c r="Q229" i="1"/>
  <c r="P229" i="1"/>
  <c r="O230" i="1"/>
  <c r="CJ230" i="1" s="1"/>
  <c r="Q228" i="1"/>
  <c r="P485" i="1"/>
  <c r="CJ229" i="1"/>
  <c r="O226" i="1"/>
  <c r="CJ226" i="1" s="1"/>
  <c r="Q230" i="1"/>
  <c r="P226" i="1"/>
  <c r="L228" i="1"/>
  <c r="P467" i="1"/>
  <c r="O467" i="1"/>
  <c r="CJ467" i="1" s="1"/>
  <c r="Q467" i="1"/>
  <c r="P521" i="1"/>
  <c r="O521" i="1"/>
  <c r="CJ521" i="1" s="1"/>
  <c r="Q521" i="1"/>
  <c r="T503" i="1" s="1"/>
  <c r="O299" i="1"/>
  <c r="P299" i="1"/>
  <c r="L299" i="1"/>
  <c r="M299" i="1"/>
  <c r="J299" i="1"/>
  <c r="J228" i="1"/>
  <c r="J231" i="1"/>
  <c r="O228" i="1"/>
  <c r="CJ228" i="1" s="1"/>
  <c r="P228" i="1"/>
  <c r="H225" i="1"/>
  <c r="R227" i="1"/>
  <c r="J227" i="1"/>
  <c r="I225" i="1"/>
  <c r="M225" i="1" s="1"/>
  <c r="M227" i="1"/>
  <c r="G209" i="1"/>
  <c r="CJ469" i="1" l="1"/>
  <c r="O463" i="1"/>
  <c r="CT463" i="1" s="1"/>
  <c r="CU463" i="1" s="1"/>
  <c r="CJ485" i="1"/>
  <c r="O464" i="1"/>
  <c r="CT464" i="1" s="1"/>
  <c r="CU464" i="1" s="1"/>
  <c r="CT467" i="1"/>
  <c r="CU467" i="1" s="1"/>
  <c r="CT521" i="1"/>
  <c r="CU521" i="1" s="1"/>
  <c r="CT228" i="1"/>
  <c r="CU228" i="1" s="1"/>
  <c r="CJ299" i="1"/>
  <c r="CT299" i="1"/>
  <c r="CU299" i="1" s="1"/>
  <c r="CT230" i="1"/>
  <c r="CU230" i="1" s="1"/>
  <c r="CT226" i="1"/>
  <c r="CU226" i="1" s="1"/>
  <c r="L225" i="1"/>
  <c r="N204" i="1"/>
  <c r="R225" i="1"/>
  <c r="J225" i="1"/>
  <c r="O461" i="1" l="1"/>
  <c r="N162" i="1"/>
  <c r="N1004" i="1" l="1"/>
  <c r="N1003" i="1"/>
  <c r="N991" i="1" l="1"/>
  <c r="N992" i="1"/>
  <c r="N1002" i="1"/>
  <c r="P706" i="1"/>
  <c r="O706" i="1"/>
  <c r="M706" i="1"/>
  <c r="L706" i="1"/>
  <c r="J706" i="1"/>
  <c r="P705" i="1"/>
  <c r="O705" i="1"/>
  <c r="M705" i="1"/>
  <c r="L705" i="1"/>
  <c r="J705" i="1"/>
  <c r="N704" i="1"/>
  <c r="M704" i="1"/>
  <c r="L704" i="1"/>
  <c r="J704" i="1"/>
  <c r="N703" i="1"/>
  <c r="M703" i="1"/>
  <c r="L703" i="1"/>
  <c r="J703" i="1"/>
  <c r="P702" i="1"/>
  <c r="O702" i="1"/>
  <c r="M702" i="1"/>
  <c r="L702" i="1"/>
  <c r="J702" i="1"/>
  <c r="CJ705" i="1" l="1"/>
  <c r="CT705" i="1"/>
  <c r="CU705" i="1" s="1"/>
  <c r="CJ706" i="1"/>
  <c r="CT706" i="1"/>
  <c r="CU706" i="1" s="1"/>
  <c r="CJ702" i="1"/>
  <c r="CT702" i="1"/>
  <c r="CU702" i="1" s="1"/>
  <c r="N990" i="1"/>
  <c r="N985" i="1"/>
  <c r="O703" i="1"/>
  <c r="CJ703" i="1" s="1"/>
  <c r="P704" i="1"/>
  <c r="N986" i="1"/>
  <c r="P703" i="1"/>
  <c r="O704" i="1"/>
  <c r="CJ704" i="1" s="1"/>
  <c r="CT703" i="1" l="1"/>
  <c r="CU703" i="1" s="1"/>
  <c r="CT704" i="1"/>
  <c r="CU704" i="1" s="1"/>
  <c r="N984" i="1"/>
  <c r="N332" i="1"/>
  <c r="T334" i="1"/>
  <c r="T333" i="1"/>
  <c r="T332" i="1"/>
  <c r="T330" i="1"/>
  <c r="D336" i="1"/>
  <c r="E336" i="1"/>
  <c r="F336" i="1"/>
  <c r="D337" i="1"/>
  <c r="E337" i="1"/>
  <c r="D338" i="1"/>
  <c r="E338" i="1"/>
  <c r="F338" i="1"/>
  <c r="D339" i="1"/>
  <c r="E339" i="1"/>
  <c r="F339" i="1"/>
  <c r="D340" i="1"/>
  <c r="E340" i="1"/>
  <c r="F340" i="1"/>
  <c r="T336" i="1"/>
  <c r="T338" i="1"/>
  <c r="T339" i="1"/>
  <c r="T340" i="1"/>
  <c r="D365" i="1"/>
  <c r="E365" i="1"/>
  <c r="G365" i="1"/>
  <c r="H365" i="1"/>
  <c r="I365" i="1"/>
  <c r="K365" i="1"/>
  <c r="M366" i="1"/>
  <c r="O366" i="1"/>
  <c r="CT366" i="1" s="1"/>
  <c r="CU366" i="1" s="1"/>
  <c r="P366" i="1"/>
  <c r="Q366" i="1"/>
  <c r="R366" i="1"/>
  <c r="J367" i="1"/>
  <c r="L367" i="1"/>
  <c r="M367" i="1"/>
  <c r="R367" i="1"/>
  <c r="O368" i="1"/>
  <c r="CT368" i="1" s="1"/>
  <c r="CU368" i="1" s="1"/>
  <c r="P368" i="1"/>
  <c r="Q368" i="1"/>
  <c r="R368" i="1"/>
  <c r="O369" i="1"/>
  <c r="CT369" i="1" s="1"/>
  <c r="CU369" i="1" s="1"/>
  <c r="P369" i="1"/>
  <c r="Q369" i="1"/>
  <c r="R369" i="1"/>
  <c r="O370" i="1"/>
  <c r="CT370" i="1" s="1"/>
  <c r="CU370" i="1" s="1"/>
  <c r="P370" i="1"/>
  <c r="Q370" i="1"/>
  <c r="R370" i="1"/>
  <c r="D389" i="1"/>
  <c r="E389" i="1"/>
  <c r="F389" i="1"/>
  <c r="J403" i="1"/>
  <c r="K403" i="1"/>
  <c r="N403" i="1"/>
  <c r="O404" i="1"/>
  <c r="CT404" i="1" s="1"/>
  <c r="CU404" i="1" s="1"/>
  <c r="P404" i="1"/>
  <c r="Q404" i="1"/>
  <c r="T368" i="1" s="1"/>
  <c r="R404" i="1"/>
  <c r="O405" i="1"/>
  <c r="CT405" i="1" s="1"/>
  <c r="CU405" i="1" s="1"/>
  <c r="P405" i="1"/>
  <c r="Q405" i="1"/>
  <c r="T369" i="1" s="1"/>
  <c r="R405" i="1"/>
  <c r="O406" i="1"/>
  <c r="CT406" i="1" s="1"/>
  <c r="CU406" i="1" s="1"/>
  <c r="P406" i="1"/>
  <c r="Q406" i="1"/>
  <c r="T370" i="1" s="1"/>
  <c r="R406" i="1"/>
  <c r="N699" i="1"/>
  <c r="F893" i="1"/>
  <c r="E893" i="1"/>
  <c r="D893" i="1"/>
  <c r="N693" i="1" l="1"/>
  <c r="CJ405" i="1"/>
  <c r="O393" i="1"/>
  <c r="CT393" i="1" s="1"/>
  <c r="CU393" i="1" s="1"/>
  <c r="K401" i="1"/>
  <c r="K396" i="1"/>
  <c r="K391" i="1"/>
  <c r="R391" i="1" s="1"/>
  <c r="CJ406" i="1"/>
  <c r="O394" i="1"/>
  <c r="CT394" i="1" s="1"/>
  <c r="CU394" i="1" s="1"/>
  <c r="N401" i="1"/>
  <c r="N391" i="1"/>
  <c r="CJ404" i="1"/>
  <c r="O392" i="1"/>
  <c r="CJ370" i="1"/>
  <c r="O358" i="1"/>
  <c r="CT358" i="1" s="1"/>
  <c r="CU358" i="1" s="1"/>
  <c r="CJ369" i="1"/>
  <c r="O357" i="1"/>
  <c r="CT357" i="1" s="1"/>
  <c r="CU357" i="1" s="1"/>
  <c r="CJ368" i="1"/>
  <c r="O356" i="1"/>
  <c r="CT356" i="1" s="1"/>
  <c r="CU356" i="1" s="1"/>
  <c r="CJ366" i="1"/>
  <c r="O354" i="1"/>
  <c r="CT354" i="1" s="1"/>
  <c r="CU354" i="1" s="1"/>
  <c r="N355" i="1"/>
  <c r="Q394" i="1"/>
  <c r="Q393" i="1"/>
  <c r="Q392" i="1"/>
  <c r="O403" i="1"/>
  <c r="CT403" i="1" s="1"/>
  <c r="CU403" i="1" s="1"/>
  <c r="N365" i="1"/>
  <c r="CJ402" i="1"/>
  <c r="R339" i="1"/>
  <c r="R898" i="1"/>
  <c r="Q339" i="1"/>
  <c r="R894" i="1"/>
  <c r="CJ394" i="1"/>
  <c r="O367" i="1"/>
  <c r="CT367" i="1" s="1"/>
  <c r="CU367" i="1" s="1"/>
  <c r="R402" i="1"/>
  <c r="R336" i="1"/>
  <c r="Q367" i="1"/>
  <c r="Q338" i="1"/>
  <c r="P367" i="1"/>
  <c r="P340" i="1"/>
  <c r="D335" i="1"/>
  <c r="L365" i="1"/>
  <c r="J365" i="1"/>
  <c r="E335" i="1"/>
  <c r="R340" i="1"/>
  <c r="Q340" i="1"/>
  <c r="R338" i="1"/>
  <c r="G335" i="1"/>
  <c r="T331" i="1"/>
  <c r="J898" i="1"/>
  <c r="R393" i="1"/>
  <c r="Q402" i="1"/>
  <c r="T366" i="1" s="1"/>
  <c r="R394" i="1"/>
  <c r="R392" i="1"/>
  <c r="Q403" i="1"/>
  <c r="T367" i="1" s="1"/>
  <c r="P403" i="1"/>
  <c r="I335" i="1"/>
  <c r="L337" i="1"/>
  <c r="M337" i="1"/>
  <c r="K335" i="1"/>
  <c r="H335" i="1"/>
  <c r="J337" i="1"/>
  <c r="R337" i="1"/>
  <c r="R403" i="1"/>
  <c r="R365" i="1"/>
  <c r="T337" i="1"/>
  <c r="P339" i="1"/>
  <c r="P338" i="1"/>
  <c r="Q336" i="1"/>
  <c r="M403" i="1"/>
  <c r="M365" i="1"/>
  <c r="P336" i="1"/>
  <c r="L403" i="1"/>
  <c r="R897" i="1"/>
  <c r="G893" i="1"/>
  <c r="L898" i="1"/>
  <c r="H893" i="1"/>
  <c r="J897" i="1"/>
  <c r="L897" i="1"/>
  <c r="CJ393" i="1" l="1"/>
  <c r="CJ392" i="1"/>
  <c r="CT392" i="1"/>
  <c r="CU392" i="1" s="1"/>
  <c r="Q365" i="1"/>
  <c r="N389" i="1"/>
  <c r="P389" i="1" s="1"/>
  <c r="N337" i="1"/>
  <c r="Q337" i="1" s="1"/>
  <c r="Q391" i="1"/>
  <c r="T349" i="1" s="1"/>
  <c r="L391" i="1"/>
  <c r="M391" i="1"/>
  <c r="P391" i="1"/>
  <c r="K395" i="1"/>
  <c r="R396" i="1"/>
  <c r="O401" i="1"/>
  <c r="CT401" i="1" s="1"/>
  <c r="CU401" i="1" s="1"/>
  <c r="P401" i="1"/>
  <c r="L401" i="1"/>
  <c r="M401" i="1"/>
  <c r="CJ403" i="1"/>
  <c r="O391" i="1"/>
  <c r="CJ391" i="1" s="1"/>
  <c r="CJ356" i="1"/>
  <c r="O338" i="1"/>
  <c r="CJ358" i="1"/>
  <c r="O340" i="1"/>
  <c r="CJ354" i="1"/>
  <c r="O336" i="1"/>
  <c r="CJ357" i="1"/>
  <c r="O339" i="1"/>
  <c r="T352" i="1"/>
  <c r="T364" i="1"/>
  <c r="T351" i="1"/>
  <c r="T363" i="1"/>
  <c r="T350" i="1"/>
  <c r="T362" i="1"/>
  <c r="CJ367" i="1"/>
  <c r="O355" i="1"/>
  <c r="O337" i="1" s="1"/>
  <c r="CJ337" i="1" s="1"/>
  <c r="Q355" i="1"/>
  <c r="P355" i="1"/>
  <c r="N353" i="1"/>
  <c r="P365" i="1"/>
  <c r="O365" i="1"/>
  <c r="CJ365" i="1" s="1"/>
  <c r="T365" i="1"/>
  <c r="T329" i="1"/>
  <c r="CJ390" i="1"/>
  <c r="L335" i="1"/>
  <c r="M335" i="1"/>
  <c r="T335" i="1"/>
  <c r="J335" i="1"/>
  <c r="R335" i="1"/>
  <c r="Q390" i="1"/>
  <c r="O389" i="1" l="1"/>
  <c r="N335" i="1"/>
  <c r="O335" i="1" s="1"/>
  <c r="CT355" i="1"/>
  <c r="CU355" i="1" s="1"/>
  <c r="CT365" i="1"/>
  <c r="CU365" i="1" s="1"/>
  <c r="CJ339" i="1"/>
  <c r="CT339" i="1"/>
  <c r="CU339" i="1" s="1"/>
  <c r="CJ340" i="1"/>
  <c r="CT340" i="1"/>
  <c r="CU340" i="1" s="1"/>
  <c r="K389" i="1"/>
  <c r="M389" i="1" s="1"/>
  <c r="M390" i="1"/>
  <c r="L390" i="1"/>
  <c r="P337" i="1"/>
  <c r="CT337" i="1"/>
  <c r="CU337" i="1" s="1"/>
  <c r="CT391" i="1"/>
  <c r="CU391" i="1" s="1"/>
  <c r="CJ336" i="1"/>
  <c r="CT336" i="1"/>
  <c r="CU336" i="1" s="1"/>
  <c r="CJ338" i="1"/>
  <c r="CT338" i="1"/>
  <c r="CU338" i="1" s="1"/>
  <c r="CT389" i="1"/>
  <c r="CU389" i="1" s="1"/>
  <c r="T348" i="1"/>
  <c r="L389" i="1"/>
  <c r="R390" i="1"/>
  <c r="T361" i="1"/>
  <c r="L395" i="1"/>
  <c r="M395" i="1"/>
  <c r="R395" i="1"/>
  <c r="R389" i="1"/>
  <c r="T360" i="1"/>
  <c r="CJ355" i="1"/>
  <c r="O353" i="1"/>
  <c r="CJ353" i="1" s="1"/>
  <c r="P353" i="1"/>
  <c r="Q353" i="1"/>
  <c r="CJ389" i="1"/>
  <c r="Q389" i="1"/>
  <c r="T347" i="1" s="1"/>
  <c r="P335" i="1" l="1"/>
  <c r="CT335" i="1"/>
  <c r="CU335" i="1" s="1"/>
  <c r="CJ335" i="1"/>
  <c r="Q335" i="1"/>
  <c r="CT353" i="1"/>
  <c r="CU353" i="1" s="1"/>
  <c r="T359" i="1"/>
  <c r="R704" i="1"/>
  <c r="F703" i="1"/>
  <c r="F701" i="1" s="1"/>
  <c r="E701" i="1"/>
  <c r="D701" i="1"/>
  <c r="R705" i="1" l="1"/>
  <c r="R703" i="1"/>
  <c r="Q702" i="1"/>
  <c r="T690" i="1" s="1"/>
  <c r="G701" i="1"/>
  <c r="R706" i="1"/>
  <c r="R702" i="1"/>
  <c r="K701" i="1"/>
  <c r="Q706" i="1"/>
  <c r="T694" i="1" s="1"/>
  <c r="Q705" i="1"/>
  <c r="T693" i="1" s="1"/>
  <c r="H701" i="1"/>
  <c r="I701" i="1"/>
  <c r="I689" i="1" l="1"/>
  <c r="H689" i="1"/>
  <c r="L701" i="1"/>
  <c r="J701" i="1"/>
  <c r="M701" i="1"/>
  <c r="R701" i="1"/>
  <c r="N736" i="1" l="1"/>
  <c r="N735" i="1"/>
  <c r="N734" i="1"/>
  <c r="K736" i="1"/>
  <c r="K688" i="1" s="1"/>
  <c r="K735" i="1"/>
  <c r="K687" i="1" s="1"/>
  <c r="K734" i="1"/>
  <c r="K733" i="1"/>
  <c r="K732" i="1"/>
  <c r="K684" i="1" s="1"/>
  <c r="H732" i="1"/>
  <c r="H684" i="1" s="1"/>
  <c r="I732" i="1"/>
  <c r="I684" i="1" s="1"/>
  <c r="I733" i="1"/>
  <c r="I685" i="1" s="1"/>
  <c r="H734" i="1"/>
  <c r="I734" i="1"/>
  <c r="I686" i="1" s="1"/>
  <c r="H735" i="1"/>
  <c r="I735" i="1"/>
  <c r="I687" i="1" s="1"/>
  <c r="H736" i="1"/>
  <c r="I736" i="1"/>
  <c r="I688" i="1" s="1"/>
  <c r="G734" i="1"/>
  <c r="G686" i="1" s="1"/>
  <c r="G735" i="1"/>
  <c r="G687" i="1" s="1"/>
  <c r="G736" i="1"/>
  <c r="G688" i="1" s="1"/>
  <c r="G732" i="1"/>
  <c r="G684" i="1" s="1"/>
  <c r="F733" i="1"/>
  <c r="F731" i="1" s="1"/>
  <c r="E731" i="1"/>
  <c r="D731" i="1"/>
  <c r="N687" i="1" l="1"/>
  <c r="H688" i="1"/>
  <c r="H687" i="1"/>
  <c r="H686" i="1"/>
  <c r="N688" i="1"/>
  <c r="I683" i="1"/>
  <c r="J697" i="1"/>
  <c r="K697" i="1"/>
  <c r="K691" i="1" s="1"/>
  <c r="K685" i="1" l="1"/>
  <c r="M697" i="1"/>
  <c r="L697" i="1"/>
  <c r="N994" i="1"/>
  <c r="N995" i="1"/>
  <c r="N996" i="1"/>
  <c r="N997" i="1"/>
  <c r="N998" i="1"/>
  <c r="N1006" i="1"/>
  <c r="N1007" i="1"/>
  <c r="Q1008" i="1"/>
  <c r="K1004" i="1"/>
  <c r="K992" i="1" s="1"/>
  <c r="K986" i="1" s="1"/>
  <c r="K1003" i="1"/>
  <c r="K1002" i="1"/>
  <c r="K1001" i="1"/>
  <c r="K1000" i="1"/>
  <c r="H1000" i="1"/>
  <c r="I1000" i="1"/>
  <c r="H1001" i="1"/>
  <c r="H989" i="1" s="1"/>
  <c r="I1001" i="1"/>
  <c r="H1002" i="1"/>
  <c r="H990" i="1" s="1"/>
  <c r="I1002" i="1"/>
  <c r="H1003" i="1"/>
  <c r="H991" i="1" s="1"/>
  <c r="I1003" i="1"/>
  <c r="H1004" i="1"/>
  <c r="H992" i="1" s="1"/>
  <c r="I1004" i="1"/>
  <c r="I992" i="1" s="1"/>
  <c r="I986" i="1" s="1"/>
  <c r="G1001" i="1"/>
  <c r="G1002" i="1"/>
  <c r="G1003" i="1"/>
  <c r="G1004" i="1"/>
  <c r="G1000" i="1"/>
  <c r="R1010" i="1"/>
  <c r="Q1010" i="1"/>
  <c r="P1010" i="1"/>
  <c r="O1010" i="1"/>
  <c r="CT1010" i="1" s="1"/>
  <c r="CU1010" i="1" s="1"/>
  <c r="M1010" i="1"/>
  <c r="L1010" i="1"/>
  <c r="J1010" i="1"/>
  <c r="R1009" i="1"/>
  <c r="Q1009" i="1"/>
  <c r="P1009" i="1"/>
  <c r="O1009" i="1"/>
  <c r="CT1009" i="1" s="1"/>
  <c r="CU1009" i="1" s="1"/>
  <c r="M1009" i="1"/>
  <c r="L1009" i="1"/>
  <c r="J1009" i="1"/>
  <c r="R1008" i="1"/>
  <c r="O1008" i="1"/>
  <c r="CT1008" i="1" s="1"/>
  <c r="CU1008" i="1" s="1"/>
  <c r="M1008" i="1"/>
  <c r="L1008" i="1"/>
  <c r="J1008" i="1"/>
  <c r="R1007" i="1"/>
  <c r="M1007" i="1"/>
  <c r="L1007" i="1"/>
  <c r="J1007" i="1"/>
  <c r="R1006" i="1"/>
  <c r="M1006" i="1"/>
  <c r="L1006" i="1"/>
  <c r="J1006" i="1"/>
  <c r="I1005" i="1"/>
  <c r="G1005" i="1"/>
  <c r="G993" i="1" s="1"/>
  <c r="F1005" i="1"/>
  <c r="E1005" i="1"/>
  <c r="D1005" i="1"/>
  <c r="R998" i="1"/>
  <c r="M998" i="1"/>
  <c r="L998" i="1"/>
  <c r="J998" i="1"/>
  <c r="R997" i="1"/>
  <c r="M997" i="1"/>
  <c r="L997" i="1"/>
  <c r="J997" i="1"/>
  <c r="R996" i="1"/>
  <c r="M996" i="1"/>
  <c r="L996" i="1"/>
  <c r="J996" i="1"/>
  <c r="R995" i="1"/>
  <c r="M995" i="1"/>
  <c r="L995" i="1"/>
  <c r="J995" i="1"/>
  <c r="R994" i="1"/>
  <c r="M994" i="1"/>
  <c r="L994" i="1"/>
  <c r="J994" i="1"/>
  <c r="K993" i="1"/>
  <c r="I993" i="1"/>
  <c r="H993" i="1"/>
  <c r="F993" i="1"/>
  <c r="E993" i="1"/>
  <c r="D993" i="1"/>
  <c r="N430" i="1"/>
  <c r="N429" i="1"/>
  <c r="N426" i="1"/>
  <c r="K430" i="1"/>
  <c r="K429" i="1"/>
  <c r="K428" i="1"/>
  <c r="K427" i="1"/>
  <c r="K426" i="1"/>
  <c r="H426" i="1"/>
  <c r="I426" i="1"/>
  <c r="I427" i="1"/>
  <c r="H428" i="1"/>
  <c r="I428" i="1"/>
  <c r="H429" i="1"/>
  <c r="I429" i="1"/>
  <c r="H430" i="1"/>
  <c r="I430" i="1"/>
  <c r="G428" i="1"/>
  <c r="G429" i="1"/>
  <c r="G430" i="1"/>
  <c r="G426" i="1"/>
  <c r="M446" i="1"/>
  <c r="J446" i="1"/>
  <c r="L446" i="1"/>
  <c r="K443" i="1"/>
  <c r="N445" i="1"/>
  <c r="G427" i="1"/>
  <c r="G990" i="1" l="1"/>
  <c r="G984" i="1" s="1"/>
  <c r="I991" i="1"/>
  <c r="I985" i="1" s="1"/>
  <c r="I989" i="1"/>
  <c r="I983" i="1" s="1"/>
  <c r="K988" i="1"/>
  <c r="K982" i="1" s="1"/>
  <c r="G988" i="1"/>
  <c r="G982" i="1" s="1"/>
  <c r="G989" i="1"/>
  <c r="G983" i="1" s="1"/>
  <c r="K989" i="1"/>
  <c r="K983" i="1" s="1"/>
  <c r="G992" i="1"/>
  <c r="G986" i="1" s="1"/>
  <c r="I990" i="1"/>
  <c r="I984" i="1" s="1"/>
  <c r="I988" i="1"/>
  <c r="I982" i="1" s="1"/>
  <c r="K990" i="1"/>
  <c r="K984" i="1" s="1"/>
  <c r="G991" i="1"/>
  <c r="G985" i="1" s="1"/>
  <c r="K991" i="1"/>
  <c r="K985" i="1" s="1"/>
  <c r="N993" i="1"/>
  <c r="T998" i="1"/>
  <c r="T958" i="1"/>
  <c r="T996" i="1"/>
  <c r="T956" i="1"/>
  <c r="T997" i="1"/>
  <c r="T957" i="1"/>
  <c r="H986" i="1"/>
  <c r="H985" i="1"/>
  <c r="H984" i="1"/>
  <c r="H983" i="1"/>
  <c r="L445" i="1"/>
  <c r="O1003" i="1"/>
  <c r="CT1003" i="1" s="1"/>
  <c r="CU1003" i="1" s="1"/>
  <c r="CJ1009" i="1"/>
  <c r="O996" i="1"/>
  <c r="CJ996" i="1" s="1"/>
  <c r="P995" i="1"/>
  <c r="O998" i="1"/>
  <c r="CJ998" i="1" s="1"/>
  <c r="P994" i="1"/>
  <c r="O1002" i="1"/>
  <c r="CT1002" i="1" s="1"/>
  <c r="CU1002" i="1" s="1"/>
  <c r="CJ1008" i="1"/>
  <c r="O1004" i="1"/>
  <c r="CJ1010" i="1"/>
  <c r="P997" i="1"/>
  <c r="Q1006" i="1"/>
  <c r="N1000" i="1"/>
  <c r="N1005" i="1"/>
  <c r="Q1007" i="1"/>
  <c r="N1001" i="1"/>
  <c r="Q703" i="1"/>
  <c r="T691" i="1" s="1"/>
  <c r="Q997" i="1"/>
  <c r="Q994" i="1"/>
  <c r="P998" i="1"/>
  <c r="O1007" i="1"/>
  <c r="O1001" i="1" s="1"/>
  <c r="O989" i="1" s="1"/>
  <c r="L1005" i="1"/>
  <c r="P996" i="1"/>
  <c r="P1007" i="1"/>
  <c r="M1005" i="1"/>
  <c r="P1006" i="1"/>
  <c r="H427" i="1"/>
  <c r="Q998" i="1"/>
  <c r="O994" i="1"/>
  <c r="CJ994" i="1" s="1"/>
  <c r="O1006" i="1"/>
  <c r="CJ1006" i="1" s="1"/>
  <c r="J993" i="1"/>
  <c r="O997" i="1"/>
  <c r="CT997" i="1" s="1"/>
  <c r="CU997" i="1" s="1"/>
  <c r="J1005" i="1"/>
  <c r="R1005" i="1"/>
  <c r="P1008" i="1"/>
  <c r="Q996" i="1"/>
  <c r="Q995" i="1"/>
  <c r="O993" i="1"/>
  <c r="CJ993" i="1" s="1"/>
  <c r="O995" i="1"/>
  <c r="CT995" i="1" s="1"/>
  <c r="CU995" i="1" s="1"/>
  <c r="L993" i="1"/>
  <c r="M993" i="1"/>
  <c r="R993" i="1"/>
  <c r="J445" i="1"/>
  <c r="N989" i="1" l="1"/>
  <c r="CT989" i="1" s="1"/>
  <c r="CU989" i="1" s="1"/>
  <c r="CT1001" i="1"/>
  <c r="CU1001" i="1" s="1"/>
  <c r="CT998" i="1"/>
  <c r="CU998" i="1" s="1"/>
  <c r="CT996" i="1"/>
  <c r="CU996" i="1" s="1"/>
  <c r="CT1007" i="1"/>
  <c r="CU1007" i="1" s="1"/>
  <c r="CJ1004" i="1"/>
  <c r="CT1004" i="1"/>
  <c r="CU1004" i="1" s="1"/>
  <c r="CT993" i="1"/>
  <c r="CU993" i="1" s="1"/>
  <c r="CT994" i="1"/>
  <c r="CU994" i="1" s="1"/>
  <c r="CT1006" i="1"/>
  <c r="CU1006" i="1" s="1"/>
  <c r="CJ1003" i="1"/>
  <c r="O991" i="1"/>
  <c r="CJ1002" i="1"/>
  <c r="O990" i="1"/>
  <c r="T983" i="1"/>
  <c r="T943" i="1"/>
  <c r="T982" i="1"/>
  <c r="T942" i="1"/>
  <c r="T995" i="1"/>
  <c r="T955" i="1"/>
  <c r="T984" i="1"/>
  <c r="T944" i="1"/>
  <c r="T986" i="1"/>
  <c r="T946" i="1"/>
  <c r="T985" i="1"/>
  <c r="T945" i="1"/>
  <c r="T994" i="1"/>
  <c r="T954" i="1"/>
  <c r="O992" i="1"/>
  <c r="O983" i="1"/>
  <c r="P1005" i="1"/>
  <c r="CJ1001" i="1"/>
  <c r="CJ997" i="1"/>
  <c r="CJ995" i="1"/>
  <c r="CJ1007" i="1"/>
  <c r="O1000" i="1"/>
  <c r="CT1000" i="1" s="1"/>
  <c r="CU1000" i="1" s="1"/>
  <c r="O1005" i="1"/>
  <c r="CJ1005" i="1" s="1"/>
  <c r="N999" i="1"/>
  <c r="P895" i="1"/>
  <c r="Q895" i="1"/>
  <c r="Q896" i="1"/>
  <c r="P896" i="1"/>
  <c r="N701" i="1"/>
  <c r="Q704" i="1"/>
  <c r="T692" i="1" s="1"/>
  <c r="Q1005" i="1"/>
  <c r="P993" i="1"/>
  <c r="Q993" i="1"/>
  <c r="CJ990" i="1" l="1"/>
  <c r="CT990" i="1"/>
  <c r="CU990" i="1" s="1"/>
  <c r="CJ992" i="1"/>
  <c r="CT992" i="1"/>
  <c r="CU992" i="1" s="1"/>
  <c r="CJ991" i="1"/>
  <c r="CT991" i="1"/>
  <c r="CU991" i="1" s="1"/>
  <c r="CT1005" i="1"/>
  <c r="CU1005" i="1" s="1"/>
  <c r="O985" i="1"/>
  <c r="O986" i="1"/>
  <c r="O999" i="1"/>
  <c r="CT999" i="1" s="1"/>
  <c r="T993" i="1"/>
  <c r="T953" i="1"/>
  <c r="T981" i="1"/>
  <c r="T941" i="1"/>
  <c r="O984" i="1"/>
  <c r="N983" i="1"/>
  <c r="CJ989" i="1"/>
  <c r="CJ1000" i="1"/>
  <c r="P701" i="1"/>
  <c r="O701" i="1"/>
  <c r="CJ701" i="1" s="1"/>
  <c r="Q701" i="1"/>
  <c r="T689" i="1" s="1"/>
  <c r="H16" i="1"/>
  <c r="I16" i="1"/>
  <c r="G16" i="1"/>
  <c r="O180" i="1"/>
  <c r="O182" i="1"/>
  <c r="O183" i="1"/>
  <c r="CT183" i="1" s="1"/>
  <c r="CU183" i="1" s="1"/>
  <c r="O184" i="1"/>
  <c r="CT184" i="1" s="1"/>
  <c r="CU184" i="1" s="1"/>
  <c r="O210" i="1"/>
  <c r="O212" i="1"/>
  <c r="O213" i="1"/>
  <c r="O214" i="1"/>
  <c r="O221" i="1"/>
  <c r="O222" i="1"/>
  <c r="O223" i="1"/>
  <c r="O224" i="1"/>
  <c r="O262" i="1"/>
  <c r="O264" i="1"/>
  <c r="O265" i="1"/>
  <c r="O266" i="1"/>
  <c r="O274" i="1"/>
  <c r="O276" i="1"/>
  <c r="O277" i="1"/>
  <c r="O278" i="1"/>
  <c r="O286" i="1"/>
  <c r="O288" i="1"/>
  <c r="O289" i="1"/>
  <c r="O290" i="1"/>
  <c r="O291" i="1"/>
  <c r="O292" i="1"/>
  <c r="O420" i="1"/>
  <c r="O422" i="1"/>
  <c r="O423" i="1"/>
  <c r="O424" i="1"/>
  <c r="O444" i="1"/>
  <c r="O447" i="1"/>
  <c r="O448" i="1"/>
  <c r="O450" i="1"/>
  <c r="O451" i="1"/>
  <c r="O452" i="1"/>
  <c r="O453" i="1"/>
  <c r="O454" i="1"/>
  <c r="O456" i="1"/>
  <c r="O457" i="1"/>
  <c r="O458" i="1"/>
  <c r="O459" i="1"/>
  <c r="O460" i="1"/>
  <c r="O696" i="1"/>
  <c r="CT696" i="1" s="1"/>
  <c r="CU696" i="1" s="1"/>
  <c r="O699" i="1"/>
  <c r="CT699" i="1" s="1"/>
  <c r="CU699" i="1" s="1"/>
  <c r="O700" i="1"/>
  <c r="CT700" i="1" s="1"/>
  <c r="CU700" i="1" s="1"/>
  <c r="O740" i="1"/>
  <c r="CT740" i="1" s="1"/>
  <c r="CU740" i="1" s="1"/>
  <c r="O741" i="1"/>
  <c r="CT741" i="1" s="1"/>
  <c r="CU741" i="1" s="1"/>
  <c r="O742" i="1"/>
  <c r="CT742" i="1" s="1"/>
  <c r="CU742" i="1" s="1"/>
  <c r="O708" i="1"/>
  <c r="O710" i="1"/>
  <c r="O711" i="1"/>
  <c r="O712" i="1"/>
  <c r="O756" i="1"/>
  <c r="O759" i="1"/>
  <c r="O760" i="1"/>
  <c r="O876" i="1"/>
  <c r="O877" i="1"/>
  <c r="O878" i="1"/>
  <c r="O879" i="1"/>
  <c r="O880" i="1"/>
  <c r="CJ931" i="1"/>
  <c r="CJ932" i="1"/>
  <c r="O978" i="1"/>
  <c r="O979" i="1"/>
  <c r="O980" i="1"/>
  <c r="O1012" i="1"/>
  <c r="O1013" i="1"/>
  <c r="O1014" i="1"/>
  <c r="O1015" i="1"/>
  <c r="O1016" i="1"/>
  <c r="CJ1014" i="1" l="1"/>
  <c r="CT1014" i="1"/>
  <c r="CU1014" i="1" s="1"/>
  <c r="CJ1015" i="1"/>
  <c r="CT1015" i="1"/>
  <c r="CU1015" i="1" s="1"/>
  <c r="CJ980" i="1"/>
  <c r="CT980" i="1"/>
  <c r="CU980" i="1" s="1"/>
  <c r="CJ877" i="1"/>
  <c r="CT877" i="1"/>
  <c r="CU877" i="1" s="1"/>
  <c r="CJ756" i="1"/>
  <c r="CT756" i="1"/>
  <c r="CU756" i="1" s="1"/>
  <c r="CJ708" i="1"/>
  <c r="CT708" i="1"/>
  <c r="CU708" i="1" s="1"/>
  <c r="CJ459" i="1"/>
  <c r="CT459" i="1"/>
  <c r="CU459" i="1" s="1"/>
  <c r="CJ454" i="1"/>
  <c r="CT454" i="1"/>
  <c r="CU454" i="1" s="1"/>
  <c r="CJ450" i="1"/>
  <c r="CT450" i="1"/>
  <c r="CU450" i="1" s="1"/>
  <c r="CJ424" i="1"/>
  <c r="CT424" i="1"/>
  <c r="CU424" i="1" s="1"/>
  <c r="CJ292" i="1"/>
  <c r="CT292" i="1"/>
  <c r="CU292" i="1" s="1"/>
  <c r="CJ288" i="1"/>
  <c r="CT288" i="1"/>
  <c r="CU288" i="1" s="1"/>
  <c r="CJ276" i="1"/>
  <c r="CT276" i="1"/>
  <c r="CU276" i="1" s="1"/>
  <c r="CJ264" i="1"/>
  <c r="CT264" i="1"/>
  <c r="CU264" i="1" s="1"/>
  <c r="CJ222" i="1"/>
  <c r="CT222" i="1"/>
  <c r="CU222" i="1" s="1"/>
  <c r="CJ212" i="1"/>
  <c r="CT212" i="1"/>
  <c r="CU212" i="1" s="1"/>
  <c r="O170" i="1"/>
  <c r="CT170" i="1" s="1"/>
  <c r="CU170" i="1" s="1"/>
  <c r="CT182" i="1"/>
  <c r="CU182" i="1" s="1"/>
  <c r="CJ876" i="1"/>
  <c r="CT876" i="1"/>
  <c r="CU876" i="1" s="1"/>
  <c r="CJ712" i="1"/>
  <c r="CT712" i="1"/>
  <c r="CU712" i="1" s="1"/>
  <c r="CJ458" i="1"/>
  <c r="CT458" i="1"/>
  <c r="CU458" i="1" s="1"/>
  <c r="CJ453" i="1"/>
  <c r="CT453" i="1"/>
  <c r="CU453" i="1" s="1"/>
  <c r="CJ448" i="1"/>
  <c r="CT448" i="1"/>
  <c r="CU448" i="1" s="1"/>
  <c r="CJ423" i="1"/>
  <c r="CT423" i="1"/>
  <c r="CU423" i="1" s="1"/>
  <c r="CJ291" i="1"/>
  <c r="CT291" i="1"/>
  <c r="CU291" i="1" s="1"/>
  <c r="CJ286" i="1"/>
  <c r="CT286" i="1"/>
  <c r="CU286" i="1" s="1"/>
  <c r="CJ274" i="1"/>
  <c r="CT274" i="1"/>
  <c r="CU274" i="1" s="1"/>
  <c r="CJ262" i="1"/>
  <c r="CT262" i="1"/>
  <c r="CU262" i="1" s="1"/>
  <c r="CJ221" i="1"/>
  <c r="CT221" i="1"/>
  <c r="CU221" i="1" s="1"/>
  <c r="CJ210" i="1"/>
  <c r="CT210" i="1"/>
  <c r="CU210" i="1" s="1"/>
  <c r="O168" i="1"/>
  <c r="CT168" i="1" s="1"/>
  <c r="CU168" i="1" s="1"/>
  <c r="CT180" i="1"/>
  <c r="CU180" i="1" s="1"/>
  <c r="CJ986" i="1"/>
  <c r="CT986" i="1"/>
  <c r="CU986" i="1" s="1"/>
  <c r="CJ880" i="1"/>
  <c r="CT880" i="1"/>
  <c r="CU880" i="1" s="1"/>
  <c r="CJ978" i="1"/>
  <c r="CT978" i="1"/>
  <c r="CU978" i="1" s="1"/>
  <c r="CJ760" i="1"/>
  <c r="CT760" i="1"/>
  <c r="CU760" i="1" s="1"/>
  <c r="CJ711" i="1"/>
  <c r="CT711" i="1"/>
  <c r="CU711" i="1" s="1"/>
  <c r="CJ457" i="1"/>
  <c r="CT457" i="1"/>
  <c r="CU457" i="1" s="1"/>
  <c r="CJ452" i="1"/>
  <c r="CT452" i="1"/>
  <c r="CU452" i="1" s="1"/>
  <c r="CJ447" i="1"/>
  <c r="CT447" i="1"/>
  <c r="CU447" i="1" s="1"/>
  <c r="CJ422" i="1"/>
  <c r="CT422" i="1"/>
  <c r="CU422" i="1" s="1"/>
  <c r="CJ290" i="1"/>
  <c r="CT290" i="1"/>
  <c r="CU290" i="1" s="1"/>
  <c r="CJ278" i="1"/>
  <c r="CT278" i="1"/>
  <c r="CU278" i="1" s="1"/>
  <c r="CJ266" i="1"/>
  <c r="CT266" i="1"/>
  <c r="CU266" i="1" s="1"/>
  <c r="CJ224" i="1"/>
  <c r="CT224" i="1"/>
  <c r="CU224" i="1" s="1"/>
  <c r="CJ214" i="1"/>
  <c r="CT214" i="1"/>
  <c r="CU214" i="1" s="1"/>
  <c r="CJ983" i="1"/>
  <c r="CT983" i="1"/>
  <c r="CU983" i="1" s="1"/>
  <c r="CJ985" i="1"/>
  <c r="CT985" i="1"/>
  <c r="CU985" i="1" s="1"/>
  <c r="CJ979" i="1"/>
  <c r="CT979" i="1"/>
  <c r="CU979" i="1" s="1"/>
  <c r="CJ1013" i="1"/>
  <c r="CT1013" i="1"/>
  <c r="CU1013" i="1" s="1"/>
  <c r="CJ879" i="1"/>
  <c r="CT879" i="1"/>
  <c r="CU879" i="1" s="1"/>
  <c r="CJ1016" i="1"/>
  <c r="CT1016" i="1"/>
  <c r="CU1016" i="1" s="1"/>
  <c r="CJ1012" i="1"/>
  <c r="CT1012" i="1"/>
  <c r="CU1012" i="1" s="1"/>
  <c r="CJ878" i="1"/>
  <c r="CT878" i="1"/>
  <c r="CU878" i="1" s="1"/>
  <c r="CJ759" i="1"/>
  <c r="CT759" i="1"/>
  <c r="CU759" i="1" s="1"/>
  <c r="CJ710" i="1"/>
  <c r="CT710" i="1"/>
  <c r="CU710" i="1" s="1"/>
  <c r="CJ460" i="1"/>
  <c r="CT460" i="1"/>
  <c r="CU460" i="1" s="1"/>
  <c r="CJ456" i="1"/>
  <c r="CT456" i="1"/>
  <c r="CU456" i="1" s="1"/>
  <c r="CJ451" i="1"/>
  <c r="CT451" i="1"/>
  <c r="CU451" i="1" s="1"/>
  <c r="CJ444" i="1"/>
  <c r="CT444" i="1"/>
  <c r="CU444" i="1" s="1"/>
  <c r="CJ420" i="1"/>
  <c r="CT420" i="1"/>
  <c r="CU420" i="1" s="1"/>
  <c r="CJ289" i="1"/>
  <c r="CT289" i="1"/>
  <c r="CU289" i="1" s="1"/>
  <c r="CJ277" i="1"/>
  <c r="CT277" i="1"/>
  <c r="CU277" i="1" s="1"/>
  <c r="CJ265" i="1"/>
  <c r="CT265" i="1"/>
  <c r="CU265" i="1" s="1"/>
  <c r="CJ223" i="1"/>
  <c r="CT223" i="1"/>
  <c r="CU223" i="1" s="1"/>
  <c r="CJ213" i="1"/>
  <c r="CT213" i="1"/>
  <c r="CU213" i="1" s="1"/>
  <c r="CJ984" i="1"/>
  <c r="CT984" i="1"/>
  <c r="CU984" i="1" s="1"/>
  <c r="CT701" i="1"/>
  <c r="CU701" i="1" s="1"/>
  <c r="CJ700" i="1"/>
  <c r="O694" i="1"/>
  <c r="CT694" i="1" s="1"/>
  <c r="CU694" i="1" s="1"/>
  <c r="CJ699" i="1"/>
  <c r="O693" i="1"/>
  <c r="CT693" i="1" s="1"/>
  <c r="CU693" i="1" s="1"/>
  <c r="CJ696" i="1"/>
  <c r="O690" i="1"/>
  <c r="CJ168" i="1"/>
  <c r="CJ180" i="1"/>
  <c r="O736" i="1"/>
  <c r="CJ742" i="1"/>
  <c r="O172" i="1"/>
  <c r="CJ184" i="1"/>
  <c r="O735" i="1"/>
  <c r="CJ741" i="1"/>
  <c r="O171" i="1"/>
  <c r="CJ183" i="1"/>
  <c r="O734" i="1"/>
  <c r="CJ740" i="1"/>
  <c r="CJ182" i="1"/>
  <c r="O204" i="1"/>
  <c r="O206" i="1"/>
  <c r="CT206" i="1" s="1"/>
  <c r="CU206" i="1" s="1"/>
  <c r="O208" i="1"/>
  <c r="CT208" i="1" s="1"/>
  <c r="CU208" i="1" s="1"/>
  <c r="O207" i="1"/>
  <c r="CT207" i="1" s="1"/>
  <c r="CU207" i="1" s="1"/>
  <c r="O430" i="1"/>
  <c r="O429" i="1"/>
  <c r="O426" i="1"/>
  <c r="CJ170" i="1" l="1"/>
  <c r="CJ204" i="1"/>
  <c r="CT204" i="1"/>
  <c r="CU204" i="1" s="1"/>
  <c r="CJ734" i="1"/>
  <c r="CT734" i="1"/>
  <c r="CU734" i="1" s="1"/>
  <c r="CJ736" i="1"/>
  <c r="CT736" i="1"/>
  <c r="CU736" i="1" s="1"/>
  <c r="CJ172" i="1"/>
  <c r="CT172" i="1"/>
  <c r="CU172" i="1" s="1"/>
  <c r="CJ171" i="1"/>
  <c r="CT171" i="1"/>
  <c r="CU171" i="1" s="1"/>
  <c r="CJ429" i="1"/>
  <c r="CT429" i="1"/>
  <c r="CU429" i="1" s="1"/>
  <c r="CJ690" i="1"/>
  <c r="CT690" i="1"/>
  <c r="CU690" i="1" s="1"/>
  <c r="CJ426" i="1"/>
  <c r="CT426" i="1"/>
  <c r="CU426" i="1" s="1"/>
  <c r="CJ430" i="1"/>
  <c r="CT430" i="1"/>
  <c r="CU430" i="1" s="1"/>
  <c r="CJ735" i="1"/>
  <c r="CT735" i="1"/>
  <c r="CU735" i="1" s="1"/>
  <c r="O164" i="1"/>
  <c r="CJ206" i="1"/>
  <c r="O165" i="1"/>
  <c r="CJ207" i="1"/>
  <c r="O166" i="1"/>
  <c r="CJ208" i="1"/>
  <c r="O687" i="1"/>
  <c r="CT687" i="1" s="1"/>
  <c r="CU687" i="1" s="1"/>
  <c r="CJ693" i="1"/>
  <c r="O688" i="1"/>
  <c r="CJ694" i="1"/>
  <c r="O162" i="1"/>
  <c r="CJ165" i="1" l="1"/>
  <c r="CT165" i="1"/>
  <c r="CU165" i="1" s="1"/>
  <c r="CJ162" i="1"/>
  <c r="CT162" i="1"/>
  <c r="CU162" i="1" s="1"/>
  <c r="CJ688" i="1"/>
  <c r="CT688" i="1"/>
  <c r="CU688" i="1" s="1"/>
  <c r="CJ166" i="1"/>
  <c r="CT166" i="1"/>
  <c r="CU166" i="1" s="1"/>
  <c r="CJ164" i="1"/>
  <c r="CT164" i="1"/>
  <c r="CU164" i="1" s="1"/>
  <c r="CJ687" i="1"/>
  <c r="Q180" i="1" l="1"/>
  <c r="Q182" i="1"/>
  <c r="Q183" i="1"/>
  <c r="Q184" i="1"/>
  <c r="Q210" i="1"/>
  <c r="Q212" i="1"/>
  <c r="Q213" i="1"/>
  <c r="Q214" i="1"/>
  <c r="Q221" i="1"/>
  <c r="Q222" i="1"/>
  <c r="Q223" i="1"/>
  <c r="Q224" i="1"/>
  <c r="Q262" i="1"/>
  <c r="Q264" i="1"/>
  <c r="Q265" i="1"/>
  <c r="Q266" i="1"/>
  <c r="Q274" i="1"/>
  <c r="Q276" i="1"/>
  <c r="Q277" i="1"/>
  <c r="Q278" i="1"/>
  <c r="Q286" i="1"/>
  <c r="Q288" i="1"/>
  <c r="Q289" i="1"/>
  <c r="Q290" i="1"/>
  <c r="Q291" i="1"/>
  <c r="Q292" i="1"/>
  <c r="Q420" i="1"/>
  <c r="T378" i="1" s="1"/>
  <c r="Q422" i="1"/>
  <c r="T380" i="1" s="1"/>
  <c r="Q423" i="1"/>
  <c r="T381" i="1" s="1"/>
  <c r="Q424" i="1"/>
  <c r="T382" i="1" s="1"/>
  <c r="Q444" i="1"/>
  <c r="T432" i="1" s="1"/>
  <c r="Q447" i="1"/>
  <c r="T435" i="1" s="1"/>
  <c r="Q448" i="1"/>
  <c r="T436" i="1" s="1"/>
  <c r="Q450" i="1"/>
  <c r="T438" i="1" s="1"/>
  <c r="Q451" i="1"/>
  <c r="T439" i="1" s="1"/>
  <c r="Q452" i="1"/>
  <c r="T440" i="1" s="1"/>
  <c r="Q453" i="1"/>
  <c r="T441" i="1" s="1"/>
  <c r="Q454" i="1"/>
  <c r="T442" i="1" s="1"/>
  <c r="Q456" i="1"/>
  <c r="Q457" i="1"/>
  <c r="Q458" i="1"/>
  <c r="Q459" i="1"/>
  <c r="Q460" i="1"/>
  <c r="Q696" i="1"/>
  <c r="Q699" i="1"/>
  <c r="Q700" i="1"/>
  <c r="Q740" i="1"/>
  <c r="T728" i="1" s="1"/>
  <c r="Q741" i="1"/>
  <c r="T729" i="1" s="1"/>
  <c r="Q742" i="1"/>
  <c r="T730" i="1" s="1"/>
  <c r="Q708" i="1"/>
  <c r="Q710" i="1"/>
  <c r="Q711" i="1"/>
  <c r="Q712" i="1"/>
  <c r="Q756" i="1"/>
  <c r="Q759" i="1"/>
  <c r="Q760" i="1"/>
  <c r="Q876" i="1"/>
  <c r="T864" i="1" s="1"/>
  <c r="Q877" i="1"/>
  <c r="T865" i="1" s="1"/>
  <c r="Q878" i="1"/>
  <c r="T866" i="1" s="1"/>
  <c r="Q879" i="1"/>
  <c r="T867" i="1" s="1"/>
  <c r="Q880" i="1"/>
  <c r="T868" i="1" s="1"/>
  <c r="Q978" i="1"/>
  <c r="T924" i="1" s="1"/>
  <c r="Q979" i="1"/>
  <c r="T925" i="1" s="1"/>
  <c r="Q980" i="1"/>
  <c r="T926" i="1" s="1"/>
  <c r="T927" i="1"/>
  <c r="T928" i="1"/>
  <c r="Q1000" i="1"/>
  <c r="T948" i="1" s="1"/>
  <c r="Q1001" i="1"/>
  <c r="T949" i="1" s="1"/>
  <c r="Q1002" i="1"/>
  <c r="T950" i="1" s="1"/>
  <c r="Q1003" i="1"/>
  <c r="T951" i="1" s="1"/>
  <c r="Q1004" i="1"/>
  <c r="T952" i="1" s="1"/>
  <c r="Q1012" i="1"/>
  <c r="Q1013" i="1"/>
  <c r="Q1014" i="1"/>
  <c r="Q1015" i="1"/>
  <c r="Q1016" i="1"/>
  <c r="Q1053" i="1"/>
  <c r="T1035" i="1" s="1"/>
  <c r="Q1054" i="1"/>
  <c r="T1036" i="1" s="1"/>
  <c r="Q1055" i="1"/>
  <c r="T1037" i="1" s="1"/>
  <c r="Q1056" i="1"/>
  <c r="T1038" i="1" s="1"/>
  <c r="Q1057" i="1"/>
  <c r="T1039" i="1" s="1"/>
  <c r="Q1058" i="1"/>
  <c r="T1040" i="1" s="1"/>
  <c r="Q1060" i="1"/>
  <c r="Q1061" i="1"/>
  <c r="Q1062" i="1"/>
  <c r="Q1063" i="1"/>
  <c r="Q1064" i="1"/>
  <c r="Q1066" i="1"/>
  <c r="Q1067" i="1"/>
  <c r="Q1068" i="1"/>
  <c r="Q1069" i="1"/>
  <c r="Q1070" i="1"/>
  <c r="Q1072" i="1"/>
  <c r="Q1073" i="1"/>
  <c r="Q1074" i="1"/>
  <c r="Q1075" i="1"/>
  <c r="Q1076" i="1"/>
  <c r="T974" i="1" l="1"/>
  <c r="T962" i="1"/>
  <c r="T976" i="1"/>
  <c r="T964" i="1"/>
  <c r="T972" i="1"/>
  <c r="T960" i="1"/>
  <c r="T973" i="1"/>
  <c r="T961" i="1"/>
  <c r="T975" i="1"/>
  <c r="T963" i="1"/>
  <c r="T1019" i="1"/>
  <c r="T1031" i="1"/>
  <c r="T1022" i="1"/>
  <c r="T1034" i="1"/>
  <c r="T1018" i="1"/>
  <c r="T1030" i="1"/>
  <c r="T1033" i="1"/>
  <c r="T1021" i="1"/>
  <c r="T1032" i="1"/>
  <c r="T1020" i="1"/>
  <c r="R1076" i="1" l="1"/>
  <c r="T1064" i="1"/>
  <c r="R1075" i="1"/>
  <c r="T1063" i="1"/>
  <c r="R1074" i="1"/>
  <c r="T1062" i="1"/>
  <c r="R1073" i="1"/>
  <c r="T1061" i="1"/>
  <c r="F1073" i="1"/>
  <c r="F1071" i="1" s="1"/>
  <c r="E1073" i="1"/>
  <c r="E1071" i="1" s="1"/>
  <c r="D1073" i="1"/>
  <c r="D1071" i="1" s="1"/>
  <c r="R1072" i="1"/>
  <c r="T1060" i="1"/>
  <c r="R1070" i="1"/>
  <c r="T1058" i="1"/>
  <c r="R1069" i="1"/>
  <c r="T1057" i="1"/>
  <c r="R1068" i="1"/>
  <c r="T1056" i="1"/>
  <c r="R1067" i="1"/>
  <c r="T1055" i="1"/>
  <c r="F1067" i="1"/>
  <c r="F1065" i="1" s="1"/>
  <c r="E1067" i="1"/>
  <c r="E1065" i="1" s="1"/>
  <c r="D1067" i="1"/>
  <c r="D1065" i="1" s="1"/>
  <c r="R1066" i="1"/>
  <c r="T1054" i="1"/>
  <c r="R460" i="1"/>
  <c r="T448" i="1"/>
  <c r="P460" i="1"/>
  <c r="M460" i="1"/>
  <c r="L460" i="1"/>
  <c r="J460" i="1"/>
  <c r="R459" i="1"/>
  <c r="T447" i="1"/>
  <c r="P459" i="1"/>
  <c r="M459" i="1"/>
  <c r="L459" i="1"/>
  <c r="J459" i="1"/>
  <c r="R458" i="1"/>
  <c r="T446" i="1"/>
  <c r="P458" i="1"/>
  <c r="M458" i="1"/>
  <c r="L458" i="1"/>
  <c r="J458" i="1"/>
  <c r="R457" i="1"/>
  <c r="T445" i="1"/>
  <c r="P457" i="1"/>
  <c r="M457" i="1"/>
  <c r="L457" i="1"/>
  <c r="J457" i="1"/>
  <c r="F457" i="1"/>
  <c r="F455" i="1" s="1"/>
  <c r="E457" i="1"/>
  <c r="E455" i="1" s="1"/>
  <c r="D457" i="1"/>
  <c r="D455" i="1" s="1"/>
  <c r="R456" i="1"/>
  <c r="T444" i="1"/>
  <c r="P456" i="1"/>
  <c r="M456" i="1"/>
  <c r="L456" i="1"/>
  <c r="J456" i="1"/>
  <c r="K455" i="1"/>
  <c r="I455" i="1"/>
  <c r="H455" i="1"/>
  <c r="G455" i="1"/>
  <c r="J450" i="1"/>
  <c r="Q455" i="1" l="1"/>
  <c r="T443" i="1" s="1"/>
  <c r="O455" i="1"/>
  <c r="Q1065" i="1"/>
  <c r="T1053" i="1" s="1"/>
  <c r="Q1071" i="1"/>
  <c r="T1059" i="1" s="1"/>
  <c r="R1071" i="1"/>
  <c r="R1065" i="1"/>
  <c r="J455" i="1"/>
  <c r="M455" i="1"/>
  <c r="P455" i="1"/>
  <c r="L455" i="1"/>
  <c r="R455" i="1"/>
  <c r="CJ455" i="1" l="1"/>
  <c r="CT455" i="1"/>
  <c r="CU455" i="1" s="1"/>
  <c r="T540" i="1"/>
  <c r="T541" i="1"/>
  <c r="T542" i="1"/>
  <c r="T543" i="1"/>
  <c r="T544" i="1"/>
  <c r="T539" i="1" l="1"/>
  <c r="R448" i="1" l="1"/>
  <c r="P448" i="1"/>
  <c r="M448" i="1"/>
  <c r="R447" i="1"/>
  <c r="P447" i="1"/>
  <c r="M447" i="1"/>
  <c r="R446" i="1"/>
  <c r="R445" i="1"/>
  <c r="M445" i="1"/>
  <c r="R444" i="1"/>
  <c r="P444" i="1"/>
  <c r="M444" i="1"/>
  <c r="I443" i="1"/>
  <c r="H443" i="1"/>
  <c r="L443" i="1" s="1"/>
  <c r="G443" i="1"/>
  <c r="F443" i="1"/>
  <c r="E443" i="1"/>
  <c r="D443" i="1"/>
  <c r="R934" i="1"/>
  <c r="M934" i="1"/>
  <c r="L934" i="1"/>
  <c r="J934" i="1"/>
  <c r="R933" i="1"/>
  <c r="M933" i="1"/>
  <c r="L933" i="1"/>
  <c r="J933" i="1"/>
  <c r="R930" i="1"/>
  <c r="M930" i="1"/>
  <c r="L930" i="1"/>
  <c r="J930" i="1"/>
  <c r="H929" i="1"/>
  <c r="CU929" i="1" s="1"/>
  <c r="G929" i="1"/>
  <c r="F929" i="1"/>
  <c r="E929" i="1"/>
  <c r="D929" i="1"/>
  <c r="CG214" i="1"/>
  <c r="R214" i="1"/>
  <c r="P214" i="1"/>
  <c r="M214" i="1"/>
  <c r="L214" i="1"/>
  <c r="J214" i="1"/>
  <c r="CG213" i="1"/>
  <c r="R213" i="1"/>
  <c r="P213" i="1"/>
  <c r="M213" i="1"/>
  <c r="L213" i="1"/>
  <c r="J213" i="1"/>
  <c r="CG212" i="1"/>
  <c r="R212" i="1"/>
  <c r="P212" i="1"/>
  <c r="M212" i="1"/>
  <c r="L212" i="1"/>
  <c r="J212" i="1"/>
  <c r="CG211" i="1"/>
  <c r="R211" i="1"/>
  <c r="M211" i="1"/>
  <c r="L211" i="1"/>
  <c r="J211" i="1"/>
  <c r="CG210" i="1"/>
  <c r="R210" i="1"/>
  <c r="P210" i="1"/>
  <c r="M210" i="1"/>
  <c r="L210" i="1"/>
  <c r="J210" i="1"/>
  <c r="K209" i="1"/>
  <c r="I209" i="1"/>
  <c r="H209" i="1"/>
  <c r="CG184" i="1"/>
  <c r="R184" i="1"/>
  <c r="P184" i="1"/>
  <c r="M184" i="1"/>
  <c r="L184" i="1"/>
  <c r="J184" i="1"/>
  <c r="CG183" i="1"/>
  <c r="R183" i="1"/>
  <c r="P183" i="1"/>
  <c r="M183" i="1"/>
  <c r="L183" i="1"/>
  <c r="J183" i="1"/>
  <c r="CG182" i="1"/>
  <c r="R182" i="1"/>
  <c r="P182" i="1"/>
  <c r="M182" i="1"/>
  <c r="L182" i="1"/>
  <c r="J182" i="1"/>
  <c r="CG181" i="1"/>
  <c r="R181" i="1"/>
  <c r="N181" i="1"/>
  <c r="M181" i="1"/>
  <c r="L181" i="1"/>
  <c r="J181" i="1"/>
  <c r="CG180" i="1"/>
  <c r="R180" i="1"/>
  <c r="P180" i="1"/>
  <c r="M180" i="1"/>
  <c r="L180" i="1"/>
  <c r="J180" i="1"/>
  <c r="K179" i="1"/>
  <c r="I179" i="1"/>
  <c r="H179" i="1"/>
  <c r="G179" i="1"/>
  <c r="F179" i="1"/>
  <c r="E179" i="1"/>
  <c r="D179" i="1"/>
  <c r="R712" i="1"/>
  <c r="T700" i="1"/>
  <c r="P712" i="1"/>
  <c r="M712" i="1"/>
  <c r="L712" i="1"/>
  <c r="J712" i="1"/>
  <c r="R711" i="1"/>
  <c r="T699" i="1"/>
  <c r="P711" i="1"/>
  <c r="M711" i="1"/>
  <c r="L711" i="1"/>
  <c r="J711" i="1"/>
  <c r="R710" i="1"/>
  <c r="T698" i="1"/>
  <c r="P710" i="1"/>
  <c r="M710" i="1"/>
  <c r="L710" i="1"/>
  <c r="J710" i="1"/>
  <c r="M709" i="1"/>
  <c r="G707" i="1"/>
  <c r="F709" i="1"/>
  <c r="F707" i="1" s="1"/>
  <c r="R708" i="1"/>
  <c r="T696" i="1"/>
  <c r="P708" i="1"/>
  <c r="M708" i="1"/>
  <c r="L708" i="1"/>
  <c r="J708" i="1"/>
  <c r="K707" i="1"/>
  <c r="E707" i="1"/>
  <c r="D707" i="1"/>
  <c r="R742" i="1"/>
  <c r="T712" i="1"/>
  <c r="P742" i="1"/>
  <c r="M742" i="1"/>
  <c r="L742" i="1"/>
  <c r="J742" i="1"/>
  <c r="R741" i="1"/>
  <c r="T711" i="1"/>
  <c r="P741" i="1"/>
  <c r="M741" i="1"/>
  <c r="L741" i="1"/>
  <c r="J741" i="1"/>
  <c r="R740" i="1"/>
  <c r="T710" i="1"/>
  <c r="R739" i="1"/>
  <c r="M739" i="1"/>
  <c r="H733" i="1"/>
  <c r="G733" i="1"/>
  <c r="G685" i="1" s="1"/>
  <c r="F739" i="1"/>
  <c r="F737" i="1" s="1"/>
  <c r="R738" i="1"/>
  <c r="N738" i="1"/>
  <c r="M738" i="1"/>
  <c r="L738" i="1"/>
  <c r="J738" i="1"/>
  <c r="K737" i="1"/>
  <c r="I737" i="1"/>
  <c r="E737" i="1"/>
  <c r="D737" i="1"/>
  <c r="R700" i="1"/>
  <c r="T688" i="1"/>
  <c r="P700" i="1"/>
  <c r="M700" i="1"/>
  <c r="L700" i="1"/>
  <c r="J700" i="1"/>
  <c r="R699" i="1"/>
  <c r="T687" i="1"/>
  <c r="P699" i="1"/>
  <c r="M699" i="1"/>
  <c r="L699" i="1"/>
  <c r="J699" i="1"/>
  <c r="N698" i="1"/>
  <c r="K698" i="1"/>
  <c r="K692" i="1" s="1"/>
  <c r="J698" i="1"/>
  <c r="R697" i="1"/>
  <c r="N697" i="1"/>
  <c r="F697" i="1"/>
  <c r="F695" i="1" s="1"/>
  <c r="R696" i="1"/>
  <c r="T684" i="1"/>
  <c r="P696" i="1"/>
  <c r="M696" i="1"/>
  <c r="L696" i="1"/>
  <c r="J696" i="1"/>
  <c r="I695" i="1"/>
  <c r="H695" i="1"/>
  <c r="G695" i="1"/>
  <c r="E695" i="1"/>
  <c r="D695" i="1"/>
  <c r="R266" i="1"/>
  <c r="P266" i="1"/>
  <c r="M266" i="1"/>
  <c r="L266" i="1"/>
  <c r="J266" i="1"/>
  <c r="R265" i="1"/>
  <c r="P265" i="1"/>
  <c r="M265" i="1"/>
  <c r="L265" i="1"/>
  <c r="J265" i="1"/>
  <c r="R264" i="1"/>
  <c r="P264" i="1"/>
  <c r="M264" i="1"/>
  <c r="L264" i="1"/>
  <c r="J264" i="1"/>
  <c r="R263" i="1"/>
  <c r="N263" i="1"/>
  <c r="M263" i="1"/>
  <c r="L263" i="1"/>
  <c r="J263" i="1"/>
  <c r="R262" i="1"/>
  <c r="P262" i="1"/>
  <c r="M262" i="1"/>
  <c r="L262" i="1"/>
  <c r="J262" i="1"/>
  <c r="K261" i="1"/>
  <c r="I261" i="1"/>
  <c r="H261" i="1"/>
  <c r="G261" i="1"/>
  <c r="F261" i="1"/>
  <c r="E261" i="1"/>
  <c r="D261" i="1"/>
  <c r="R424" i="1"/>
  <c r="T406" i="1"/>
  <c r="P424" i="1"/>
  <c r="R423" i="1"/>
  <c r="T405" i="1"/>
  <c r="P423" i="1"/>
  <c r="R422" i="1"/>
  <c r="T404" i="1"/>
  <c r="P422" i="1"/>
  <c r="R421" i="1"/>
  <c r="N421" i="1"/>
  <c r="M421" i="1"/>
  <c r="L421" i="1"/>
  <c r="R420" i="1"/>
  <c r="T402" i="1"/>
  <c r="P420" i="1"/>
  <c r="K419" i="1"/>
  <c r="I419" i="1"/>
  <c r="H419" i="1"/>
  <c r="G419" i="1"/>
  <c r="F419" i="1"/>
  <c r="E419" i="1"/>
  <c r="D419" i="1"/>
  <c r="K418" i="1"/>
  <c r="I418" i="1"/>
  <c r="H418" i="1"/>
  <c r="G418" i="1"/>
  <c r="K417" i="1"/>
  <c r="I417" i="1"/>
  <c r="H417" i="1"/>
  <c r="G417" i="1"/>
  <c r="K416" i="1"/>
  <c r="K332" i="1" s="1"/>
  <c r="I416" i="1"/>
  <c r="I332" i="1" s="1"/>
  <c r="H416" i="1"/>
  <c r="G416" i="1"/>
  <c r="G332" i="1" s="1"/>
  <c r="K331" i="1"/>
  <c r="I331" i="1"/>
  <c r="H415" i="1"/>
  <c r="J415" i="1" s="1"/>
  <c r="G415" i="1"/>
  <c r="G331" i="1" s="1"/>
  <c r="K414" i="1"/>
  <c r="K330" i="1" s="1"/>
  <c r="I414" i="1"/>
  <c r="I330" i="1" s="1"/>
  <c r="H414" i="1"/>
  <c r="G414" i="1"/>
  <c r="G330" i="1" s="1"/>
  <c r="F413" i="1"/>
  <c r="E413" i="1"/>
  <c r="D413" i="1"/>
  <c r="N692" i="1" l="1"/>
  <c r="N686" i="1" s="1"/>
  <c r="N233" i="1"/>
  <c r="P233" i="1" s="1"/>
  <c r="N169" i="1"/>
  <c r="H330" i="1"/>
  <c r="H331" i="1"/>
  <c r="H332" i="1"/>
  <c r="O417" i="1"/>
  <c r="H685" i="1"/>
  <c r="K686" i="1"/>
  <c r="K683" i="1" s="1"/>
  <c r="M698" i="1"/>
  <c r="O421" i="1"/>
  <c r="CJ421" i="1" s="1"/>
  <c r="N732" i="1"/>
  <c r="O181" i="1"/>
  <c r="O169" i="1" s="1"/>
  <c r="N205" i="1"/>
  <c r="Q897" i="1"/>
  <c r="CJ446" i="1"/>
  <c r="N179" i="1"/>
  <c r="K16" i="1"/>
  <c r="K689" i="1"/>
  <c r="O697" i="1"/>
  <c r="CT697" i="1" s="1"/>
  <c r="CU697" i="1" s="1"/>
  <c r="K695" i="1"/>
  <c r="L695" i="1" s="1"/>
  <c r="G737" i="1"/>
  <c r="O698" i="1"/>
  <c r="CT698" i="1" s="1"/>
  <c r="CU698" i="1" s="1"/>
  <c r="O445" i="1"/>
  <c r="N427" i="1"/>
  <c r="J443" i="1"/>
  <c r="Q263" i="1"/>
  <c r="O263" i="1"/>
  <c r="CJ263" i="1" s="1"/>
  <c r="Q211" i="1"/>
  <c r="O211" i="1"/>
  <c r="O205" i="1" s="1"/>
  <c r="O203" i="1" s="1"/>
  <c r="O891" i="1"/>
  <c r="CT891" i="1" s="1"/>
  <c r="CU891" i="1" s="1"/>
  <c r="Q414" i="1"/>
  <c r="T390" i="1" s="1"/>
  <c r="O414" i="1"/>
  <c r="Q416" i="1"/>
  <c r="T392" i="1" s="1"/>
  <c r="O416" i="1"/>
  <c r="Q418" i="1"/>
  <c r="T394" i="1" s="1"/>
  <c r="O418" i="1"/>
  <c r="Q738" i="1"/>
  <c r="O738" i="1"/>
  <c r="O732" i="1" s="1"/>
  <c r="O684" i="1" s="1"/>
  <c r="CJ930" i="1"/>
  <c r="CJ934" i="1"/>
  <c r="Q697" i="1"/>
  <c r="T685" i="1" s="1"/>
  <c r="N739" i="1"/>
  <c r="P698" i="1"/>
  <c r="Q698" i="1"/>
  <c r="T686" i="1" s="1"/>
  <c r="P181" i="1"/>
  <c r="Q181" i="1"/>
  <c r="P417" i="1"/>
  <c r="Q417" i="1"/>
  <c r="T393" i="1" s="1"/>
  <c r="Q421" i="1"/>
  <c r="Q445" i="1"/>
  <c r="T433" i="1" s="1"/>
  <c r="P446" i="1"/>
  <c r="Q446" i="1"/>
  <c r="T434" i="1" s="1"/>
  <c r="I707" i="1"/>
  <c r="R707" i="1" s="1"/>
  <c r="L739" i="1"/>
  <c r="G413" i="1"/>
  <c r="CG209" i="1"/>
  <c r="J209" i="1"/>
  <c r="J419" i="1"/>
  <c r="P421" i="1"/>
  <c r="I413" i="1"/>
  <c r="R417" i="1"/>
  <c r="M419" i="1"/>
  <c r="N261" i="1"/>
  <c r="N419" i="1"/>
  <c r="M209" i="1"/>
  <c r="M443" i="1"/>
  <c r="J261" i="1"/>
  <c r="L698" i="1"/>
  <c r="P738" i="1"/>
  <c r="R418" i="1"/>
  <c r="M261" i="1"/>
  <c r="H737" i="1"/>
  <c r="J737" i="1" s="1"/>
  <c r="M737" i="1"/>
  <c r="R179" i="1"/>
  <c r="R209" i="1"/>
  <c r="K413" i="1"/>
  <c r="R416" i="1"/>
  <c r="R419" i="1"/>
  <c r="P263" i="1"/>
  <c r="J739" i="1"/>
  <c r="J709" i="1"/>
  <c r="R414" i="1"/>
  <c r="R261" i="1"/>
  <c r="R698" i="1"/>
  <c r="J179" i="1"/>
  <c r="L209" i="1"/>
  <c r="N209" i="1"/>
  <c r="R443" i="1"/>
  <c r="CG179" i="1"/>
  <c r="L179" i="1"/>
  <c r="N443" i="1"/>
  <c r="P445" i="1"/>
  <c r="P211" i="1"/>
  <c r="M179" i="1"/>
  <c r="J695" i="1"/>
  <c r="N695" i="1"/>
  <c r="P697" i="1"/>
  <c r="R737" i="1"/>
  <c r="N709" i="1"/>
  <c r="R709" i="1"/>
  <c r="H707" i="1"/>
  <c r="L709" i="1"/>
  <c r="L261" i="1"/>
  <c r="P416" i="1"/>
  <c r="P414" i="1"/>
  <c r="P418" i="1"/>
  <c r="L419" i="1"/>
  <c r="L415" i="1"/>
  <c r="M415" i="1"/>
  <c r="H413" i="1"/>
  <c r="N415" i="1"/>
  <c r="R415" i="1"/>
  <c r="CJ416" i="1" l="1"/>
  <c r="CT416" i="1"/>
  <c r="CU416" i="1" s="1"/>
  <c r="N684" i="1"/>
  <c r="CT684" i="1" s="1"/>
  <c r="CU684" i="1" s="1"/>
  <c r="CT732" i="1"/>
  <c r="CU732" i="1" s="1"/>
  <c r="CT263" i="1"/>
  <c r="CU263" i="1" s="1"/>
  <c r="CT738" i="1"/>
  <c r="CU738" i="1" s="1"/>
  <c r="N331" i="1"/>
  <c r="CJ418" i="1"/>
  <c r="CT418" i="1"/>
  <c r="CU418" i="1" s="1"/>
  <c r="CJ414" i="1"/>
  <c r="CT414" i="1"/>
  <c r="CU414" i="1" s="1"/>
  <c r="CT205" i="1"/>
  <c r="CU205" i="1" s="1"/>
  <c r="CJ417" i="1"/>
  <c r="CT417" i="1"/>
  <c r="CU417" i="1" s="1"/>
  <c r="CT181" i="1"/>
  <c r="CU181" i="1" s="1"/>
  <c r="CT421" i="1"/>
  <c r="CU421" i="1" s="1"/>
  <c r="N691" i="1"/>
  <c r="CJ445" i="1"/>
  <c r="CT445" i="1"/>
  <c r="CU445" i="1" s="1"/>
  <c r="CT169" i="1"/>
  <c r="CU169" i="1" s="1"/>
  <c r="CT211" i="1"/>
  <c r="CU211" i="1" s="1"/>
  <c r="T403" i="1"/>
  <c r="T379" i="1"/>
  <c r="T399" i="1"/>
  <c r="T397" i="1"/>
  <c r="T395" i="1"/>
  <c r="T398" i="1"/>
  <c r="T375" i="1"/>
  <c r="T374" i="1"/>
  <c r="T372" i="1"/>
  <c r="T376" i="1"/>
  <c r="H683" i="1"/>
  <c r="CJ697" i="1"/>
  <c r="CJ698" i="1"/>
  <c r="O692" i="1"/>
  <c r="O686" i="1" s="1"/>
  <c r="CT686" i="1" s="1"/>
  <c r="CU686" i="1" s="1"/>
  <c r="CV737" i="1"/>
  <c r="T708" i="1"/>
  <c r="T726" i="1"/>
  <c r="P897" i="1"/>
  <c r="O233" i="1"/>
  <c r="CJ233" i="1" s="1"/>
  <c r="N227" i="1"/>
  <c r="Q233" i="1"/>
  <c r="N231" i="1"/>
  <c r="CJ181" i="1"/>
  <c r="O419" i="1"/>
  <c r="CJ419" i="1" s="1"/>
  <c r="P179" i="1"/>
  <c r="CJ211" i="1"/>
  <c r="Q415" i="1"/>
  <c r="T396" i="1" s="1"/>
  <c r="P929" i="1"/>
  <c r="N203" i="1"/>
  <c r="CJ205" i="1"/>
  <c r="N163" i="1"/>
  <c r="CJ169" i="1"/>
  <c r="CJ738" i="1"/>
  <c r="Q709" i="1"/>
  <c r="T697" i="1" s="1"/>
  <c r="P209" i="1"/>
  <c r="CJ732" i="1"/>
  <c r="P695" i="1"/>
  <c r="P443" i="1"/>
  <c r="Q261" i="1"/>
  <c r="N733" i="1"/>
  <c r="CJ891" i="1"/>
  <c r="CJ933" i="1"/>
  <c r="O163" i="1"/>
  <c r="O161" i="1" s="1"/>
  <c r="M707" i="1"/>
  <c r="Q179" i="1"/>
  <c r="O179" i="1"/>
  <c r="CJ179" i="1" s="1"/>
  <c r="M695" i="1"/>
  <c r="R695" i="1"/>
  <c r="P739" i="1"/>
  <c r="O16" i="1"/>
  <c r="P261" i="1"/>
  <c r="Q739" i="1"/>
  <c r="N737" i="1"/>
  <c r="O415" i="1"/>
  <c r="CJ415" i="1" s="1"/>
  <c r="O695" i="1"/>
  <c r="CJ695" i="1" s="1"/>
  <c r="O443" i="1"/>
  <c r="CJ443" i="1" s="1"/>
  <c r="O709" i="1"/>
  <c r="CJ709" i="1" s="1"/>
  <c r="CJ929" i="1"/>
  <c r="O261" i="1"/>
  <c r="CJ261" i="1" s="1"/>
  <c r="T766" i="1"/>
  <c r="O739" i="1"/>
  <c r="O733" i="1" s="1"/>
  <c r="O209" i="1"/>
  <c r="CJ209" i="1" s="1"/>
  <c r="L413" i="1"/>
  <c r="T760" i="1"/>
  <c r="Q929" i="1"/>
  <c r="L737" i="1"/>
  <c r="Q695" i="1"/>
  <c r="T683" i="1" s="1"/>
  <c r="Q443" i="1"/>
  <c r="T431" i="1" s="1"/>
  <c r="L707" i="1"/>
  <c r="Q419" i="1"/>
  <c r="Q209" i="1"/>
  <c r="T556" i="1"/>
  <c r="T553" i="1"/>
  <c r="P419" i="1"/>
  <c r="M413" i="1"/>
  <c r="R413" i="1"/>
  <c r="J413" i="1"/>
  <c r="N707" i="1"/>
  <c r="P709" i="1"/>
  <c r="J707" i="1"/>
  <c r="P415" i="1"/>
  <c r="N413" i="1"/>
  <c r="CJ684" i="1" l="1"/>
  <c r="N685" i="1"/>
  <c r="CT733" i="1"/>
  <c r="CU733" i="1" s="1"/>
  <c r="CJ203" i="1"/>
  <c r="CT203" i="1"/>
  <c r="CU203" i="1" s="1"/>
  <c r="P231" i="1"/>
  <c r="CT443" i="1"/>
  <c r="CU443" i="1" s="1"/>
  <c r="CT692" i="1"/>
  <c r="CU692" i="1" s="1"/>
  <c r="CT419" i="1"/>
  <c r="CU419" i="1" s="1"/>
  <c r="CT709" i="1"/>
  <c r="CU709" i="1" s="1"/>
  <c r="CT415" i="1"/>
  <c r="CU415" i="1" s="1"/>
  <c r="CT163" i="1"/>
  <c r="CU163" i="1" s="1"/>
  <c r="N225" i="1"/>
  <c r="P225" i="1" s="1"/>
  <c r="CT261" i="1"/>
  <c r="CU261" i="1" s="1"/>
  <c r="CT179" i="1"/>
  <c r="CU179" i="1" s="1"/>
  <c r="CT209" i="1"/>
  <c r="CU209" i="1" s="1"/>
  <c r="CT695" i="1"/>
  <c r="CU695" i="1" s="1"/>
  <c r="CT233" i="1"/>
  <c r="CU233" i="1" s="1"/>
  <c r="CT739" i="1"/>
  <c r="CU739" i="1" s="1"/>
  <c r="T377" i="1"/>
  <c r="T400" i="1"/>
  <c r="Q231" i="1"/>
  <c r="T391" i="1"/>
  <c r="T373" i="1"/>
  <c r="O691" i="1"/>
  <c r="O689" i="1" s="1"/>
  <c r="Q227" i="1"/>
  <c r="P227" i="1"/>
  <c r="T709" i="1"/>
  <c r="T727" i="1"/>
  <c r="O227" i="1"/>
  <c r="CJ227" i="1" s="1"/>
  <c r="O231" i="1"/>
  <c r="CJ231" i="1" s="1"/>
  <c r="T762" i="1"/>
  <c r="CJ686" i="1"/>
  <c r="P737" i="1"/>
  <c r="CJ739" i="1"/>
  <c r="CJ163" i="1"/>
  <c r="P413" i="1"/>
  <c r="CJ733" i="1"/>
  <c r="N16" i="1"/>
  <c r="T756" i="1"/>
  <c r="P707" i="1"/>
  <c r="CJ692" i="1"/>
  <c r="O737" i="1"/>
  <c r="CJ737" i="1" s="1"/>
  <c r="N689" i="1"/>
  <c r="CT689" i="1" s="1"/>
  <c r="CU689" i="1" s="1"/>
  <c r="Q737" i="1"/>
  <c r="T552" i="1"/>
  <c r="O707" i="1"/>
  <c r="CJ707" i="1" s="1"/>
  <c r="O413" i="1"/>
  <c r="CJ413" i="1" s="1"/>
  <c r="T546" i="1"/>
  <c r="Q707" i="1"/>
  <c r="T695" i="1" s="1"/>
  <c r="T765" i="1"/>
  <c r="Q413" i="1"/>
  <c r="T550" i="1"/>
  <c r="T555" i="1"/>
  <c r="T547" i="1"/>
  <c r="T554" i="1"/>
  <c r="T551" i="1"/>
  <c r="T549" i="1"/>
  <c r="Q225" i="1" l="1"/>
  <c r="O225" i="1"/>
  <c r="CJ225" i="1" s="1"/>
  <c r="CT707" i="1"/>
  <c r="CU707" i="1" s="1"/>
  <c r="CT413" i="1"/>
  <c r="CU413" i="1" s="1"/>
  <c r="CT227" i="1"/>
  <c r="CU227" i="1" s="1"/>
  <c r="CT231" i="1"/>
  <c r="CU231" i="1" s="1"/>
  <c r="CJ16" i="1"/>
  <c r="CT16" i="1"/>
  <c r="CU16" i="1" s="1"/>
  <c r="CT737" i="1"/>
  <c r="CU737" i="1" s="1"/>
  <c r="CT691" i="1"/>
  <c r="CU691" i="1" s="1"/>
  <c r="T389" i="1"/>
  <c r="T371" i="1"/>
  <c r="O685" i="1"/>
  <c r="O683" i="1" s="1"/>
  <c r="T707" i="1"/>
  <c r="T725" i="1"/>
  <c r="N683" i="1"/>
  <c r="CJ691" i="1"/>
  <c r="CJ689" i="1"/>
  <c r="T763" i="1"/>
  <c r="T759" i="1"/>
  <c r="T548" i="1"/>
  <c r="CG523" i="1"/>
  <c r="R274" i="1"/>
  <c r="R275" i="1"/>
  <c r="R276" i="1"/>
  <c r="R277" i="1"/>
  <c r="R278" i="1"/>
  <c r="R286" i="1"/>
  <c r="R287" i="1"/>
  <c r="R288" i="1"/>
  <c r="R289" i="1"/>
  <c r="R290" i="1"/>
  <c r="R1012" i="1"/>
  <c r="R1013" i="1"/>
  <c r="R1014" i="1"/>
  <c r="R1015" i="1"/>
  <c r="R1016" i="1"/>
  <c r="R222" i="1"/>
  <c r="R223" i="1"/>
  <c r="R224" i="1"/>
  <c r="R291" i="1"/>
  <c r="R292" i="1"/>
  <c r="R450" i="1"/>
  <c r="R451" i="1"/>
  <c r="R452" i="1"/>
  <c r="R453" i="1"/>
  <c r="R454" i="1"/>
  <c r="R756" i="1"/>
  <c r="R757" i="1"/>
  <c r="R758" i="1"/>
  <c r="R759" i="1"/>
  <c r="R760" i="1"/>
  <c r="R876" i="1"/>
  <c r="R877" i="1"/>
  <c r="R878" i="1"/>
  <c r="R879" i="1"/>
  <c r="R880" i="1"/>
  <c r="R978" i="1"/>
  <c r="R979" i="1"/>
  <c r="R980" i="1"/>
  <c r="R1000" i="1"/>
  <c r="R1001" i="1"/>
  <c r="R1002" i="1"/>
  <c r="R1003" i="1"/>
  <c r="R1004" i="1"/>
  <c r="R1060" i="1"/>
  <c r="R1061" i="1"/>
  <c r="R1062" i="1"/>
  <c r="R1063" i="1"/>
  <c r="R1064" i="1"/>
  <c r="CT683" i="1" l="1"/>
  <c r="CU683" i="1" s="1"/>
  <c r="CT225" i="1"/>
  <c r="CU225" i="1" s="1"/>
  <c r="CT685" i="1"/>
  <c r="CU685" i="1" s="1"/>
  <c r="CJ685" i="1"/>
  <c r="CJ683" i="1"/>
  <c r="T757" i="1"/>
  <c r="T545" i="1"/>
  <c r="O427" i="1" l="1"/>
  <c r="N428" i="1"/>
  <c r="T1017" i="1"/>
  <c r="O892" i="1"/>
  <c r="O428" i="1"/>
  <c r="T1029" i="1"/>
  <c r="CG887" i="1"/>
  <c r="CG461" i="1"/>
  <c r="CG485" i="1"/>
  <c r="CT892" i="1" l="1"/>
  <c r="CU892" i="1" s="1"/>
  <c r="CJ892" i="1"/>
  <c r="CT428" i="1"/>
  <c r="CU428" i="1" s="1"/>
  <c r="CJ427" i="1"/>
  <c r="CT427" i="1"/>
  <c r="CU427" i="1" s="1"/>
  <c r="Q894" i="1"/>
  <c r="P894" i="1"/>
  <c r="N893" i="1"/>
  <c r="P428" i="1"/>
  <c r="CJ428" i="1"/>
  <c r="O888" i="1"/>
  <c r="CT888" i="1" s="1"/>
  <c r="CU888" i="1" s="1"/>
  <c r="P898" i="1"/>
  <c r="Q898" i="1"/>
  <c r="P893" i="1" l="1"/>
  <c r="O893" i="1"/>
  <c r="CJ893" i="1" s="1"/>
  <c r="N887" i="1"/>
  <c r="CJ888" i="1"/>
  <c r="Q893" i="1"/>
  <c r="O890" i="1"/>
  <c r="O889" i="1"/>
  <c r="CJ890" i="1" l="1"/>
  <c r="CT890" i="1"/>
  <c r="CU890" i="1" s="1"/>
  <c r="CJ889" i="1"/>
  <c r="CT889" i="1"/>
  <c r="CU889" i="1" s="1"/>
  <c r="CT893" i="1"/>
  <c r="CU893" i="1" s="1"/>
  <c r="O887" i="1"/>
  <c r="CT887" i="1" s="1"/>
  <c r="G334" i="1" l="1"/>
  <c r="F334" i="1"/>
  <c r="E334" i="1"/>
  <c r="D334" i="1"/>
  <c r="F333" i="1"/>
  <c r="E333" i="1"/>
  <c r="D333" i="1"/>
  <c r="F332" i="1"/>
  <c r="E332" i="1"/>
  <c r="D332" i="1"/>
  <c r="E331" i="1"/>
  <c r="D331" i="1"/>
  <c r="F330" i="1"/>
  <c r="E330" i="1"/>
  <c r="R1056" i="1" l="1"/>
  <c r="R1058" i="1"/>
  <c r="G333" i="1"/>
  <c r="I334" i="1"/>
  <c r="K333" i="1"/>
  <c r="K334" i="1"/>
  <c r="E329" i="1"/>
  <c r="H333" i="1"/>
  <c r="H334" i="1"/>
  <c r="I333" i="1"/>
  <c r="R1057" i="1"/>
  <c r="D330" i="1"/>
  <c r="Q334" i="1" l="1"/>
  <c r="T316" i="1" s="1"/>
  <c r="O334" i="1"/>
  <c r="Q333" i="1"/>
  <c r="T315" i="1" s="1"/>
  <c r="O333" i="1"/>
  <c r="CT333" i="1" s="1"/>
  <c r="CU333" i="1" s="1"/>
  <c r="O332" i="1"/>
  <c r="CT332" i="1" s="1"/>
  <c r="CU332" i="1" s="1"/>
  <c r="Q332" i="1"/>
  <c r="T314" i="1" s="1"/>
  <c r="O331" i="1"/>
  <c r="CT331" i="1" s="1"/>
  <c r="CU331" i="1" s="1"/>
  <c r="J330" i="1"/>
  <c r="R333" i="1"/>
  <c r="R334" i="1"/>
  <c r="R1055" i="1"/>
  <c r="R1054" i="1"/>
  <c r="R332" i="1"/>
  <c r="G329" i="1"/>
  <c r="R1053" i="1"/>
  <c r="D329" i="1"/>
  <c r="CJ334" i="1" l="1"/>
  <c r="CT334" i="1"/>
  <c r="CU334" i="1" s="1"/>
  <c r="Q330" i="1"/>
  <c r="T312" i="1" s="1"/>
  <c r="CJ333" i="1"/>
  <c r="CJ332" i="1"/>
  <c r="H329" i="1"/>
  <c r="CJ331" i="1"/>
  <c r="O330" i="1"/>
  <c r="Q331" i="1"/>
  <c r="T313" i="1" s="1"/>
  <c r="L331" i="1"/>
  <c r="R331" i="1"/>
  <c r="M331" i="1"/>
  <c r="R330" i="1"/>
  <c r="P330" i="1"/>
  <c r="J331" i="1"/>
  <c r="I329" i="1"/>
  <c r="P331" i="1"/>
  <c r="N329" i="1"/>
  <c r="M330" i="1"/>
  <c r="L330" i="1"/>
  <c r="K329" i="1"/>
  <c r="CJ330" i="1" l="1"/>
  <c r="CT330" i="1"/>
  <c r="CU330" i="1" s="1"/>
  <c r="Q329" i="1"/>
  <c r="T311" i="1" s="1"/>
  <c r="O329" i="1"/>
  <c r="CJ329" i="1" s="1"/>
  <c r="J329" i="1"/>
  <c r="R329" i="1"/>
  <c r="P329" i="1"/>
  <c r="M329" i="1"/>
  <c r="L329" i="1"/>
  <c r="CT329" i="1" l="1"/>
  <c r="CU329" i="1" s="1"/>
  <c r="T748" i="1"/>
  <c r="P760" i="1"/>
  <c r="M760" i="1"/>
  <c r="L760" i="1"/>
  <c r="J760" i="1"/>
  <c r="T747" i="1"/>
  <c r="P759" i="1"/>
  <c r="M759" i="1"/>
  <c r="L759" i="1"/>
  <c r="J759" i="1"/>
  <c r="N758" i="1"/>
  <c r="M758" i="1"/>
  <c r="L758" i="1"/>
  <c r="J758" i="1"/>
  <c r="N757" i="1"/>
  <c r="M757" i="1"/>
  <c r="L757" i="1"/>
  <c r="J757" i="1"/>
  <c r="F757" i="1"/>
  <c r="F755" i="1" s="1"/>
  <c r="T744" i="1"/>
  <c r="P756" i="1"/>
  <c r="M756" i="1"/>
  <c r="L756" i="1"/>
  <c r="J756" i="1"/>
  <c r="K755" i="1"/>
  <c r="I755" i="1"/>
  <c r="H755" i="1"/>
  <c r="G755" i="1"/>
  <c r="E755" i="1"/>
  <c r="D755" i="1"/>
  <c r="O757" i="1" l="1"/>
  <c r="CJ757" i="1" s="1"/>
  <c r="O758" i="1"/>
  <c r="CJ758" i="1" s="1"/>
  <c r="P757" i="1"/>
  <c r="Q757" i="1"/>
  <c r="T745" i="1" s="1"/>
  <c r="P758" i="1"/>
  <c r="Q758" i="1"/>
  <c r="T746" i="1" s="1"/>
  <c r="R755" i="1"/>
  <c r="M755" i="1"/>
  <c r="N755" i="1"/>
  <c r="J755" i="1"/>
  <c r="L755" i="1"/>
  <c r="CT758" i="1" l="1"/>
  <c r="CU758" i="1" s="1"/>
  <c r="CT757" i="1"/>
  <c r="CU757" i="1" s="1"/>
  <c r="P755" i="1"/>
  <c r="O755" i="1"/>
  <c r="CJ755" i="1" s="1"/>
  <c r="Q755" i="1"/>
  <c r="T743" i="1" s="1"/>
  <c r="CT755" i="1" l="1"/>
  <c r="CU755" i="1" s="1"/>
  <c r="F691" i="1"/>
  <c r="F689" i="1" s="1"/>
  <c r="E689" i="1"/>
  <c r="D689" i="1"/>
  <c r="J686" i="1" l="1"/>
  <c r="R686" i="1"/>
  <c r="J687" i="1"/>
  <c r="R687" i="1"/>
  <c r="Q688" i="1"/>
  <c r="T678" i="1" s="1"/>
  <c r="M685" i="1"/>
  <c r="L686" i="1"/>
  <c r="M686" i="1"/>
  <c r="M687" i="1"/>
  <c r="L687" i="1"/>
  <c r="J688" i="1"/>
  <c r="R685" i="1"/>
  <c r="P687" i="1"/>
  <c r="R688" i="1"/>
  <c r="L688" i="1"/>
  <c r="M688" i="1"/>
  <c r="L684" i="1"/>
  <c r="Q687" i="1"/>
  <c r="T677" i="1" s="1"/>
  <c r="P688" i="1"/>
  <c r="Q694" i="1"/>
  <c r="Q693" i="1"/>
  <c r="R694" i="1"/>
  <c r="R691" i="1"/>
  <c r="R692" i="1"/>
  <c r="R693" i="1"/>
  <c r="L685" i="1"/>
  <c r="M691" i="1"/>
  <c r="P693" i="1"/>
  <c r="M692" i="1"/>
  <c r="M693" i="1"/>
  <c r="P694" i="1"/>
  <c r="L690" i="1"/>
  <c r="J693" i="1"/>
  <c r="L693" i="1"/>
  <c r="J692" i="1"/>
  <c r="L692" i="1"/>
  <c r="J694" i="1"/>
  <c r="L694" i="1"/>
  <c r="M694" i="1"/>
  <c r="G683" i="1" l="1"/>
  <c r="M690" i="1"/>
  <c r="P692" i="1"/>
  <c r="J685" i="1"/>
  <c r="Q692" i="1"/>
  <c r="T682" i="1" s="1"/>
  <c r="J691" i="1"/>
  <c r="G689" i="1"/>
  <c r="R690" i="1"/>
  <c r="L691" i="1"/>
  <c r="J690" i="1"/>
  <c r="J684" i="1" l="1"/>
  <c r="M684" i="1"/>
  <c r="R684" i="1"/>
  <c r="P691" i="1"/>
  <c r="P683" i="1"/>
  <c r="P684" i="1"/>
  <c r="Q684" i="1"/>
  <c r="L683" i="1"/>
  <c r="P686" i="1"/>
  <c r="Q686" i="1"/>
  <c r="Q691" i="1"/>
  <c r="T681" i="1" s="1"/>
  <c r="Q690" i="1"/>
  <c r="T680" i="1" s="1"/>
  <c r="L689" i="1"/>
  <c r="M689" i="1"/>
  <c r="R689" i="1"/>
  <c r="J689" i="1"/>
  <c r="Q689" i="1"/>
  <c r="T679" i="1" s="1"/>
  <c r="P690" i="1"/>
  <c r="T668" i="1" l="1"/>
  <c r="T674" i="1"/>
  <c r="T670" i="1"/>
  <c r="T676" i="1"/>
  <c r="M683" i="1"/>
  <c r="R683" i="1"/>
  <c r="J683" i="1"/>
  <c r="Q683" i="1"/>
  <c r="Q685" i="1"/>
  <c r="P685" i="1"/>
  <c r="P689" i="1"/>
  <c r="T667" i="1" l="1"/>
  <c r="T673" i="1"/>
  <c r="T669" i="1"/>
  <c r="T675" i="1"/>
  <c r="N287" i="1"/>
  <c r="Q287" i="1" l="1"/>
  <c r="O287" i="1"/>
  <c r="CJ287" i="1" s="1"/>
  <c r="CT287" i="1" l="1"/>
  <c r="CU287" i="1" s="1"/>
  <c r="T490" i="1"/>
  <c r="T486" i="1"/>
  <c r="T472" i="1"/>
  <c r="T471" i="1"/>
  <c r="T469" i="1"/>
  <c r="T468" i="1"/>
  <c r="T466" i="1"/>
  <c r="T465" i="1"/>
  <c r="T464" i="1"/>
  <c r="T463" i="1"/>
  <c r="T462" i="1"/>
  <c r="F464" i="1"/>
  <c r="E464" i="1"/>
  <c r="D464" i="1"/>
  <c r="E463" i="1"/>
  <c r="D463" i="1"/>
  <c r="T532" i="1"/>
  <c r="T531" i="1"/>
  <c r="T530" i="1"/>
  <c r="T529" i="1"/>
  <c r="T526" i="1"/>
  <c r="T525" i="1"/>
  <c r="T524" i="1"/>
  <c r="T523" i="1"/>
  <c r="T522" i="1"/>
  <c r="T527" i="1" l="1"/>
  <c r="E461" i="1"/>
  <c r="T467" i="1"/>
  <c r="F463" i="1"/>
  <c r="F461" i="1" s="1"/>
  <c r="T461" i="1"/>
  <c r="T528" i="1"/>
  <c r="T521" i="1"/>
  <c r="T456" i="1"/>
  <c r="T487" i="1"/>
  <c r="T489" i="1"/>
  <c r="T470" i="1"/>
  <c r="D461" i="1"/>
  <c r="T460" i="1"/>
  <c r="T488" i="1"/>
  <c r="T458" i="1" l="1"/>
  <c r="T457" i="1"/>
  <c r="T459" i="1"/>
  <c r="T485" i="1"/>
  <c r="K22" i="1"/>
  <c r="K21" i="1"/>
  <c r="K26" i="1"/>
  <c r="K25" i="1"/>
  <c r="K24" i="1"/>
  <c r="I24" i="1"/>
  <c r="I25" i="1"/>
  <c r="I26" i="1"/>
  <c r="R24" i="1" l="1"/>
  <c r="K19" i="1"/>
  <c r="K20" i="1"/>
  <c r="I20" i="1"/>
  <c r="R26" i="1"/>
  <c r="I19" i="1"/>
  <c r="R25" i="1"/>
  <c r="T455" i="1"/>
  <c r="I18" i="1"/>
  <c r="K23" i="1"/>
  <c r="K18" i="1"/>
  <c r="R19" i="1" l="1"/>
  <c r="R20" i="1"/>
  <c r="R18" i="1"/>
  <c r="K17" i="1"/>
  <c r="H4" i="7" l="1"/>
  <c r="N4" i="7" l="1"/>
  <c r="R892" i="1"/>
  <c r="R888" i="1" l="1"/>
  <c r="R891" i="1"/>
  <c r="Q891" i="1"/>
  <c r="N754" i="1" l="1"/>
  <c r="K754" i="1"/>
  <c r="I754" i="1"/>
  <c r="H754" i="1"/>
  <c r="G754" i="1"/>
  <c r="N753" i="1"/>
  <c r="K753" i="1"/>
  <c r="I753" i="1"/>
  <c r="H753" i="1"/>
  <c r="G753" i="1"/>
  <c r="K752" i="1"/>
  <c r="I752" i="1"/>
  <c r="H752" i="1"/>
  <c r="G752" i="1"/>
  <c r="K751" i="1"/>
  <c r="I751" i="1"/>
  <c r="H751" i="1"/>
  <c r="G751" i="1"/>
  <c r="F751" i="1"/>
  <c r="F749" i="1" s="1"/>
  <c r="N750" i="1"/>
  <c r="K750" i="1"/>
  <c r="I750" i="1"/>
  <c r="H750" i="1"/>
  <c r="G750" i="1"/>
  <c r="E749" i="1"/>
  <c r="D749" i="1"/>
  <c r="F173" i="1"/>
  <c r="E173" i="1"/>
  <c r="D173" i="1"/>
  <c r="O750" i="1" l="1"/>
  <c r="CJ750" i="1" s="1"/>
  <c r="R750" i="1"/>
  <c r="Q177" i="1"/>
  <c r="O753" i="1"/>
  <c r="CJ753" i="1" s="1"/>
  <c r="Q176" i="1"/>
  <c r="R751" i="1"/>
  <c r="O754" i="1"/>
  <c r="CJ754" i="1" s="1"/>
  <c r="Q178" i="1"/>
  <c r="Q754" i="1"/>
  <c r="T742" i="1" s="1"/>
  <c r="Q750" i="1"/>
  <c r="T738" i="1" s="1"/>
  <c r="Q753" i="1"/>
  <c r="T741" i="1" s="1"/>
  <c r="R752" i="1"/>
  <c r="R753" i="1"/>
  <c r="R174" i="1"/>
  <c r="R175" i="1"/>
  <c r="R178" i="1"/>
  <c r="R176" i="1"/>
  <c r="R177" i="1"/>
  <c r="R754" i="1"/>
  <c r="I749" i="1"/>
  <c r="M750" i="1"/>
  <c r="Q175" i="1"/>
  <c r="CG177" i="1"/>
  <c r="CG175" i="1"/>
  <c r="CG178" i="1"/>
  <c r="G173" i="1"/>
  <c r="CG174" i="1"/>
  <c r="CG176" i="1"/>
  <c r="K173" i="1"/>
  <c r="I173" i="1"/>
  <c r="H173" i="1"/>
  <c r="P754" i="1"/>
  <c r="N751" i="1"/>
  <c r="M753" i="1"/>
  <c r="M751" i="1"/>
  <c r="J751" i="1"/>
  <c r="M754" i="1"/>
  <c r="L174" i="1"/>
  <c r="L175" i="1"/>
  <c r="L752" i="1"/>
  <c r="G749" i="1"/>
  <c r="L750" i="1"/>
  <c r="P750" i="1"/>
  <c r="M752" i="1"/>
  <c r="L753" i="1"/>
  <c r="P753" i="1"/>
  <c r="J752" i="1"/>
  <c r="N752" i="1"/>
  <c r="L754" i="1"/>
  <c r="K749" i="1"/>
  <c r="J750" i="1"/>
  <c r="L751" i="1"/>
  <c r="J753" i="1"/>
  <c r="H749" i="1"/>
  <c r="J754" i="1"/>
  <c r="L176" i="1"/>
  <c r="P176" i="1"/>
  <c r="L177" i="1"/>
  <c r="P177" i="1"/>
  <c r="L178" i="1"/>
  <c r="P178" i="1"/>
  <c r="M175" i="1"/>
  <c r="M176" i="1"/>
  <c r="M177" i="1"/>
  <c r="M178" i="1"/>
  <c r="Q174" i="1"/>
  <c r="J175" i="1"/>
  <c r="J176" i="1"/>
  <c r="J177" i="1"/>
  <c r="J178" i="1"/>
  <c r="CT754" i="1" l="1"/>
  <c r="CU754" i="1" s="1"/>
  <c r="CT753" i="1"/>
  <c r="CU753" i="1" s="1"/>
  <c r="CT750" i="1"/>
  <c r="CU750" i="1" s="1"/>
  <c r="O751" i="1"/>
  <c r="CJ751" i="1" s="1"/>
  <c r="Q752" i="1"/>
  <c r="T740" i="1" s="1"/>
  <c r="P751" i="1"/>
  <c r="O752" i="1"/>
  <c r="CJ752" i="1" s="1"/>
  <c r="Q751" i="1"/>
  <c r="T739" i="1" s="1"/>
  <c r="R173" i="1"/>
  <c r="J749" i="1"/>
  <c r="R749" i="1"/>
  <c r="M173" i="1"/>
  <c r="CG173" i="1"/>
  <c r="P175" i="1"/>
  <c r="J173" i="1"/>
  <c r="L173" i="1"/>
  <c r="E15" i="7"/>
  <c r="K15" i="7" s="1"/>
  <c r="H10" i="7"/>
  <c r="N10" i="7" s="1"/>
  <c r="G10" i="7"/>
  <c r="M10" i="7" s="1"/>
  <c r="L749" i="1"/>
  <c r="M749" i="1"/>
  <c r="P752" i="1"/>
  <c r="N749" i="1"/>
  <c r="N173" i="1"/>
  <c r="P174" i="1"/>
  <c r="F10" i="7"/>
  <c r="L10" i="7" s="1"/>
  <c r="CT752" i="1" l="1"/>
  <c r="CU752" i="1" s="1"/>
  <c r="CT751" i="1"/>
  <c r="CU751" i="1" s="1"/>
  <c r="Q173" i="1"/>
  <c r="P749" i="1"/>
  <c r="O173" i="1"/>
  <c r="CJ173" i="1" s="1"/>
  <c r="O749" i="1"/>
  <c r="CJ749" i="1" s="1"/>
  <c r="Q749" i="1"/>
  <c r="T737" i="1" s="1"/>
  <c r="E10" i="7"/>
  <c r="K10" i="7" s="1"/>
  <c r="I10" i="7"/>
  <c r="J10" i="7"/>
  <c r="F15" i="7"/>
  <c r="L15" i="7" s="1"/>
  <c r="G15" i="7"/>
  <c r="M15" i="7" s="1"/>
  <c r="H15" i="7"/>
  <c r="N15" i="7" s="1"/>
  <c r="P173" i="1"/>
  <c r="CT749" i="1" l="1"/>
  <c r="CU749" i="1" s="1"/>
  <c r="CT173" i="1"/>
  <c r="CU173" i="1" s="1"/>
  <c r="J15" i="7"/>
  <c r="I15" i="7"/>
  <c r="N1011" i="1" l="1"/>
  <c r="Q466" i="1" l="1"/>
  <c r="CJ466" i="1"/>
  <c r="N298" i="1" l="1"/>
  <c r="N297" i="1"/>
  <c r="N294" i="1"/>
  <c r="N296" i="1"/>
  <c r="N275" i="1"/>
  <c r="N284" i="1"/>
  <c r="N283" i="1"/>
  <c r="N280" i="1"/>
  <c r="N746" i="1"/>
  <c r="N745" i="1"/>
  <c r="N748" i="1"/>
  <c r="N747" i="1"/>
  <c r="N744" i="1"/>
  <c r="Q890" i="1" l="1"/>
  <c r="Q892" i="1"/>
  <c r="Q275" i="1"/>
  <c r="O275" i="1"/>
  <c r="CJ275" i="1" s="1"/>
  <c r="Q889" i="1"/>
  <c r="Q888" i="1"/>
  <c r="N273" i="1"/>
  <c r="N743" i="1"/>
  <c r="N295" i="1"/>
  <c r="CT275" i="1" l="1"/>
  <c r="CU275" i="1" s="1"/>
  <c r="N293" i="1"/>
  <c r="N731" i="1"/>
  <c r="N28" i="1"/>
  <c r="N27" i="1"/>
  <c r="N24" i="1"/>
  <c r="N26" i="1"/>
  <c r="N25" i="1"/>
  <c r="N21" i="1" l="1"/>
  <c r="N19" i="1"/>
  <c r="N22" i="1"/>
  <c r="N20" i="1"/>
  <c r="N18" i="1"/>
  <c r="N461" i="1"/>
  <c r="CT461" i="1" s="1"/>
  <c r="N23" i="1"/>
  <c r="N17" i="1" l="1"/>
  <c r="N270" i="1"/>
  <c r="N272" i="1"/>
  <c r="N271" i="1"/>
  <c r="N268" i="1"/>
  <c r="P274" i="1"/>
  <c r="P277" i="1"/>
  <c r="P278" i="1"/>
  <c r="P286" i="1"/>
  <c r="P289" i="1"/>
  <c r="P290" i="1"/>
  <c r="P1000" i="1"/>
  <c r="P1001" i="1"/>
  <c r="P1002" i="1"/>
  <c r="P1003" i="1"/>
  <c r="P1004" i="1"/>
  <c r="N267" i="1" l="1"/>
  <c r="R991" i="1" l="1"/>
  <c r="K999" i="1"/>
  <c r="H999" i="1"/>
  <c r="I999" i="1"/>
  <c r="G999" i="1"/>
  <c r="F1061" i="1"/>
  <c r="F1059" i="1" s="1"/>
  <c r="E1061" i="1"/>
  <c r="E1059" i="1" s="1"/>
  <c r="D1061" i="1"/>
  <c r="D1059" i="1" s="1"/>
  <c r="CJ999" i="1" l="1"/>
  <c r="CU999" i="1"/>
  <c r="Q999" i="1"/>
  <c r="T947" i="1" s="1"/>
  <c r="Q989" i="1"/>
  <c r="T937" i="1" s="1"/>
  <c r="Q1059" i="1"/>
  <c r="Q991" i="1"/>
  <c r="T939" i="1" s="1"/>
  <c r="Q992" i="1"/>
  <c r="T940" i="1" s="1"/>
  <c r="Q990" i="1"/>
  <c r="T938" i="1" s="1"/>
  <c r="R992" i="1"/>
  <c r="R989" i="1"/>
  <c r="R990" i="1"/>
  <c r="R999" i="1"/>
  <c r="R1059" i="1"/>
  <c r="P999" i="1"/>
  <c r="K987" i="1"/>
  <c r="K748" i="1"/>
  <c r="I748" i="1"/>
  <c r="H748" i="1"/>
  <c r="G748" i="1"/>
  <c r="K747" i="1"/>
  <c r="I747" i="1"/>
  <c r="H747" i="1"/>
  <c r="G747" i="1"/>
  <c r="K746" i="1"/>
  <c r="I746" i="1"/>
  <c r="H746" i="1"/>
  <c r="G746" i="1"/>
  <c r="K745" i="1"/>
  <c r="I745" i="1"/>
  <c r="G745" i="1"/>
  <c r="K744" i="1"/>
  <c r="G744" i="1"/>
  <c r="T430" i="1"/>
  <c r="T429" i="1"/>
  <c r="T426" i="1"/>
  <c r="T424" i="1"/>
  <c r="T423" i="1"/>
  <c r="T420" i="1"/>
  <c r="F425" i="1"/>
  <c r="F385" i="1" s="1"/>
  <c r="F383" i="1" s="1"/>
  <c r="F379" i="1" s="1"/>
  <c r="F377" i="1" s="1"/>
  <c r="F373" i="1" s="1"/>
  <c r="F371" i="1" s="1"/>
  <c r="F367" i="1" s="1"/>
  <c r="E425" i="1"/>
  <c r="D425" i="1"/>
  <c r="T1016" i="1"/>
  <c r="T1015" i="1"/>
  <c r="T1012" i="1"/>
  <c r="D168" i="1"/>
  <c r="D162" i="1" s="1"/>
  <c r="E168" i="1"/>
  <c r="E162" i="1" s="1"/>
  <c r="F168" i="1"/>
  <c r="F162" i="1" s="1"/>
  <c r="D169" i="1"/>
  <c r="D163" i="1" s="1"/>
  <c r="E169" i="1"/>
  <c r="E163" i="1" s="1"/>
  <c r="F169" i="1"/>
  <c r="F163" i="1" s="1"/>
  <c r="D170" i="1"/>
  <c r="E170" i="1"/>
  <c r="E164" i="1" s="1"/>
  <c r="F170" i="1"/>
  <c r="F164" i="1" s="1"/>
  <c r="D171" i="1"/>
  <c r="D165" i="1" s="1"/>
  <c r="E171" i="1"/>
  <c r="E165" i="1" s="1"/>
  <c r="F171" i="1"/>
  <c r="F165" i="1" s="1"/>
  <c r="D172" i="1"/>
  <c r="D166" i="1" s="1"/>
  <c r="E172" i="1"/>
  <c r="E166" i="1" s="1"/>
  <c r="F172" i="1"/>
  <c r="F166" i="1" s="1"/>
  <c r="R204" i="1"/>
  <c r="D205" i="1"/>
  <c r="E205" i="1"/>
  <c r="F205" i="1"/>
  <c r="R205" i="1"/>
  <c r="D206" i="1"/>
  <c r="E206" i="1"/>
  <c r="F206" i="1"/>
  <c r="D207" i="1"/>
  <c r="E207" i="1"/>
  <c r="F207" i="1"/>
  <c r="R207" i="1"/>
  <c r="D208" i="1"/>
  <c r="E208" i="1"/>
  <c r="F208" i="1"/>
  <c r="R208" i="1"/>
  <c r="F365" i="1" l="1"/>
  <c r="F361" i="1" s="1"/>
  <c r="F359" i="1" s="1"/>
  <c r="F355" i="1" s="1"/>
  <c r="F353" i="1" s="1"/>
  <c r="F349" i="1" s="1"/>
  <c r="F347" i="1" s="1"/>
  <c r="F337" i="1"/>
  <c r="P735" i="1"/>
  <c r="Q735" i="1"/>
  <c r="Q736" i="1"/>
  <c r="P736" i="1"/>
  <c r="R734" i="1"/>
  <c r="R735" i="1"/>
  <c r="J735" i="1"/>
  <c r="R736" i="1"/>
  <c r="J736" i="1"/>
  <c r="M734" i="1"/>
  <c r="L735" i="1"/>
  <c r="M735" i="1"/>
  <c r="M736" i="1"/>
  <c r="L736" i="1"/>
  <c r="Q426" i="1"/>
  <c r="T408" i="1" s="1"/>
  <c r="Q204" i="1"/>
  <c r="Q1051" i="1"/>
  <c r="Q1052" i="1"/>
  <c r="Q766" i="1"/>
  <c r="Q1048" i="1"/>
  <c r="T1006" i="1" s="1"/>
  <c r="Q429" i="1"/>
  <c r="T411" i="1" s="1"/>
  <c r="Q430" i="1"/>
  <c r="T412" i="1" s="1"/>
  <c r="Q746" i="1"/>
  <c r="T734" i="1" s="1"/>
  <c r="O746" i="1"/>
  <c r="Q747" i="1"/>
  <c r="T717" i="1" s="1"/>
  <c r="O747" i="1"/>
  <c r="Q748" i="1"/>
  <c r="T718" i="1" s="1"/>
  <c r="O748" i="1"/>
  <c r="Q206" i="1"/>
  <c r="Q205" i="1"/>
  <c r="Q208" i="1"/>
  <c r="Q207" i="1"/>
  <c r="R428" i="1"/>
  <c r="R429" i="1"/>
  <c r="R430" i="1"/>
  <c r="R745" i="1"/>
  <c r="R746" i="1"/>
  <c r="R747" i="1"/>
  <c r="R748" i="1"/>
  <c r="R206" i="1"/>
  <c r="R1051" i="1"/>
  <c r="R426" i="1"/>
  <c r="R465" i="1"/>
  <c r="R766" i="1"/>
  <c r="L204" i="1"/>
  <c r="R466" i="1"/>
  <c r="R427" i="1"/>
  <c r="R764" i="1"/>
  <c r="R464" i="1"/>
  <c r="R1052" i="1"/>
  <c r="R1048" i="1"/>
  <c r="R1049" i="1"/>
  <c r="M466" i="1"/>
  <c r="CG204" i="1"/>
  <c r="G461" i="1"/>
  <c r="E5" i="7"/>
  <c r="K5" i="7" s="1"/>
  <c r="CG208" i="1"/>
  <c r="CG206" i="1"/>
  <c r="H5" i="7"/>
  <c r="CG207" i="1"/>
  <c r="CG205" i="1"/>
  <c r="CJ465" i="1"/>
  <c r="Q428" i="1"/>
  <c r="Q427" i="1"/>
  <c r="P208" i="1"/>
  <c r="T1014" i="1"/>
  <c r="P204" i="1"/>
  <c r="P207" i="1"/>
  <c r="P426" i="1"/>
  <c r="P429" i="1"/>
  <c r="T427" i="1"/>
  <c r="T428" i="1"/>
  <c r="P746" i="1"/>
  <c r="T422" i="1"/>
  <c r="P430" i="1"/>
  <c r="P748" i="1"/>
  <c r="M747" i="1"/>
  <c r="H744" i="1"/>
  <c r="G743" i="1"/>
  <c r="M745" i="1"/>
  <c r="L748" i="1"/>
  <c r="J748" i="1"/>
  <c r="I744" i="1"/>
  <c r="H745" i="1"/>
  <c r="M746" i="1"/>
  <c r="J747" i="1"/>
  <c r="M748" i="1"/>
  <c r="T736" i="1"/>
  <c r="J746" i="1"/>
  <c r="L747" i="1"/>
  <c r="K743" i="1"/>
  <c r="L746" i="1"/>
  <c r="E16" i="7"/>
  <c r="K16" i="7" s="1"/>
  <c r="J426" i="1"/>
  <c r="R763" i="1"/>
  <c r="R765" i="1"/>
  <c r="J428" i="1"/>
  <c r="G425" i="1"/>
  <c r="E11" i="7" s="1"/>
  <c r="K11" i="7" s="1"/>
  <c r="J430" i="1"/>
  <c r="H425" i="1"/>
  <c r="J429" i="1"/>
  <c r="L430" i="1"/>
  <c r="J427" i="1"/>
  <c r="I425" i="1"/>
  <c r="L428" i="1"/>
  <c r="L426" i="1"/>
  <c r="K425" i="1"/>
  <c r="H11" i="7" s="1"/>
  <c r="N11" i="7" s="1"/>
  <c r="M426" i="1"/>
  <c r="M428" i="1"/>
  <c r="M430" i="1"/>
  <c r="L427" i="1"/>
  <c r="L429" i="1"/>
  <c r="M427" i="1"/>
  <c r="M429" i="1"/>
  <c r="T421" i="1"/>
  <c r="T1013" i="1"/>
  <c r="J208" i="1"/>
  <c r="J207" i="1"/>
  <c r="L205" i="1"/>
  <c r="J204" i="1"/>
  <c r="L208" i="1"/>
  <c r="E161" i="1"/>
  <c r="J205" i="1"/>
  <c r="M207" i="1"/>
  <c r="M205" i="1"/>
  <c r="M204" i="1"/>
  <c r="L207" i="1"/>
  <c r="M208" i="1"/>
  <c r="R203" i="1"/>
  <c r="F161" i="1"/>
  <c r="J206" i="1"/>
  <c r="M206" i="1"/>
  <c r="L206" i="1"/>
  <c r="E167" i="1"/>
  <c r="D167" i="1"/>
  <c r="D164" i="1"/>
  <c r="F167" i="1"/>
  <c r="T385" i="1" l="1"/>
  <c r="T409" i="1"/>
  <c r="T386" i="1"/>
  <c r="T410" i="1"/>
  <c r="CJ747" i="1"/>
  <c r="CT747" i="1"/>
  <c r="CU747" i="1" s="1"/>
  <c r="CJ748" i="1"/>
  <c r="CT748" i="1"/>
  <c r="CU748" i="1" s="1"/>
  <c r="CJ746" i="1"/>
  <c r="CT746" i="1"/>
  <c r="CU746" i="1" s="1"/>
  <c r="T418" i="1"/>
  <c r="T388" i="1"/>
  <c r="F335" i="1"/>
  <c r="F331" i="1"/>
  <c r="F329" i="1" s="1"/>
  <c r="T417" i="1"/>
  <c r="T387" i="1"/>
  <c r="T414" i="1"/>
  <c r="T384" i="1"/>
  <c r="T716" i="1"/>
  <c r="T706" i="1"/>
  <c r="T724" i="1"/>
  <c r="T705" i="1"/>
  <c r="T723" i="1"/>
  <c r="N5" i="7"/>
  <c r="T1024" i="1"/>
  <c r="T1042" i="1"/>
  <c r="T1010" i="1"/>
  <c r="T1046" i="1"/>
  <c r="T1009" i="1"/>
  <c r="T1045" i="1"/>
  <c r="T1028" i="1"/>
  <c r="T1027" i="1"/>
  <c r="O745" i="1"/>
  <c r="E17" i="7"/>
  <c r="K17" i="7" s="1"/>
  <c r="G731" i="1"/>
  <c r="H17" i="7"/>
  <c r="N17" i="7" s="1"/>
  <c r="R744" i="1"/>
  <c r="O744" i="1"/>
  <c r="Q463" i="1"/>
  <c r="T451" i="1" s="1"/>
  <c r="CJ463" i="1"/>
  <c r="Q171" i="1"/>
  <c r="Q172" i="1"/>
  <c r="Q762" i="1"/>
  <c r="Q462" i="1"/>
  <c r="T450" i="1" s="1"/>
  <c r="CJ462" i="1"/>
  <c r="Q203" i="1"/>
  <c r="Q765" i="1"/>
  <c r="Q168" i="1"/>
  <c r="Q464" i="1"/>
  <c r="T452" i="1" s="1"/>
  <c r="CJ464" i="1"/>
  <c r="Q1047" i="1"/>
  <c r="T1041" i="1" s="1"/>
  <c r="Q1049" i="1"/>
  <c r="T1043" i="1" s="1"/>
  <c r="Q745" i="1"/>
  <c r="T733" i="1" s="1"/>
  <c r="Q763" i="1"/>
  <c r="Q744" i="1"/>
  <c r="Q465" i="1"/>
  <c r="T453" i="1" s="1"/>
  <c r="Q1050" i="1"/>
  <c r="R462" i="1"/>
  <c r="R463" i="1"/>
  <c r="M463" i="1"/>
  <c r="M465" i="1"/>
  <c r="M464" i="1"/>
  <c r="K461" i="1"/>
  <c r="H14" i="7" s="1"/>
  <c r="N14" i="7" s="1"/>
  <c r="R762" i="1"/>
  <c r="R168" i="1"/>
  <c r="R165" i="1"/>
  <c r="R171" i="1"/>
  <c r="R166" i="1"/>
  <c r="R172" i="1"/>
  <c r="L203" i="1"/>
  <c r="R425" i="1"/>
  <c r="M462" i="1"/>
  <c r="I461" i="1"/>
  <c r="G14" i="7" s="1"/>
  <c r="M14" i="7" s="1"/>
  <c r="R169" i="1"/>
  <c r="R170" i="1"/>
  <c r="R1050" i="1"/>
  <c r="J464" i="1"/>
  <c r="L463" i="1"/>
  <c r="E14" i="7"/>
  <c r="K14" i="7" s="1"/>
  <c r="F11" i="7"/>
  <c r="G11" i="7"/>
  <c r="G16" i="7"/>
  <c r="M16" i="7" s="1"/>
  <c r="L466" i="1"/>
  <c r="T454" i="1"/>
  <c r="P466" i="1"/>
  <c r="H461" i="1"/>
  <c r="P462" i="1"/>
  <c r="L462" i="1"/>
  <c r="J466" i="1"/>
  <c r="L464" i="1"/>
  <c r="P464" i="1"/>
  <c r="J462" i="1"/>
  <c r="CG171" i="1"/>
  <c r="P465" i="1"/>
  <c r="CG203" i="1"/>
  <c r="CG172" i="1"/>
  <c r="L465" i="1"/>
  <c r="J465" i="1"/>
  <c r="J463" i="1"/>
  <c r="P463" i="1"/>
  <c r="T416" i="1"/>
  <c r="N425" i="1"/>
  <c r="M170" i="1"/>
  <c r="R1047" i="1"/>
  <c r="M744" i="1"/>
  <c r="I167" i="1"/>
  <c r="P171" i="1"/>
  <c r="P172" i="1"/>
  <c r="P427" i="1"/>
  <c r="P745" i="1"/>
  <c r="P744" i="1"/>
  <c r="P168" i="1"/>
  <c r="T425" i="1"/>
  <c r="T735" i="1"/>
  <c r="P747" i="1"/>
  <c r="T419" i="1"/>
  <c r="J425" i="1"/>
  <c r="M203" i="1"/>
  <c r="L168" i="1"/>
  <c r="T415" i="1"/>
  <c r="T1011" i="1"/>
  <c r="H743" i="1"/>
  <c r="M172" i="1"/>
  <c r="M168" i="1"/>
  <c r="L172" i="1"/>
  <c r="L744" i="1"/>
  <c r="J168" i="1"/>
  <c r="L745" i="1"/>
  <c r="J745" i="1"/>
  <c r="J744" i="1"/>
  <c r="I743" i="1"/>
  <c r="J172" i="1"/>
  <c r="M169" i="1"/>
  <c r="E19" i="7"/>
  <c r="K19" i="7" s="1"/>
  <c r="M425" i="1"/>
  <c r="L425" i="1"/>
  <c r="J171" i="1"/>
  <c r="D161" i="1"/>
  <c r="K167" i="1"/>
  <c r="G167" i="1"/>
  <c r="L171" i="1"/>
  <c r="M171" i="1"/>
  <c r="J203" i="1"/>
  <c r="CJ461" i="1" l="1"/>
  <c r="CU461" i="1"/>
  <c r="CJ744" i="1"/>
  <c r="CT744" i="1"/>
  <c r="CU744" i="1" s="1"/>
  <c r="CJ745" i="1"/>
  <c r="CT745" i="1"/>
  <c r="CU745" i="1" s="1"/>
  <c r="T732" i="1"/>
  <c r="T714" i="1"/>
  <c r="T715" i="1"/>
  <c r="I11" i="7"/>
  <c r="M11" i="7"/>
  <c r="T1008" i="1"/>
  <c r="T1044" i="1"/>
  <c r="Q425" i="1"/>
  <c r="J11" i="7"/>
  <c r="L11" i="7"/>
  <c r="T1007" i="1"/>
  <c r="T1025" i="1"/>
  <c r="T1023" i="1"/>
  <c r="T1026" i="1"/>
  <c r="R733" i="1"/>
  <c r="J733" i="1"/>
  <c r="M733" i="1"/>
  <c r="H731" i="1"/>
  <c r="Q732" i="1"/>
  <c r="P732" i="1"/>
  <c r="Q733" i="1"/>
  <c r="P733" i="1"/>
  <c r="L733" i="1"/>
  <c r="L732" i="1"/>
  <c r="K731" i="1"/>
  <c r="Q734" i="1"/>
  <c r="P734" i="1"/>
  <c r="J734" i="1"/>
  <c r="L734" i="1"/>
  <c r="R743" i="1"/>
  <c r="M461" i="1"/>
  <c r="F5" i="7"/>
  <c r="M166" i="1"/>
  <c r="Q162" i="1"/>
  <c r="O425" i="1"/>
  <c r="CJ425" i="1" s="1"/>
  <c r="Q165" i="1"/>
  <c r="Q743" i="1"/>
  <c r="T731" i="1" s="1"/>
  <c r="O743" i="1"/>
  <c r="P170" i="1"/>
  <c r="Q170" i="1"/>
  <c r="Q166" i="1"/>
  <c r="Q764" i="1"/>
  <c r="Q461" i="1"/>
  <c r="T449" i="1" s="1"/>
  <c r="R162" i="1"/>
  <c r="I14" i="7"/>
  <c r="R461" i="1"/>
  <c r="F17" i="7"/>
  <c r="R761" i="1"/>
  <c r="R167" i="1"/>
  <c r="R164" i="1"/>
  <c r="R163" i="1"/>
  <c r="G5" i="7"/>
  <c r="L170" i="1"/>
  <c r="H167" i="1"/>
  <c r="F16" i="7"/>
  <c r="L16" i="7" s="1"/>
  <c r="M164" i="1"/>
  <c r="L461" i="1"/>
  <c r="F14" i="7"/>
  <c r="P165" i="1"/>
  <c r="G17" i="7"/>
  <c r="M162" i="1"/>
  <c r="M163" i="1"/>
  <c r="J461" i="1"/>
  <c r="G161" i="1"/>
  <c r="CG170" i="1"/>
  <c r="P461" i="1"/>
  <c r="J169" i="1"/>
  <c r="K161" i="1"/>
  <c r="CI162" i="1" s="1"/>
  <c r="L169" i="1"/>
  <c r="J170" i="1"/>
  <c r="Q169" i="1"/>
  <c r="T1005" i="1"/>
  <c r="P743" i="1"/>
  <c r="L162" i="1"/>
  <c r="I161" i="1"/>
  <c r="P162" i="1"/>
  <c r="J165" i="1"/>
  <c r="P425" i="1"/>
  <c r="P166" i="1"/>
  <c r="F19" i="7"/>
  <c r="L19" i="7" s="1"/>
  <c r="M743" i="1"/>
  <c r="L743" i="1"/>
  <c r="J162" i="1"/>
  <c r="L166" i="1"/>
  <c r="J166" i="1"/>
  <c r="M167" i="1"/>
  <c r="J743" i="1"/>
  <c r="L165" i="1"/>
  <c r="M165" i="1"/>
  <c r="CJ743" i="1" l="1"/>
  <c r="CT743" i="1"/>
  <c r="CU743" i="1" s="1"/>
  <c r="CT425" i="1"/>
  <c r="CU425" i="1" s="1"/>
  <c r="T413" i="1"/>
  <c r="T383" i="1"/>
  <c r="T713" i="1"/>
  <c r="T704" i="1"/>
  <c r="T722" i="1"/>
  <c r="T703" i="1"/>
  <c r="T721" i="1"/>
  <c r="T702" i="1"/>
  <c r="T720" i="1"/>
  <c r="I17" i="7"/>
  <c r="M17" i="7"/>
  <c r="J17" i="7"/>
  <c r="L17" i="7"/>
  <c r="J14" i="7"/>
  <c r="L14" i="7"/>
  <c r="I5" i="7"/>
  <c r="M5" i="7"/>
  <c r="J5" i="7"/>
  <c r="L5" i="7"/>
  <c r="R732" i="1"/>
  <c r="I731" i="1"/>
  <c r="M731" i="1" s="1"/>
  <c r="J732" i="1"/>
  <c r="L731" i="1"/>
  <c r="Q731" i="1"/>
  <c r="T701" i="1" s="1"/>
  <c r="O731" i="1"/>
  <c r="P731" i="1"/>
  <c r="M732" i="1"/>
  <c r="R161" i="1"/>
  <c r="J167" i="1"/>
  <c r="Q761" i="1"/>
  <c r="Q164" i="1"/>
  <c r="E6" i="7"/>
  <c r="K6" i="7" s="1"/>
  <c r="CG162" i="1"/>
  <c r="H16" i="7"/>
  <c r="P164" i="1"/>
  <c r="L164" i="1"/>
  <c r="J164" i="1"/>
  <c r="L167" i="1"/>
  <c r="J163" i="1"/>
  <c r="L163" i="1"/>
  <c r="H161" i="1"/>
  <c r="G6" i="7"/>
  <c r="M6" i="7" s="1"/>
  <c r="H6" i="7"/>
  <c r="Q163" i="1"/>
  <c r="N167" i="1"/>
  <c r="P169" i="1"/>
  <c r="M161" i="1"/>
  <c r="T992" i="1"/>
  <c r="M1004" i="1"/>
  <c r="L1004" i="1"/>
  <c r="J1004" i="1"/>
  <c r="T991" i="1"/>
  <c r="M1003" i="1"/>
  <c r="L1003" i="1"/>
  <c r="J1003" i="1"/>
  <c r="T990" i="1"/>
  <c r="M1002" i="1"/>
  <c r="L1002" i="1"/>
  <c r="J1002" i="1"/>
  <c r="T989" i="1"/>
  <c r="M1001" i="1"/>
  <c r="L1001" i="1"/>
  <c r="J1001" i="1"/>
  <c r="T988" i="1"/>
  <c r="M1000" i="1"/>
  <c r="L1000" i="1"/>
  <c r="J1000" i="1"/>
  <c r="F999" i="1"/>
  <c r="E999" i="1"/>
  <c r="D999" i="1"/>
  <c r="P992" i="1"/>
  <c r="P991" i="1"/>
  <c r="P990" i="1"/>
  <c r="P989" i="1"/>
  <c r="F989" i="1"/>
  <c r="F987" i="1" s="1"/>
  <c r="D989" i="1"/>
  <c r="E987" i="1"/>
  <c r="K284" i="1"/>
  <c r="K283" i="1"/>
  <c r="K282" i="1"/>
  <c r="K280" i="1"/>
  <c r="R281" i="1"/>
  <c r="G283" i="1"/>
  <c r="H283" i="1"/>
  <c r="I283" i="1"/>
  <c r="G284" i="1"/>
  <c r="H284" i="1"/>
  <c r="I284" i="1"/>
  <c r="H280" i="1"/>
  <c r="I280" i="1"/>
  <c r="G280" i="1"/>
  <c r="K272" i="1"/>
  <c r="K271" i="1"/>
  <c r="K270" i="1"/>
  <c r="K268" i="1"/>
  <c r="G270" i="1"/>
  <c r="H270" i="1"/>
  <c r="I270" i="1"/>
  <c r="G271" i="1"/>
  <c r="H271" i="1"/>
  <c r="I271" i="1"/>
  <c r="G272" i="1"/>
  <c r="H272" i="1"/>
  <c r="I272" i="1"/>
  <c r="H268" i="1"/>
  <c r="I268" i="1"/>
  <c r="G268" i="1"/>
  <c r="CJ731" i="1" l="1"/>
  <c r="CT731" i="1"/>
  <c r="CU731" i="1" s="1"/>
  <c r="T719" i="1"/>
  <c r="N6" i="7"/>
  <c r="Q167" i="1"/>
  <c r="I16" i="7"/>
  <c r="N16" i="7"/>
  <c r="R271" i="1"/>
  <c r="R731" i="1"/>
  <c r="J731" i="1"/>
  <c r="R269" i="1"/>
  <c r="Q284" i="1"/>
  <c r="O284" i="1"/>
  <c r="Q269" i="1"/>
  <c r="O269" i="1"/>
  <c r="Q268" i="1"/>
  <c r="O268" i="1"/>
  <c r="Q270" i="1"/>
  <c r="O270" i="1"/>
  <c r="Q280" i="1"/>
  <c r="O280" i="1"/>
  <c r="Q984" i="1"/>
  <c r="Q272" i="1"/>
  <c r="O272" i="1"/>
  <c r="Q271" i="1"/>
  <c r="O271" i="1"/>
  <c r="Q283" i="1"/>
  <c r="O283" i="1"/>
  <c r="Q983" i="1"/>
  <c r="O167" i="1"/>
  <c r="CJ167" i="1" s="1"/>
  <c r="Q281" i="1"/>
  <c r="R284" i="1"/>
  <c r="R282" i="1"/>
  <c r="F6" i="7"/>
  <c r="CH162" i="1"/>
  <c r="R280" i="1"/>
  <c r="R268" i="1"/>
  <c r="R270" i="1"/>
  <c r="R283" i="1"/>
  <c r="I987" i="1"/>
  <c r="R988" i="1"/>
  <c r="R272" i="1"/>
  <c r="J16" i="7"/>
  <c r="L161" i="1"/>
  <c r="J161" i="1"/>
  <c r="I6" i="7"/>
  <c r="M281" i="1"/>
  <c r="L281" i="1"/>
  <c r="P284" i="1"/>
  <c r="P283" i="1"/>
  <c r="P281" i="1"/>
  <c r="P167" i="1"/>
  <c r="P280" i="1"/>
  <c r="N161" i="1"/>
  <c r="CT161" i="1" s="1"/>
  <c r="CU161" i="1" s="1"/>
  <c r="P163" i="1"/>
  <c r="P270" i="1"/>
  <c r="P271" i="1"/>
  <c r="P268" i="1"/>
  <c r="P272" i="1"/>
  <c r="P269" i="1"/>
  <c r="G987" i="1"/>
  <c r="T980" i="1"/>
  <c r="T979" i="1"/>
  <c r="D987" i="1"/>
  <c r="M989" i="1"/>
  <c r="M991" i="1"/>
  <c r="M992" i="1"/>
  <c r="R984" i="1"/>
  <c r="M988" i="1"/>
  <c r="M990" i="1"/>
  <c r="R982" i="1"/>
  <c r="T987" i="1"/>
  <c r="J999" i="1"/>
  <c r="L999" i="1"/>
  <c r="J989" i="1"/>
  <c r="L989" i="1"/>
  <c r="J990" i="1"/>
  <c r="L990" i="1"/>
  <c r="J991" i="1"/>
  <c r="L991" i="1"/>
  <c r="J992" i="1"/>
  <c r="L992" i="1"/>
  <c r="M999" i="1"/>
  <c r="M290" i="1"/>
  <c r="M284" i="1" s="1"/>
  <c r="L290" i="1"/>
  <c r="L284" i="1" s="1"/>
  <c r="J290" i="1"/>
  <c r="M289" i="1"/>
  <c r="M283" i="1" s="1"/>
  <c r="L289" i="1"/>
  <c r="L283" i="1" s="1"/>
  <c r="J289" i="1"/>
  <c r="M288" i="1"/>
  <c r="M282" i="1" s="1"/>
  <c r="L288" i="1"/>
  <c r="L282" i="1" s="1"/>
  <c r="J288" i="1"/>
  <c r="M287" i="1"/>
  <c r="L287" i="1"/>
  <c r="J287" i="1"/>
  <c r="M286" i="1"/>
  <c r="M280" i="1" s="1"/>
  <c r="L286" i="1"/>
  <c r="J286" i="1"/>
  <c r="F286" i="1"/>
  <c r="E286" i="1"/>
  <c r="D286" i="1"/>
  <c r="K285" i="1"/>
  <c r="I285" i="1"/>
  <c r="H285" i="1"/>
  <c r="G285" i="1"/>
  <c r="F282" i="1"/>
  <c r="E282" i="1"/>
  <c r="D282" i="1"/>
  <c r="F280" i="1"/>
  <c r="E280" i="1"/>
  <c r="D280" i="1"/>
  <c r="K279" i="1"/>
  <c r="I279" i="1"/>
  <c r="G279" i="1"/>
  <c r="M278" i="1"/>
  <c r="F278" i="1"/>
  <c r="E278" i="1"/>
  <c r="D278" i="1"/>
  <c r="M277" i="1"/>
  <c r="F277" i="1"/>
  <c r="E277" i="1"/>
  <c r="D277" i="1"/>
  <c r="M276" i="1"/>
  <c r="M275" i="1"/>
  <c r="F275" i="1"/>
  <c r="E275" i="1"/>
  <c r="D275" i="1"/>
  <c r="M274" i="1"/>
  <c r="M272" i="1"/>
  <c r="F272" i="1"/>
  <c r="E272" i="1"/>
  <c r="D272" i="1"/>
  <c r="M271" i="1"/>
  <c r="F271" i="1"/>
  <c r="E271" i="1"/>
  <c r="D271" i="1"/>
  <c r="M270" i="1"/>
  <c r="F270" i="1"/>
  <c r="E270" i="1"/>
  <c r="D270" i="1"/>
  <c r="M269" i="1"/>
  <c r="M268" i="1"/>
  <c r="F268" i="1"/>
  <c r="E268" i="1"/>
  <c r="D268" i="1"/>
  <c r="I267" i="1"/>
  <c r="H267" i="1"/>
  <c r="G267" i="1"/>
  <c r="CJ270" i="1" l="1"/>
  <c r="CT270" i="1"/>
  <c r="CU270" i="1" s="1"/>
  <c r="CJ269" i="1"/>
  <c r="CT269" i="1"/>
  <c r="CU269" i="1" s="1"/>
  <c r="CJ271" i="1"/>
  <c r="CT271" i="1"/>
  <c r="CU271" i="1" s="1"/>
  <c r="CJ280" i="1"/>
  <c r="CT280" i="1"/>
  <c r="CU280" i="1" s="1"/>
  <c r="CJ268" i="1"/>
  <c r="CT268" i="1"/>
  <c r="CU268" i="1" s="1"/>
  <c r="CJ284" i="1"/>
  <c r="CT284" i="1"/>
  <c r="CU284" i="1" s="1"/>
  <c r="CJ283" i="1"/>
  <c r="CT283" i="1"/>
  <c r="CU283" i="1" s="1"/>
  <c r="CJ272" i="1"/>
  <c r="CT272" i="1"/>
  <c r="CU272" i="1" s="1"/>
  <c r="CT167" i="1"/>
  <c r="CU167" i="1" s="1"/>
  <c r="R987" i="1"/>
  <c r="Q161" i="1"/>
  <c r="CJ161" i="1"/>
  <c r="J6" i="7"/>
  <c r="L6" i="7"/>
  <c r="Q273" i="1"/>
  <c r="O273" i="1"/>
  <c r="Q986" i="1"/>
  <c r="Q267" i="1"/>
  <c r="O267" i="1"/>
  <c r="Q985" i="1"/>
  <c r="R983" i="1"/>
  <c r="R986" i="1"/>
  <c r="R279" i="1"/>
  <c r="R285" i="1"/>
  <c r="R985" i="1"/>
  <c r="L285" i="1"/>
  <c r="P161" i="1"/>
  <c r="M285" i="1"/>
  <c r="M987" i="1"/>
  <c r="M279" i="1"/>
  <c r="K267" i="1"/>
  <c r="R267" i="1" s="1"/>
  <c r="H279" i="1"/>
  <c r="J280" i="1"/>
  <c r="J281" i="1"/>
  <c r="J282" i="1"/>
  <c r="J283" i="1"/>
  <c r="J284" i="1"/>
  <c r="J285" i="1"/>
  <c r="L273" i="1"/>
  <c r="J274" i="1"/>
  <c r="L274" i="1"/>
  <c r="J275" i="1"/>
  <c r="L275" i="1"/>
  <c r="J276" i="1"/>
  <c r="L276" i="1"/>
  <c r="J277" i="1"/>
  <c r="L277" i="1"/>
  <c r="J278" i="1"/>
  <c r="L278" i="1"/>
  <c r="J267" i="1"/>
  <c r="J268" i="1"/>
  <c r="L268" i="1"/>
  <c r="J269" i="1"/>
  <c r="L269" i="1"/>
  <c r="J270" i="1"/>
  <c r="L270" i="1"/>
  <c r="J271" i="1"/>
  <c r="L271" i="1"/>
  <c r="J272" i="1"/>
  <c r="L272" i="1"/>
  <c r="CG239" i="1"/>
  <c r="E290" i="1"/>
  <c r="F289" i="1"/>
  <c r="D289" i="1"/>
  <c r="E288" i="1"/>
  <c r="CJ273" i="1" l="1"/>
  <c r="CT273" i="1"/>
  <c r="CU273" i="1" s="1"/>
  <c r="CJ267" i="1"/>
  <c r="CT267" i="1"/>
  <c r="CU267" i="1" s="1"/>
  <c r="R273" i="1"/>
  <c r="L279" i="1"/>
  <c r="M267" i="1"/>
  <c r="L267" i="1"/>
  <c r="N282" i="1"/>
  <c r="P288" i="1"/>
  <c r="E284" i="1"/>
  <c r="F283" i="1"/>
  <c r="E287" i="1"/>
  <c r="D283" i="1"/>
  <c r="E283" i="1"/>
  <c r="E289" i="1"/>
  <c r="D290" i="1"/>
  <c r="F284" i="1"/>
  <c r="F290" i="1"/>
  <c r="D288" i="1"/>
  <c r="F287" i="1"/>
  <c r="F288" i="1"/>
  <c r="J279" i="1"/>
  <c r="M273" i="1"/>
  <c r="J273" i="1"/>
  <c r="D287" i="1"/>
  <c r="M986" i="1"/>
  <c r="L986" i="1"/>
  <c r="J986" i="1"/>
  <c r="M985" i="1"/>
  <c r="L985" i="1"/>
  <c r="J985" i="1"/>
  <c r="M984" i="1"/>
  <c r="L984" i="1"/>
  <c r="J984" i="1"/>
  <c r="M983" i="1"/>
  <c r="L983" i="1"/>
  <c r="J983" i="1"/>
  <c r="M982" i="1"/>
  <c r="K981" i="1"/>
  <c r="I981" i="1"/>
  <c r="G981" i="1"/>
  <c r="E23" i="7" s="1"/>
  <c r="K23" i="7" s="1"/>
  <c r="P980" i="1"/>
  <c r="M980" i="1"/>
  <c r="L980" i="1"/>
  <c r="J980" i="1"/>
  <c r="P979" i="1"/>
  <c r="M979" i="1"/>
  <c r="L979" i="1"/>
  <c r="J979" i="1"/>
  <c r="F979" i="1"/>
  <c r="F977" i="1" s="1"/>
  <c r="E979" i="1"/>
  <c r="E977" i="1" s="1"/>
  <c r="D979" i="1"/>
  <c r="D977" i="1" s="1"/>
  <c r="P978" i="1"/>
  <c r="M978" i="1"/>
  <c r="L978" i="1"/>
  <c r="J978" i="1"/>
  <c r="K977" i="1"/>
  <c r="I977" i="1"/>
  <c r="H977" i="1"/>
  <c r="G977" i="1"/>
  <c r="K886" i="1"/>
  <c r="I886" i="1"/>
  <c r="H886" i="1"/>
  <c r="G886" i="1"/>
  <c r="K885" i="1"/>
  <c r="I885" i="1"/>
  <c r="H885" i="1"/>
  <c r="G885" i="1"/>
  <c r="H884" i="1"/>
  <c r="G884" i="1"/>
  <c r="H883" i="1"/>
  <c r="G883" i="1"/>
  <c r="I882" i="1"/>
  <c r="R882" i="1" s="1"/>
  <c r="H882" i="1"/>
  <c r="F887" i="1"/>
  <c r="E887" i="1"/>
  <c r="D887" i="1"/>
  <c r="F886" i="1"/>
  <c r="E886" i="1"/>
  <c r="D886" i="1"/>
  <c r="F885" i="1"/>
  <c r="E885" i="1"/>
  <c r="D885" i="1"/>
  <c r="F884" i="1"/>
  <c r="E884" i="1"/>
  <c r="D884" i="1"/>
  <c r="F883" i="1"/>
  <c r="E883" i="1"/>
  <c r="D883" i="1"/>
  <c r="F882" i="1"/>
  <c r="E882" i="1"/>
  <c r="D882" i="1"/>
  <c r="P880" i="1"/>
  <c r="M880" i="1"/>
  <c r="L880" i="1"/>
  <c r="J880" i="1"/>
  <c r="P879" i="1"/>
  <c r="M879" i="1"/>
  <c r="L879" i="1"/>
  <c r="J879" i="1"/>
  <c r="P878" i="1"/>
  <c r="M878" i="1"/>
  <c r="L878" i="1"/>
  <c r="J878" i="1"/>
  <c r="P877" i="1"/>
  <c r="M877" i="1"/>
  <c r="L877" i="1"/>
  <c r="J877" i="1"/>
  <c r="F877" i="1"/>
  <c r="F875" i="1" s="1"/>
  <c r="E877" i="1"/>
  <c r="E875" i="1" s="1"/>
  <c r="D877" i="1"/>
  <c r="D875" i="1" s="1"/>
  <c r="P876" i="1"/>
  <c r="M876" i="1"/>
  <c r="L876" i="1"/>
  <c r="J876" i="1"/>
  <c r="K875" i="1"/>
  <c r="I875" i="1"/>
  <c r="H875" i="1"/>
  <c r="G875" i="1"/>
  <c r="F204" i="1"/>
  <c r="F203" i="1" s="1"/>
  <c r="E204" i="1"/>
  <c r="E203" i="1" s="1"/>
  <c r="D204" i="1"/>
  <c r="P454" i="1"/>
  <c r="M454" i="1"/>
  <c r="L454" i="1"/>
  <c r="J454" i="1"/>
  <c r="P453" i="1"/>
  <c r="M453" i="1"/>
  <c r="L453" i="1"/>
  <c r="J453" i="1"/>
  <c r="P452" i="1"/>
  <c r="M452" i="1"/>
  <c r="L452" i="1"/>
  <c r="J452" i="1"/>
  <c r="P451" i="1"/>
  <c r="M451" i="1"/>
  <c r="L451" i="1"/>
  <c r="J451" i="1"/>
  <c r="F451" i="1"/>
  <c r="F449" i="1" s="1"/>
  <c r="E451" i="1"/>
  <c r="E449" i="1" s="1"/>
  <c r="D451" i="1"/>
  <c r="D449" i="1" s="1"/>
  <c r="M450" i="1"/>
  <c r="L450" i="1"/>
  <c r="K449" i="1"/>
  <c r="I449" i="1"/>
  <c r="H449" i="1"/>
  <c r="G449" i="1"/>
  <c r="P292" i="1"/>
  <c r="M292" i="1"/>
  <c r="L292" i="1"/>
  <c r="J292" i="1"/>
  <c r="P291" i="1"/>
  <c r="M291" i="1"/>
  <c r="L291" i="1"/>
  <c r="J291" i="1"/>
  <c r="F223" i="1"/>
  <c r="F221" i="1" s="1"/>
  <c r="F215" i="1" s="1"/>
  <c r="E223" i="1"/>
  <c r="E221" i="1" s="1"/>
  <c r="E215" i="1" s="1"/>
  <c r="D223" i="1"/>
  <c r="D221" i="1" s="1"/>
  <c r="D215" i="1" s="1"/>
  <c r="D269" i="1"/>
  <c r="M1016" i="1"/>
  <c r="L1016" i="1"/>
  <c r="J1016" i="1"/>
  <c r="M1015" i="1"/>
  <c r="L1015" i="1"/>
  <c r="J1015" i="1"/>
  <c r="M1014" i="1"/>
  <c r="L1014" i="1"/>
  <c r="J1014" i="1"/>
  <c r="M1013" i="1"/>
  <c r="L1013" i="1"/>
  <c r="J1013" i="1"/>
  <c r="P1012" i="1"/>
  <c r="M1012" i="1"/>
  <c r="L1012" i="1"/>
  <c r="J1012" i="1"/>
  <c r="K1011" i="1"/>
  <c r="I1011" i="1"/>
  <c r="H1011" i="1"/>
  <c r="G1011" i="1"/>
  <c r="O282" i="1" l="1"/>
  <c r="CJ282" i="1" s="1"/>
  <c r="Q449" i="1"/>
  <c r="T437" i="1" s="1"/>
  <c r="O449" i="1"/>
  <c r="Q977" i="1"/>
  <c r="T923" i="1" s="1"/>
  <c r="O977" i="1"/>
  <c r="Q1011" i="1"/>
  <c r="T971" i="1" s="1"/>
  <c r="O1011" i="1"/>
  <c r="Q875" i="1"/>
  <c r="T863" i="1" s="1"/>
  <c r="O875" i="1"/>
  <c r="Q282" i="1"/>
  <c r="R1011" i="1"/>
  <c r="R875" i="1"/>
  <c r="R449" i="1"/>
  <c r="R886" i="1"/>
  <c r="R977" i="1"/>
  <c r="G23" i="7"/>
  <c r="M23" i="7" s="1"/>
  <c r="R981" i="1"/>
  <c r="R885" i="1"/>
  <c r="E209" i="1"/>
  <c r="D209" i="1"/>
  <c r="F209" i="1"/>
  <c r="H23" i="7"/>
  <c r="N23" i="7" s="1"/>
  <c r="M882" i="1"/>
  <c r="N884" i="1"/>
  <c r="N885" i="1"/>
  <c r="N883" i="1"/>
  <c r="N882" i="1"/>
  <c r="N886" i="1"/>
  <c r="N279" i="1"/>
  <c r="P282" i="1"/>
  <c r="P205" i="1"/>
  <c r="P206" i="1"/>
  <c r="P1014" i="1"/>
  <c r="P1016" i="1"/>
  <c r="P889" i="1"/>
  <c r="P890" i="1"/>
  <c r="P888" i="1"/>
  <c r="P892" i="1"/>
  <c r="P891" i="1"/>
  <c r="D203" i="1"/>
  <c r="E285" i="1"/>
  <c r="E281" i="1"/>
  <c r="E279" i="1" s="1"/>
  <c r="G887" i="1"/>
  <c r="F281" i="1"/>
  <c r="F279" i="1" s="1"/>
  <c r="H887" i="1"/>
  <c r="D281" i="1"/>
  <c r="F881" i="1"/>
  <c r="D267" i="1"/>
  <c r="F269" i="1"/>
  <c r="F267" i="1" s="1"/>
  <c r="D274" i="1"/>
  <c r="D276" i="1"/>
  <c r="F274" i="1"/>
  <c r="F276" i="1"/>
  <c r="P276" i="1"/>
  <c r="F285" i="1"/>
  <c r="E269" i="1"/>
  <c r="E267" i="1" s="1"/>
  <c r="E274" i="1"/>
  <c r="E276" i="1"/>
  <c r="D285" i="1"/>
  <c r="P287" i="1"/>
  <c r="D284" i="1"/>
  <c r="G881" i="1"/>
  <c r="E21" i="7" s="1"/>
  <c r="K21" i="7" s="1"/>
  <c r="M1011" i="1"/>
  <c r="M977" i="1"/>
  <c r="M875" i="1"/>
  <c r="M885" i="1"/>
  <c r="P875" i="1"/>
  <c r="E881" i="1"/>
  <c r="D881" i="1"/>
  <c r="H881" i="1"/>
  <c r="M886" i="1"/>
  <c r="M888" i="1"/>
  <c r="M891" i="1"/>
  <c r="M892" i="1"/>
  <c r="M981" i="1"/>
  <c r="J977" i="1"/>
  <c r="L977" i="1"/>
  <c r="J886" i="1"/>
  <c r="L886" i="1"/>
  <c r="J888" i="1"/>
  <c r="L888" i="1"/>
  <c r="J891" i="1"/>
  <c r="L891" i="1"/>
  <c r="J892" i="1"/>
  <c r="L892" i="1"/>
  <c r="J885" i="1"/>
  <c r="L885" i="1"/>
  <c r="J875" i="1"/>
  <c r="L875" i="1"/>
  <c r="J449" i="1"/>
  <c r="L449" i="1"/>
  <c r="M449" i="1"/>
  <c r="J1011" i="1"/>
  <c r="L1011" i="1"/>
  <c r="CJ1011" i="1" l="1"/>
  <c r="CT1011" i="1"/>
  <c r="CU1011" i="1" s="1"/>
  <c r="CJ449" i="1"/>
  <c r="CT449" i="1"/>
  <c r="CU449" i="1" s="1"/>
  <c r="CJ887" i="1"/>
  <c r="CU887" i="1"/>
  <c r="N15" i="1"/>
  <c r="CJ875" i="1"/>
  <c r="CT875" i="1"/>
  <c r="CU875" i="1" s="1"/>
  <c r="CJ977" i="1"/>
  <c r="CT977" i="1"/>
  <c r="CU977" i="1" s="1"/>
  <c r="CT282" i="1"/>
  <c r="CU282" i="1" s="1"/>
  <c r="T959" i="1"/>
  <c r="N14" i="1"/>
  <c r="N13" i="1"/>
  <c r="Q885" i="1"/>
  <c r="O884" i="1"/>
  <c r="CJ884" i="1" s="1"/>
  <c r="O886" i="1"/>
  <c r="CJ886" i="1" s="1"/>
  <c r="Q279" i="1"/>
  <c r="O279" i="1"/>
  <c r="CJ279" i="1" s="1"/>
  <c r="O883" i="1"/>
  <c r="CJ883" i="1" s="1"/>
  <c r="O885" i="1"/>
  <c r="CJ885" i="1" s="1"/>
  <c r="O882" i="1"/>
  <c r="CJ882" i="1" s="1"/>
  <c r="Q886" i="1"/>
  <c r="Q882" i="1"/>
  <c r="Q884" i="1"/>
  <c r="F21" i="7"/>
  <c r="L21" i="7" s="1"/>
  <c r="Q887" i="1"/>
  <c r="Q883" i="1"/>
  <c r="R221" i="1"/>
  <c r="E8" i="7"/>
  <c r="K8" i="7" s="1"/>
  <c r="CG225" i="1"/>
  <c r="I23" i="7"/>
  <c r="F8" i="7"/>
  <c r="L8" i="7" s="1"/>
  <c r="H8" i="7"/>
  <c r="G8" i="7"/>
  <c r="M8" i="7" s="1"/>
  <c r="P886" i="1"/>
  <c r="N881" i="1"/>
  <c r="P203" i="1"/>
  <c r="P884" i="1"/>
  <c r="P885" i="1"/>
  <c r="P882" i="1"/>
  <c r="P887" i="1"/>
  <c r="P977" i="1"/>
  <c r="P883" i="1"/>
  <c r="E273" i="1"/>
  <c r="F273" i="1"/>
  <c r="P279" i="1"/>
  <c r="D273" i="1"/>
  <c r="N285" i="1"/>
  <c r="D279" i="1"/>
  <c r="P267" i="1"/>
  <c r="E983" i="1"/>
  <c r="E981" i="1" s="1"/>
  <c r="D983" i="1"/>
  <c r="P986" i="1"/>
  <c r="P985" i="1"/>
  <c r="P984" i="1"/>
  <c r="CT886" i="1" l="1"/>
  <c r="CU886" i="1" s="1"/>
  <c r="CT885" i="1"/>
  <c r="CU885" i="1" s="1"/>
  <c r="CT883" i="1"/>
  <c r="CU883" i="1" s="1"/>
  <c r="CT884" i="1"/>
  <c r="CU884" i="1" s="1"/>
  <c r="CT279" i="1"/>
  <c r="CU279" i="1" s="1"/>
  <c r="CT882" i="1"/>
  <c r="CU882" i="1" s="1"/>
  <c r="O285" i="1"/>
  <c r="CJ285" i="1" s="1"/>
  <c r="N8" i="7"/>
  <c r="Q881" i="1"/>
  <c r="O881" i="1"/>
  <c r="CJ881" i="1" s="1"/>
  <c r="Q285" i="1"/>
  <c r="I8" i="7"/>
  <c r="J8" i="7"/>
  <c r="T749" i="1"/>
  <c r="T754" i="1"/>
  <c r="P285" i="1"/>
  <c r="P881" i="1"/>
  <c r="T751" i="1"/>
  <c r="T753" i="1"/>
  <c r="T752" i="1"/>
  <c r="F983" i="1"/>
  <c r="F981" i="1" s="1"/>
  <c r="D981" i="1"/>
  <c r="T931" i="1"/>
  <c r="T932" i="1"/>
  <c r="CT881" i="1" l="1"/>
  <c r="CU881" i="1" s="1"/>
  <c r="CT285" i="1"/>
  <c r="CU285" i="1" s="1"/>
  <c r="T750" i="1"/>
  <c r="T933" i="1"/>
  <c r="T934" i="1"/>
  <c r="P983" i="1" l="1"/>
  <c r="K298" i="1" l="1"/>
  <c r="K297" i="1"/>
  <c r="K15" i="1" s="1"/>
  <c r="K295" i="1"/>
  <c r="K294" i="1"/>
  <c r="K12" i="1" s="1"/>
  <c r="G295" i="1"/>
  <c r="H295" i="1"/>
  <c r="I295" i="1"/>
  <c r="G296" i="1"/>
  <c r="I296" i="1"/>
  <c r="G297" i="1"/>
  <c r="H297" i="1"/>
  <c r="I297" i="1"/>
  <c r="G298" i="1"/>
  <c r="H298" i="1"/>
  <c r="I298" i="1"/>
  <c r="I294" i="1"/>
  <c r="I12" i="1" s="1"/>
  <c r="G294" i="1"/>
  <c r="P450" i="1"/>
  <c r="P275" i="1"/>
  <c r="G25" i="1"/>
  <c r="G19" i="1" s="1"/>
  <c r="H25" i="1"/>
  <c r="O25" i="1" s="1"/>
  <c r="G26" i="1"/>
  <c r="G20" i="1" s="1"/>
  <c r="H26" i="1"/>
  <c r="O26" i="1" s="1"/>
  <c r="G27" i="1"/>
  <c r="G21" i="1" s="1"/>
  <c r="H27" i="1"/>
  <c r="O27" i="1" s="1"/>
  <c r="I27" i="1"/>
  <c r="R27" i="1" s="1"/>
  <c r="G28" i="1"/>
  <c r="G22" i="1" s="1"/>
  <c r="H28" i="1"/>
  <c r="O28" i="1" s="1"/>
  <c r="I28" i="1"/>
  <c r="R28" i="1" s="1"/>
  <c r="H24" i="1"/>
  <c r="O24" i="1" s="1"/>
  <c r="G24" i="1"/>
  <c r="T300" i="1"/>
  <c r="CJ26" i="1" l="1"/>
  <c r="CT26" i="1"/>
  <c r="CU26" i="1" s="1"/>
  <c r="CJ28" i="1"/>
  <c r="CT28" i="1"/>
  <c r="CU28" i="1" s="1"/>
  <c r="CJ24" i="1"/>
  <c r="CT24" i="1"/>
  <c r="CU24" i="1" s="1"/>
  <c r="CJ27" i="1"/>
  <c r="CT27" i="1"/>
  <c r="CU27" i="1" s="1"/>
  <c r="CJ25" i="1"/>
  <c r="CT25" i="1"/>
  <c r="CU25" i="1" s="1"/>
  <c r="G14" i="1"/>
  <c r="G15" i="1"/>
  <c r="G13" i="1"/>
  <c r="J16" i="1"/>
  <c r="R294" i="1"/>
  <c r="Q298" i="1"/>
  <c r="O298" i="1"/>
  <c r="Q295" i="1"/>
  <c r="O295" i="1"/>
  <c r="CT295" i="1" s="1"/>
  <c r="CU295" i="1" s="1"/>
  <c r="Q297" i="1"/>
  <c r="O297" i="1"/>
  <c r="CT297" i="1" s="1"/>
  <c r="CU297" i="1" s="1"/>
  <c r="Q26" i="1"/>
  <c r="Q24" i="1"/>
  <c r="Q27" i="1"/>
  <c r="Q25" i="1"/>
  <c r="Q28" i="1"/>
  <c r="R295" i="1"/>
  <c r="R298" i="1"/>
  <c r="R297" i="1"/>
  <c r="I21" i="1"/>
  <c r="R21" i="1" s="1"/>
  <c r="I23" i="1"/>
  <c r="R23" i="1" s="1"/>
  <c r="I22" i="1"/>
  <c r="R22" i="1" s="1"/>
  <c r="P26" i="1"/>
  <c r="P27" i="1"/>
  <c r="P28" i="1"/>
  <c r="P24" i="1"/>
  <c r="H19" i="1"/>
  <c r="O19" i="1" s="1"/>
  <c r="CT19" i="1" s="1"/>
  <c r="CU19" i="1" s="1"/>
  <c r="P25" i="1"/>
  <c r="P295" i="1"/>
  <c r="P297" i="1"/>
  <c r="P298" i="1"/>
  <c r="L297" i="1"/>
  <c r="G18" i="1"/>
  <c r="G12" i="1" s="1"/>
  <c r="G23" i="1"/>
  <c r="L28" i="1"/>
  <c r="H22" i="1"/>
  <c r="O22" i="1" s="1"/>
  <c r="L26" i="1"/>
  <c r="H20" i="1"/>
  <c r="L24" i="1"/>
  <c r="H23" i="1"/>
  <c r="O23" i="1" s="1"/>
  <c r="L27" i="1"/>
  <c r="H21" i="1"/>
  <c r="O21" i="1" s="1"/>
  <c r="T306" i="1"/>
  <c r="L298" i="1"/>
  <c r="P273" i="1"/>
  <c r="T291" i="1"/>
  <c r="T292" i="1"/>
  <c r="T223" i="1"/>
  <c r="P449" i="1"/>
  <c r="T309" i="1"/>
  <c r="T303" i="1"/>
  <c r="H294" i="1"/>
  <c r="M294" i="1"/>
  <c r="K296" i="1"/>
  <c r="T310" i="1"/>
  <c r="T308" i="1"/>
  <c r="T304" i="1"/>
  <c r="T307" i="1"/>
  <c r="H296" i="1"/>
  <c r="H18" i="1"/>
  <c r="O18" i="1" s="1"/>
  <c r="CT18" i="1" s="1"/>
  <c r="CU18" i="1" s="1"/>
  <c r="J24" i="1"/>
  <c r="J26" i="1"/>
  <c r="M27" i="1"/>
  <c r="J28" i="1"/>
  <c r="J27" i="1"/>
  <c r="M26" i="1"/>
  <c r="T302" i="1"/>
  <c r="M24" i="1"/>
  <c r="M28" i="1"/>
  <c r="J297" i="1"/>
  <c r="M297" i="1"/>
  <c r="M298" i="1"/>
  <c r="T305" i="1"/>
  <c r="J298" i="1"/>
  <c r="CJ21" i="1" l="1"/>
  <c r="CT21" i="1"/>
  <c r="CU21" i="1" s="1"/>
  <c r="CJ23" i="1"/>
  <c r="CT23" i="1"/>
  <c r="CU23" i="1" s="1"/>
  <c r="CJ22" i="1"/>
  <c r="CT22" i="1"/>
  <c r="CU22" i="1" s="1"/>
  <c r="CJ298" i="1"/>
  <c r="CT298" i="1"/>
  <c r="CU298" i="1" s="1"/>
  <c r="I15" i="1"/>
  <c r="O20" i="1"/>
  <c r="O15" i="1"/>
  <c r="CT15" i="1" s="1"/>
  <c r="CJ295" i="1"/>
  <c r="O13" i="1"/>
  <c r="CT13" i="1" s="1"/>
  <c r="H15" i="1"/>
  <c r="G11" i="1"/>
  <c r="CJ18" i="1"/>
  <c r="CJ19" i="1"/>
  <c r="CJ297" i="1"/>
  <c r="H13" i="1"/>
  <c r="O294" i="1"/>
  <c r="CT294" i="1" s="1"/>
  <c r="CU294" i="1" s="1"/>
  <c r="Q296" i="1"/>
  <c r="O296" i="1"/>
  <c r="CT296" i="1" s="1"/>
  <c r="CU296" i="1" s="1"/>
  <c r="Q19" i="1"/>
  <c r="Q18" i="1"/>
  <c r="Q294" i="1"/>
  <c r="Q23" i="1"/>
  <c r="Q22" i="1"/>
  <c r="Q21" i="1"/>
  <c r="Q20" i="1"/>
  <c r="R12" i="1"/>
  <c r="R296" i="1"/>
  <c r="M21" i="1"/>
  <c r="H14" i="1"/>
  <c r="R16" i="1"/>
  <c r="L20" i="1"/>
  <c r="I17" i="1"/>
  <c r="R17" i="1" s="1"/>
  <c r="L18" i="1"/>
  <c r="L21" i="1"/>
  <c r="P19" i="1"/>
  <c r="P20" i="1"/>
  <c r="P294" i="1"/>
  <c r="L22" i="1"/>
  <c r="P296" i="1"/>
  <c r="P21" i="1"/>
  <c r="P22" i="1"/>
  <c r="P18" i="1"/>
  <c r="T301" i="1"/>
  <c r="T299" i="1"/>
  <c r="L294" i="1"/>
  <c r="J20" i="1"/>
  <c r="J294" i="1"/>
  <c r="T222" i="1"/>
  <c r="T224" i="1"/>
  <c r="J18" i="1"/>
  <c r="J21" i="1"/>
  <c r="J22" i="1"/>
  <c r="M22" i="1"/>
  <c r="M20" i="1"/>
  <c r="M18" i="1"/>
  <c r="CU15" i="1" l="1"/>
  <c r="CJ20" i="1"/>
  <c r="CT20" i="1"/>
  <c r="CU20" i="1" s="1"/>
  <c r="CU13" i="1"/>
  <c r="O14" i="1"/>
  <c r="CJ294" i="1"/>
  <c r="CJ13" i="1"/>
  <c r="CJ296" i="1"/>
  <c r="J15" i="1"/>
  <c r="CJ15" i="1"/>
  <c r="Q16" i="1"/>
  <c r="Q14" i="1"/>
  <c r="Q15" i="1"/>
  <c r="Q13" i="1"/>
  <c r="L16" i="1"/>
  <c r="R15" i="1"/>
  <c r="M15" i="1"/>
  <c r="M16" i="1"/>
  <c r="G4" i="7"/>
  <c r="M12" i="1"/>
  <c r="T221" i="1"/>
  <c r="CJ14" i="1" l="1"/>
  <c r="CT14" i="1"/>
  <c r="CU14" i="1" s="1"/>
  <c r="I4" i="7"/>
  <c r="M4" i="7"/>
  <c r="T1050" i="1"/>
  <c r="T26" i="1"/>
  <c r="T1052" i="1"/>
  <c r="T1000" i="1"/>
  <c r="T1004" i="1"/>
  <c r="T294" i="1"/>
  <c r="T298" i="1"/>
  <c r="D23" i="1"/>
  <c r="D1055" i="1" s="1"/>
  <c r="D1053" i="1" s="1"/>
  <c r="E23" i="1"/>
  <c r="E1055" i="1" s="1"/>
  <c r="E1053" i="1" s="1"/>
  <c r="F23" i="1"/>
  <c r="F1055" i="1" s="1"/>
  <c r="F1053" i="1" s="1"/>
  <c r="J25" i="1"/>
  <c r="L25" i="1"/>
  <c r="M25" i="1"/>
  <c r="D18" i="1"/>
  <c r="E18" i="1"/>
  <c r="F18" i="1"/>
  <c r="E21" i="1"/>
  <c r="D22" i="1"/>
  <c r="E22" i="1"/>
  <c r="F22" i="1"/>
  <c r="D19" i="1"/>
  <c r="D20" i="1"/>
  <c r="E20" i="1"/>
  <c r="F20" i="1"/>
  <c r="P1015" i="1" l="1"/>
  <c r="T28" i="1"/>
  <c r="T27" i="1"/>
  <c r="T24" i="1"/>
  <c r="J296" i="1"/>
  <c r="F19" i="1"/>
  <c r="E19" i="1"/>
  <c r="T18" i="1"/>
  <c r="D21" i="1"/>
  <c r="T1051" i="1"/>
  <c r="T297" i="1"/>
  <c r="E1013" i="1"/>
  <c r="E1011" i="1" s="1"/>
  <c r="J23" i="1"/>
  <c r="P23" i="1"/>
  <c r="L23" i="1"/>
  <c r="F16" i="1"/>
  <c r="F21" i="1"/>
  <c r="F15" i="1" s="1"/>
  <c r="E15" i="1"/>
  <c r="E295" i="1"/>
  <c r="D1013" i="1"/>
  <c r="D16" i="1"/>
  <c r="E14" i="1"/>
  <c r="E16" i="1"/>
  <c r="M23" i="1"/>
  <c r="J19" i="1"/>
  <c r="F295" i="1"/>
  <c r="T1047" i="1" l="1"/>
  <c r="T1048" i="1"/>
  <c r="P1013" i="1"/>
  <c r="D1011" i="1"/>
  <c r="T25" i="1"/>
  <c r="T1049" i="1"/>
  <c r="T1003" i="1"/>
  <c r="T22" i="1"/>
  <c r="T1002" i="1"/>
  <c r="M295" i="1"/>
  <c r="M296" i="1"/>
  <c r="L296" i="1"/>
  <c r="T19" i="1"/>
  <c r="D15" i="1"/>
  <c r="P15" i="1"/>
  <c r="G293" i="1"/>
  <c r="E9" i="7" s="1"/>
  <c r="K9" i="7" s="1"/>
  <c r="D295" i="1"/>
  <c r="K293" i="1"/>
  <c r="P16" i="1"/>
  <c r="G17" i="1"/>
  <c r="E4" i="7" s="1"/>
  <c r="D17" i="1"/>
  <c r="T21" i="1"/>
  <c r="T20" i="1"/>
  <c r="D14" i="1"/>
  <c r="H17" i="1"/>
  <c r="F1013" i="1"/>
  <c r="F1011" i="1" s="1"/>
  <c r="E12" i="1"/>
  <c r="E17" i="1"/>
  <c r="E13" i="1"/>
  <c r="E293" i="1"/>
  <c r="L295" i="1"/>
  <c r="H293" i="1"/>
  <c r="O293" i="1" s="1"/>
  <c r="J295" i="1"/>
  <c r="F293" i="1"/>
  <c r="M19" i="1"/>
  <c r="L19" i="1"/>
  <c r="I293" i="1"/>
  <c r="F17" i="1"/>
  <c r="F14" i="1"/>
  <c r="D12" i="1"/>
  <c r="CJ293" i="1" l="1"/>
  <c r="CT293" i="1"/>
  <c r="CU293" i="1" s="1"/>
  <c r="O17" i="1"/>
  <c r="E30" i="7"/>
  <c r="K4" i="7"/>
  <c r="Q293" i="1"/>
  <c r="Q17" i="1"/>
  <c r="R293" i="1"/>
  <c r="F9" i="7"/>
  <c r="L9" i="7" s="1"/>
  <c r="G9" i="7"/>
  <c r="H9" i="7"/>
  <c r="F4" i="7"/>
  <c r="P1011" i="1"/>
  <c r="T23" i="1"/>
  <c r="T16" i="1"/>
  <c r="L17" i="1"/>
  <c r="D293" i="1"/>
  <c r="D13" i="1"/>
  <c r="M17" i="1"/>
  <c r="F13" i="1"/>
  <c r="E11" i="1"/>
  <c r="P14" i="1"/>
  <c r="T296" i="1"/>
  <c r="F12" i="1"/>
  <c r="J293" i="1"/>
  <c r="L293" i="1"/>
  <c r="J17" i="1"/>
  <c r="M293" i="1"/>
  <c r="T295" i="1"/>
  <c r="CJ17" i="1" l="1"/>
  <c r="CT17" i="1"/>
  <c r="CU17" i="1" s="1"/>
  <c r="J4" i="7"/>
  <c r="L4" i="7"/>
  <c r="M9" i="7"/>
  <c r="N9" i="7"/>
  <c r="I9" i="7"/>
  <c r="J9" i="7"/>
  <c r="P293" i="1"/>
  <c r="P17" i="1"/>
  <c r="T1001" i="1"/>
  <c r="T999" i="1"/>
  <c r="T17" i="1"/>
  <c r="T15" i="1"/>
  <c r="F11" i="1"/>
  <c r="T293" i="1"/>
  <c r="L15" i="1"/>
  <c r="P13" i="1"/>
  <c r="D11" i="1"/>
  <c r="C6" i="1" l="1"/>
  <c r="E36" i="7" l="1"/>
  <c r="J955" i="1"/>
  <c r="I953" i="1"/>
  <c r="J953" i="1" s="1"/>
  <c r="J956" i="1"/>
  <c r="K956" i="1"/>
  <c r="K932" i="1" s="1"/>
  <c r="K890" i="1" s="1"/>
  <c r="I932" i="1"/>
  <c r="K955" i="1"/>
  <c r="R955" i="1" s="1"/>
  <c r="I931" i="1"/>
  <c r="I889" i="1" s="1"/>
  <c r="J932" i="1" l="1"/>
  <c r="I890" i="1"/>
  <c r="I929" i="1"/>
  <c r="M932" i="1"/>
  <c r="L932" i="1"/>
  <c r="M955" i="1"/>
  <c r="L955" i="1"/>
  <c r="M956" i="1"/>
  <c r="R956" i="1"/>
  <c r="K953" i="1"/>
  <c r="R932" i="1"/>
  <c r="J931" i="1"/>
  <c r="L956" i="1"/>
  <c r="K931" i="1"/>
  <c r="J929" i="1" l="1"/>
  <c r="R931" i="1"/>
  <c r="K889" i="1"/>
  <c r="J896" i="1"/>
  <c r="R896" i="1"/>
  <c r="L953" i="1"/>
  <c r="M953" i="1"/>
  <c r="L896" i="1"/>
  <c r="J895" i="1"/>
  <c r="I893" i="1"/>
  <c r="M931" i="1"/>
  <c r="K929" i="1"/>
  <c r="M929" i="1" s="1"/>
  <c r="R895" i="1"/>
  <c r="L931" i="1"/>
  <c r="R953" i="1"/>
  <c r="M890" i="1" l="1"/>
  <c r="L890" i="1"/>
  <c r="K884" i="1"/>
  <c r="J893" i="1"/>
  <c r="L929" i="1"/>
  <c r="R929" i="1"/>
  <c r="I887" i="1"/>
  <c r="I883" i="1"/>
  <c r="J889" i="1"/>
  <c r="J890" i="1"/>
  <c r="I884" i="1"/>
  <c r="R890" i="1"/>
  <c r="L895" i="1"/>
  <c r="R893" i="1"/>
  <c r="R889" i="1"/>
  <c r="M884" i="1" l="1"/>
  <c r="L884" i="1"/>
  <c r="M893" i="1"/>
  <c r="CG881" i="1"/>
  <c r="L893" i="1"/>
  <c r="J884" i="1"/>
  <c r="R884" i="1"/>
  <c r="I881" i="1"/>
  <c r="I13" i="1"/>
  <c r="J883" i="1"/>
  <c r="K883" i="1"/>
  <c r="M889" i="1"/>
  <c r="L889" i="1"/>
  <c r="K887" i="1"/>
  <c r="J887" i="1"/>
  <c r="J13" i="1" l="1"/>
  <c r="L887" i="1"/>
  <c r="M887" i="1"/>
  <c r="G21" i="7"/>
  <c r="J881" i="1"/>
  <c r="R887" i="1"/>
  <c r="L883" i="1"/>
  <c r="K881" i="1"/>
  <c r="R881" i="1" s="1"/>
  <c r="K13" i="1"/>
  <c r="M883" i="1"/>
  <c r="R883" i="1"/>
  <c r="M21" i="7" l="1"/>
  <c r="H21" i="7"/>
  <c r="I21" i="7" s="1"/>
  <c r="L881" i="1"/>
  <c r="M881" i="1"/>
  <c r="M13" i="1"/>
  <c r="L13" i="1"/>
  <c r="T13" i="1"/>
  <c r="R13" i="1"/>
  <c r="N21" i="7" l="1"/>
  <c r="J21" i="7"/>
  <c r="J1024" i="1" l="1"/>
  <c r="L1024" i="1"/>
  <c r="N1024" i="1"/>
  <c r="H988" i="1"/>
  <c r="H1023" i="1"/>
  <c r="J1023" i="1" s="1"/>
  <c r="O1024" i="1" l="1"/>
  <c r="O988" i="1" s="1"/>
  <c r="O987" i="1" s="1"/>
  <c r="N988" i="1"/>
  <c r="N1023" i="1"/>
  <c r="H987" i="1"/>
  <c r="Q1024" i="1"/>
  <c r="J988" i="1"/>
  <c r="L988" i="1"/>
  <c r="P1024" i="1"/>
  <c r="L1023" i="1"/>
  <c r="H982" i="1"/>
  <c r="CJ1024" i="1" l="1"/>
  <c r="O982" i="1"/>
  <c r="O12" i="1" s="1"/>
  <c r="O11" i="1" s="1"/>
  <c r="CT1024" i="1"/>
  <c r="CU1024" i="1" s="1"/>
  <c r="N987" i="1"/>
  <c r="CT987" i="1" s="1"/>
  <c r="CU987" i="1" s="1"/>
  <c r="CT988" i="1"/>
  <c r="CU988" i="1" s="1"/>
  <c r="N982" i="1"/>
  <c r="P988" i="1"/>
  <c r="CJ988" i="1"/>
  <c r="Q988" i="1"/>
  <c r="P1023" i="1"/>
  <c r="J987" i="1"/>
  <c r="L987" i="1"/>
  <c r="O981" i="1"/>
  <c r="H981" i="1"/>
  <c r="L982" i="1"/>
  <c r="J982" i="1"/>
  <c r="H12" i="1"/>
  <c r="O1023" i="1"/>
  <c r="CJ1023" i="1" s="1"/>
  <c r="Q1023" i="1"/>
  <c r="Q987" i="1" l="1"/>
  <c r="T977" i="1" s="1"/>
  <c r="CJ987" i="1"/>
  <c r="P987" i="1"/>
  <c r="CJ982" i="1"/>
  <c r="CT982" i="1"/>
  <c r="CU982" i="1" s="1"/>
  <c r="CT1023" i="1"/>
  <c r="CU1023" i="1" s="1"/>
  <c r="P982" i="1"/>
  <c r="Q982" i="1"/>
  <c r="T930" i="1" s="1"/>
  <c r="N981" i="1"/>
  <c r="N12" i="1"/>
  <c r="T936" i="1"/>
  <c r="T978" i="1"/>
  <c r="L981" i="1"/>
  <c r="F23" i="7"/>
  <c r="J981" i="1"/>
  <c r="J12" i="1"/>
  <c r="L12" i="1"/>
  <c r="H11" i="1"/>
  <c r="T935" i="1" l="1"/>
  <c r="N11" i="1"/>
  <c r="CT11" i="1" s="1"/>
  <c r="CU11" i="1" s="1"/>
  <c r="CT12" i="1"/>
  <c r="CU12" i="1" s="1"/>
  <c r="P981" i="1"/>
  <c r="CT981" i="1"/>
  <c r="CU981" i="1" s="1"/>
  <c r="Q981" i="1"/>
  <c r="T929" i="1" s="1"/>
  <c r="Q12" i="1"/>
  <c r="T12" i="1" s="1"/>
  <c r="CJ12" i="1"/>
  <c r="CJ981" i="1"/>
  <c r="P12" i="1"/>
  <c r="L23" i="7"/>
  <c r="J23" i="7"/>
  <c r="F30" i="7"/>
  <c r="P11" i="1" l="1"/>
  <c r="CJ11" i="1"/>
  <c r="Q11" i="1"/>
  <c r="F36" i="7"/>
  <c r="J782" i="1"/>
  <c r="I779" i="1"/>
  <c r="J779" i="1" s="1"/>
  <c r="K782" i="1"/>
  <c r="L782" i="1" s="1"/>
  <c r="I776" i="1"/>
  <c r="I770" i="1" s="1"/>
  <c r="J770" i="1" s="1"/>
  <c r="I773" i="1" l="1"/>
  <c r="J776" i="1"/>
  <c r="T770" i="1"/>
  <c r="I767" i="1"/>
  <c r="R782" i="1"/>
  <c r="I14" i="1"/>
  <c r="M782" i="1"/>
  <c r="K776" i="1"/>
  <c r="K779" i="1"/>
  <c r="T767" i="1" l="1"/>
  <c r="L779" i="1"/>
  <c r="M779" i="1"/>
  <c r="R779" i="1"/>
  <c r="J773" i="1"/>
  <c r="M776" i="1"/>
  <c r="K770" i="1"/>
  <c r="T764" i="1"/>
  <c r="K773" i="1"/>
  <c r="L776" i="1"/>
  <c r="J767" i="1"/>
  <c r="G19" i="7"/>
  <c r="J14" i="1"/>
  <c r="I11" i="1"/>
  <c r="R776" i="1"/>
  <c r="T758" i="1" l="1"/>
  <c r="L770" i="1"/>
  <c r="M770" i="1"/>
  <c r="K14" i="1"/>
  <c r="K767" i="1"/>
  <c r="R770" i="1"/>
  <c r="L773" i="1"/>
  <c r="M773" i="1"/>
  <c r="T761" i="1"/>
  <c r="R773" i="1"/>
  <c r="M19" i="7"/>
  <c r="G30" i="7"/>
  <c r="G36" i="7" s="1"/>
  <c r="J11" i="1"/>
  <c r="T14" i="1" l="1"/>
  <c r="L14" i="1"/>
  <c r="M14" i="1"/>
  <c r="K11" i="1"/>
  <c r="R14" i="1"/>
  <c r="L767" i="1"/>
  <c r="T755" i="1"/>
  <c r="M767" i="1"/>
  <c r="H19" i="7"/>
  <c r="R767" i="1"/>
  <c r="M11" i="1" l="1"/>
  <c r="L11" i="1"/>
  <c r="T11" i="1"/>
  <c r="R11" i="1"/>
  <c r="H30" i="7"/>
  <c r="J19" i="7"/>
  <c r="N19" i="7"/>
  <c r="I19" i="7"/>
  <c r="I30" i="7" s="1"/>
  <c r="I36" i="7" l="1"/>
  <c r="H36" i="7"/>
  <c r="J30" i="7"/>
  <c r="J36" i="7" s="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73" authorId="1">
      <text>
        <r>
          <rPr>
            <b/>
            <sz val="20"/>
            <color indexed="81"/>
            <rFont val="Tahoma"/>
            <family val="2"/>
            <charset val="204"/>
          </rPr>
          <t>5103 и 2106</t>
        </r>
      </text>
    </comment>
    <comment ref="B17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8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9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09" authorId="0">
      <text>
        <r>
          <rPr>
            <sz val="14"/>
            <color indexed="81"/>
            <rFont val="Tahoma"/>
            <family val="2"/>
            <charset val="204"/>
          </rPr>
          <t xml:space="preserve">
2129 </t>
        </r>
      </text>
    </comment>
    <comment ref="B215"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6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6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B323" authorId="0">
      <text>
        <r>
          <rPr>
            <b/>
            <sz val="9"/>
            <color indexed="81"/>
            <rFont val="Tahoma"/>
            <family val="2"/>
            <charset val="204"/>
          </rPr>
          <t>Морычева Надежда:</t>
        </r>
        <r>
          <rPr>
            <sz val="9"/>
            <color indexed="81"/>
            <rFont val="Tahoma"/>
            <family val="2"/>
            <charset val="204"/>
          </rPr>
          <t xml:space="preserve">
</t>
        </r>
        <r>
          <rPr>
            <sz val="24"/>
            <color indexed="81"/>
            <rFont val="Tahoma"/>
            <family val="2"/>
            <charset val="204"/>
          </rPr>
          <t>мероприятие 1.2. гос. программы</t>
        </r>
      </text>
    </comment>
    <comment ref="G343" authorId="1">
      <text>
        <r>
          <rPr>
            <b/>
            <sz val="18"/>
            <color indexed="81"/>
            <rFont val="Tahoma"/>
            <family val="2"/>
            <charset val="204"/>
          </rPr>
          <t>User:</t>
        </r>
        <r>
          <rPr>
            <sz val="18"/>
            <color indexed="81"/>
            <rFont val="Tahoma"/>
            <family val="2"/>
            <charset val="204"/>
          </rPr>
          <t xml:space="preserve">
ДФ</t>
        </r>
      </text>
    </comment>
    <comment ref="B419"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3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4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70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71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725"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99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9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0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1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2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103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<sst xmlns="http://schemas.openxmlformats.org/spreadsheetml/2006/main" count="1812" uniqueCount="589">
  <si>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</si>
  <si>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</si>
  <si>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</si>
  <si>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</si>
  <si>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</si>
  <si>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</si>
  <si>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</si>
  <si>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</si>
  <si>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</si>
  <si>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</si>
  <si>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</si>
  <si>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</si>
  <si>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</si>
  <si>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</si>
  <si>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</si>
  <si>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</si>
  <si>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</si>
  <si>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</si>
  <si>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</si>
  <si>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</si>
  <si>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</si>
  <si>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</si>
  <si>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</si>
  <si>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</si>
  <si>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</si>
  <si>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</si>
  <si>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</si>
  <si>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</si>
  <si>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</si>
  <si>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</si>
  <si>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</si>
  <si>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</si>
  <si>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</si>
  <si>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</si>
  <si>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</si>
  <si>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</si>
  <si>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</si>
  <si>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</si>
  <si>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</si>
  <si>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</si>
  <si>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</si>
  <si>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</si>
  <si>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</si>
  <si>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</si>
  <si>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</si>
  <si>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</si>
  <si>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</si>
  <si>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</si>
  <si>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</si>
  <si>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</si>
  <si>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</si>
  <si>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</si>
  <si>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</si>
  <si>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</si>
  <si>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</si>
  <si>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</si>
  <si>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</si>
  <si>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</si>
  <si>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</si>
  <si>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</si>
  <si>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</si>
  <si>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</si>
  <si>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</si>
  <si>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</si>
  <si>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</si>
  <si>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</si>
  <si>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</si>
  <si>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</si>
  <si>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</si>
  <si>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</si>
  <si>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</si>
  <si>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</si>
  <si>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</si>
  <si>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</si>
  <si>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</si>
  <si>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</si>
  <si>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</si>
  <si>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</si>
  <si>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</si>
  <si>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</si>
  <si>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</si>
  <si>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</si>
  <si>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</si>
  <si>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</si>
  <si>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</si>
  <si>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</si>
  <si>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</si>
  <si>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</si>
  <si>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</si>
  <si>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</si>
  <si>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</si>
  <si>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</si>
  <si>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</si>
  <si>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</si>
  <si>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</si>
  <si>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</si>
  <si>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</si>
  <si>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</si>
  <si>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</si>
  <si>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</si>
  <si>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</si>
  <si>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</si>
  <si>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</si>
  <si>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</si>
  <si>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</si>
  <si>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</si>
  <si>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</si>
  <si>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</si>
  <si>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</si>
  <si>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</si>
  <si>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</si>
  <si>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</si>
  <si>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</si>
  <si>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</si>
  <si>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</si>
  <si>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</si>
  <si>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</si>
  <si>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</si>
  <si>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</si>
  <si>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</si>
  <si>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</si>
  <si>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</si>
  <si>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</si>
  <si>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</si>
  <si>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</si>
  <si>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</si>
  <si>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</si>
  <si>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</si>
  <si>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</si>
  <si>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</si>
  <si>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</si>
  <si>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</si>
  <si>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</si>
  <si>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</si>
  <si>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</si>
  <si>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</si>
  <si>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</si>
  <si>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</si>
  <si>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</si>
  <si>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</si>
  <si>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</si>
  <si>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</si>
  <si>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</si>
  <si>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</si>
  <si>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</si>
  <si>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</si>
  <si>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</si>
  <si>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</si>
  <si>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</si>
  <si>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</si>
  <si>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</si>
  <si>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</si>
  <si>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</si>
  <si>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</si>
  <si>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</si>
  <si>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</si>
  <si>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</si>
  <si>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</si>
  <si>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</si>
  <si>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</si>
  <si>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</si>
  <si>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</si>
  <si>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</si>
  <si>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</si>
  <si>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</si>
  <si>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"Развитие малого и среднего предпринимательства" (ДЭП)</t>
  </si>
  <si>
    <t>Субвенция на осуществление полномочий по государственному управлению охраной труда (ДЭП - УБУиО)</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</si>
  <si>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</si>
  <si>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</si>
  <si>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</si>
  <si>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</si>
  <si>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</si>
  <si>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</si>
  <si>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</si>
  <si>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</si>
  <si>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</si>
  <si>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</si>
  <si>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</si>
  <si>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</si>
  <si>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</si>
  <si>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</si>
  <si>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</si>
  <si>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</si>
  <si>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</si>
  <si>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</si>
  <si>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</si>
  <si>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</si>
  <si>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</si>
  <si>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</si>
  <si>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</si>
  <si>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</si>
  <si>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</si>
  <si>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</si>
  <si>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</si>
  <si>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</si>
  <si>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</si>
  <si>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</si>
  <si>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</si>
  <si>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</si>
  <si>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</si>
  <si>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</si>
  <si>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</si>
  <si>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</si>
  <si>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</si>
  <si>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</si>
  <si>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</si>
  <si>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</si>
  <si>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</si>
  <si>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</si>
  <si>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</si>
  <si>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</si>
  <si>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</si>
  <si>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</si>
  <si>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</si>
  <si>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</si>
  <si>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</si>
  <si>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</si>
  <si>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</si>
  <si>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</si>
  <si>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</si>
  <si>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</si>
  <si>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</si>
  <si>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</si>
  <si>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</si>
  <si>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</si>
  <si>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</si>
  <si>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</si>
  <si>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</si>
  <si>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</si>
  <si>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</si>
  <si>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</si>
  <si>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</si>
  <si>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</si>
  <si>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</si>
  <si>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</si>
  <si>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</si>
  <si>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</si>
  <si>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</si>
  <si>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</si>
  <si>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</si>
  <si>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</si>
  <si>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</si>
  <si>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</si>
  <si>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</si>
  <si>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</si>
  <si>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</si>
  <si>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</si>
  <si>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</si>
  <si>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</si>
  <si>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</si>
  <si>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</si>
  <si>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</si>
  <si>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</si>
  <si>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</si>
  <si>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</si>
  <si>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</si>
  <si>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</si>
  <si>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</si>
  <si>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</si>
  <si>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</si>
  <si>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</si>
  <si>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</si>
  <si>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</si>
  <si>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</si>
  <si>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</si>
  <si>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</si>
  <si>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</si>
  <si>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</si>
  <si>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</si>
  <si>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</si>
  <si>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</si>
  <si>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</si>
  <si>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</si>
  <si>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</si>
  <si>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</si>
  <si>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</si>
  <si>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</si>
  <si>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</si>
  <si>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</si>
  <si>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</si>
  <si>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</si>
  <si>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</si>
  <si>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</si>
  <si>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</si>
  <si>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</si>
  <si>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</si>
  <si>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</si>
  <si>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</si>
  <si>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</si>
  <si>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12.3.4.</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</si>
  <si>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</si>
  <si>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</si>
  <si>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</si>
  <si>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</si>
  <si>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</si>
  <si>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</si>
  <si>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</si>
  <si>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</si>
  <si>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</si>
  <si>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</si>
  <si>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</si>
  <si>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</si>
  <si>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</si>
  <si>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</si>
  <si>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</si>
  <si>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</si>
  <si>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</si>
  <si>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</si>
  <si>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</si>
  <si>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</si>
  <si>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</si>
  <si>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</si>
  <si>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</si>
  <si>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Повышение оплаты труда педагогических работников муниципальных образовательных организаций дополнительного образования детей (ДО)</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</si>
  <si>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</si>
  <si>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</si>
  <si>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</si>
  <si>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</si>
  <si>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</si>
  <si>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</si>
  <si>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</si>
  <si>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</si>
  <si>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</si>
  <si>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</si>
  <si>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</si>
  <si>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</si>
  <si>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</si>
  <si>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</si>
  <si>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</si>
  <si>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</si>
  <si>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</si>
  <si>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</si>
  <si>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</si>
  <si>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</si>
  <si>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</si>
  <si>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</si>
  <si>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</si>
  <si>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</si>
  <si>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</si>
  <si>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</si>
  <si>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</si>
  <si>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</si>
  <si>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</si>
  <si>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</si>
  <si>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изменения в АИП</t>
  </si>
  <si>
    <t>ВНЕСЕНЫ ИЗМ В АИП</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</si>
  <si>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</si>
  <si>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</si>
  <si>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</si>
  <si>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</si>
  <si>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</si>
  <si>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</si>
  <si>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</si>
  <si>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</si>
  <si>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</si>
  <si>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Организация проведения оплачиваемых общественных работ для не занятых трудовой деятельностью и безработных граждан (ДКМПиС)</t>
  </si>
  <si>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После поступления окружных средств и замещения ими городских средств (софинансирование - 60% окружной бюджет, 40% местный бюджет), высвободившиеся средства местного бюджета будут перераспределены. Плановые окружные ассигнования будут уточнены в случае поступления соответствующих уведомлений от Департамента финансов ХМАО-Югры.</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</si>
  <si>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</si>
  <si>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</si>
  <si>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</si>
  <si>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Внедрение частотных преобразователей на котельном оборудовании (ДГХ)</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</si>
  <si>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</si>
  <si>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</si>
  <si>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</si>
  <si>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</si>
  <si>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</si>
  <si>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</si>
  <si>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</si>
  <si>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</si>
  <si>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</si>
  <si>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</si>
  <si>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</si>
  <si>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</si>
  <si>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</si>
  <si>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</si>
  <si>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</si>
  <si>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</si>
  <si>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</si>
  <si>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</si>
  <si>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</si>
  <si>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</si>
  <si>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</si>
  <si>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</si>
  <si>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</si>
  <si>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</si>
  <si>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</si>
  <si>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</si>
  <si>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</si>
  <si>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</si>
  <si>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</si>
  <si>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Выкуп встроенного помещения для размещения детского сада выполнен в полном объеме (МК№3/2015 от 31.03.2015 года с ООО"Запсибинтерстрой").</t>
  </si>
  <si>
    <t xml:space="preserve">Проведение государственной итоговой аттестации обучающихся и других процедур оценки качества </t>
  </si>
  <si>
    <t>2.1.8.</t>
  </si>
  <si>
    <t>2.1.9.</t>
  </si>
  <si>
    <t>2.1.9.1.</t>
  </si>
  <si>
    <t>18.1.1.3.</t>
  </si>
  <si>
    <t>18.1.1.4.</t>
  </si>
  <si>
    <t>18.1.1.5.</t>
  </si>
  <si>
    <t>Внедрение частотных преобразователей на насосном оборудовании водозаборных сооружений (ДГХ)</t>
  </si>
  <si>
    <t>18.1.2.</t>
  </si>
  <si>
    <t>18.1.2.1.</t>
  </si>
  <si>
    <t>18.1.2.2.</t>
  </si>
  <si>
    <t>18.1.2.3.</t>
  </si>
  <si>
    <t>18.1.2.4.</t>
  </si>
  <si>
    <t>18.1.2.5.</t>
  </si>
  <si>
    <t>7.3.</t>
  </si>
  <si>
    <t>7.3.1.</t>
  </si>
  <si>
    <t>С учетом запланированных средств поддержка будет оказана не менее чем 1 организации. Ведется работа по информированию о возможности получения поддержки.</t>
  </si>
  <si>
    <t>13.1.4.</t>
  </si>
  <si>
    <t>Капитальный ремонт улицы Грибоедова (на участке от улицы Крылова до улицы Привокзальная")</t>
  </si>
  <si>
    <t>18.1.2.6.</t>
  </si>
  <si>
    <t>18.1.2.7.</t>
  </si>
  <si>
    <t>Ремонт ул. Геодезистов (п. Снежный)</t>
  </si>
  <si>
    <t>Ремонт ул. Сосновая на участке от ул. Щепеткина за ТЦ "Витьба"</t>
  </si>
  <si>
    <t>Средства окружного бюджета не планируется использовать до конца 2015 года в связи с сезонностью выполняемых работ, длительной процедурой:  согласования объемов и стоимости работ с округом, проведения торгов на выполнение работ.</t>
  </si>
  <si>
    <t>Наружные сети холодного водоснабжения и теплоснабжения. Участок от УТ-2 сущ. до ТК-3 поселок Лунный (ДГХ)</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</si>
  <si>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</si>
  <si>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</si>
  <si>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Установка (замена) индивидуальных приборов учета холодной и горячей воды, электрической энергии в части муниципальной собственности (ДГХ)</t>
  </si>
  <si>
    <t>Компенсация расходов на градостроительную деятельность</t>
  </si>
  <si>
    <t>11.1.4.</t>
  </si>
  <si>
    <t xml:space="preserve">Государственная поддержка системы дополнительного образования детей </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</si>
  <si>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</si>
  <si>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2.3.</t>
  </si>
  <si>
    <t>2.3.1.</t>
  </si>
  <si>
    <t>Подпрограмма  "Молодежь Югры"</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</si>
  <si>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</si>
  <si>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физической культуры и спорта).</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</si>
  <si>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</si>
  <si>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7.1.3.</t>
  </si>
  <si>
    <t>Организация временного трудоустройства безработных граждан, испытывающих трудности в поиске работы (ДО)</t>
  </si>
  <si>
    <t>Мероприятие выполнено.</t>
  </si>
  <si>
    <t>Подпрограмма 3 "Поддержка частных инвестиций в жилищно-коммунальном комплексе"</t>
  </si>
  <si>
    <t>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(ДГХ)</t>
  </si>
  <si>
    <t>Предоставление субсидии на возмещение части затрат на уплату процентов по привлекаемым заемным средствам  на оплату задолженности на энергоресурсы (ДГХ)</t>
  </si>
  <si>
    <t>В рамках мероприятия "Предоставление субсидий на возмещение части затрат на уплату процентов по привлекаемым заемным средствам на оплату задолженности за энергоресурсы" заключение соглашения с округом не требуется согласно ГП.</t>
  </si>
  <si>
    <t>12.4.2.</t>
  </si>
  <si>
    <t>12.4.3.</t>
  </si>
  <si>
    <t>12.4.5.</t>
  </si>
  <si>
    <t>12.4.6.</t>
  </si>
  <si>
    <t>12.4.7.</t>
  </si>
  <si>
    <t>12.4.8.</t>
  </si>
  <si>
    <t>12.4.9.</t>
  </si>
  <si>
    <t>12.5.</t>
  </si>
  <si>
    <t>12.5.1.</t>
  </si>
  <si>
    <t>7.1.2.1</t>
  </si>
  <si>
    <t>Организация проведения оплачиваемых общественных работ для не занятых трудовой деятельностью и безработных граждан (УПиЭ)</t>
  </si>
  <si>
    <t>7.1.2.2.</t>
  </si>
  <si>
    <t xml:space="preserve">Организация проведения оплачиваемых общественных работ для не занятых трудовой деятельностью и безработных граждан </t>
  </si>
  <si>
    <t>Содействие в трудоустройстве незанятых инвалидов на оборудованные (оснащенные) для них рабочие места (ДО)</t>
  </si>
  <si>
    <t>Подпрограмма II "Дополнительные мероприятия в области занятости  населения"</t>
  </si>
  <si>
    <t>7.1.3.1</t>
  </si>
  <si>
    <t>Организация временного трудоустройства безработных граждан, испытывающих трудности в поиске работы</t>
  </si>
  <si>
    <t>Организация временного трудоустройства безработных граждан, испытывающих трудности в поиске работы (УПиЭ)</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</si>
  <si>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</si>
  <si>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t>С учетом запланированных средств и максимальной суммы субсидии в год для 1 субъекта (200 тыс. руб.) поддержка оказана 4 субъектам предпринимательства, 8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</si>
  <si>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(300 тыс. руб.) поддержка оказана 2 субъектам предпринимательства, 6 субъектам подготовлены отказы. Получено дополнительное финансирования по данному мероприятию, поддержка будет оказана не менее чем 2 субъектам предпринимательства.</t>
  </si>
  <si>
    <r>
      <t xml:space="preserve">31.08.2015 заключено соглашение между Департаментом строительства ХМАО - Югры и Администрацией города по мероприятию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t>
    </r>
  </si>
  <si>
    <t>7.1.3.2.</t>
  </si>
  <si>
    <t>Средства будут израсходованы в 4 квартале для оплаты услуг доступа к сети «Интернет» общеобразовательными учреждениями.
Договоры на поставку услуги доступа к образовательным ресурсам сети «Интернет» заключены. Оплата по факту оказания услуги.</t>
  </si>
  <si>
    <t xml:space="preserve">Средства будут израсходованы в 4 квартале на повышение оплаты труда работников муниципальных учреждений дополнительного образования.                   </t>
  </si>
  <si>
    <t>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Освоение средств планируется в 4 квартале 2015 года.</t>
  </si>
  <si>
    <t>Подпрограмма IV "Допризывная подготовка молодежи".
Соглашение о сотрудничестве № б/н в сфере реализации государственных программ ХМАО - Югры между Департаментом культуры ХМАО – Югры и Администрацией города подписано.
Заключение соглашения по мероприятиям, финансируемым за счет субвенций, не требуется</t>
  </si>
  <si>
    <t>6.1.3.</t>
  </si>
  <si>
    <t>Субсидии на софинансирование расходных обязательств по обеспечению учащихся спортивных школ спортивным оборудованием, экипировкой и инвентарем, проведению тренировочных сборов и участию в соревнованиях (ДКМПиС)</t>
  </si>
  <si>
    <t>Исполнение мероприятия 100 %</t>
  </si>
  <si>
    <t>Создание условий деятельности народных дружин (Наш город)</t>
  </si>
  <si>
    <t>Дополнительные ассигнования доведены приказом ДФ от 23.07.2015 №160. 
Поступили средства из федерального бюджета  в объеме 89,1 тыс.руб. Данные изменения утверждены решением Думы города от 23.09.2015 №765-V ДГ. Средства будут использованы до конца 2015 года.</t>
  </si>
  <si>
    <r>
      <t xml:space="preserve">Отклонение уточненного плана от утвержденного на 11 тыс. руб. связано с корректировкой (увеличением) бюджетных ассигнований в соответствии со справкой департамента финансов ХМАО-Югры от 08.10.2015. Переутверждение плановых назначений будет произведено на очередном заседании Думы города о внесении изменений в закон о бюджете города.
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 определен получатель субсидий на  развитие животноводства, переработки и реализации продукции  животноводства: </t>
    </r>
    <r>
      <rPr>
        <u/>
        <sz val="18"/>
        <rFont val="Times New Roman"/>
        <family val="2"/>
        <charset val="204"/>
      </rPr>
      <t xml:space="preserve">Конев В.М.
</t>
    </r>
    <r>
      <rPr>
        <sz val="18"/>
        <rFont val="Times New Roman"/>
        <family val="2"/>
        <charset val="204"/>
      </rPr>
      <t>Заключено соглашение от 22.04.2015 № 04-АПК с Коневым В.М. на предоставление субсидии на содержание маточного поголовья животных (личные подсобные хозяйства).</t>
    </r>
    <r>
      <rPr>
        <u/>
        <sz val="18"/>
        <rFont val="Times New Roman"/>
        <family val="2"/>
        <charset val="204"/>
      </rPr>
      <t xml:space="preserve">
</t>
    </r>
    <r>
      <rPr>
        <sz val="18"/>
        <rFont val="Times New Roman"/>
        <family val="2"/>
        <charset val="204"/>
      </rPr>
      <t>Перечисление субсидии получателю произведено за содержание поголовья животных в личном подсобном хозяйстве за 2015 год.</t>
    </r>
  </si>
  <si>
    <t>Отклонение утвержденного плана от уточненного связано с поступлением уведомления на уменьшение размера ассигнований из округа на сумму 8,7 тыс.руб. Данные изменения будут утверждены на очередном заседании Думы города.
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</si>
  <si>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Оплачены расходы на приобретение канцелярских товаров в сумме 12,25 тыс.руб. </t>
  </si>
  <si>
    <t>С учетом запланированных средств и максимальной суммы субсидии в год для 1 субъекта (300 тыс. руб.) поддержка оказана 5 субъектам предпринимательства, 1 субъекту подготовлен отказы. Ведется работа по информированию предпринимателей о возможности получения поддержки.</t>
  </si>
  <si>
    <t xml:space="preserve">С учетом запланированных средств и максимальной суммы субсидии в год для 1 субъекта (500 тыс. руб.) поддержка оказана 6 субъектам предпринимательства, 13 субъектам подготовлены отказы. Получено дополнительное финансирования по данному мероприятию, поддержка будет оказана не менее чем 4 субъектам предпринимательства. </t>
  </si>
  <si>
    <t>5.1.3.1.</t>
  </si>
  <si>
    <t>Уточненный план на 2015 год в соответствии с подписанным соглашением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t>
  </si>
  <si>
    <r>
      <rPr>
        <b/>
        <u/>
        <sz val="18"/>
        <rFont val="Times New Roman"/>
        <family val="1"/>
        <charset val="204"/>
      </rPr>
      <t>ДКМПиС:</t>
    </r>
    <r>
      <rPr>
        <sz val="18"/>
        <rFont val="Times New Roman"/>
        <family val="2"/>
        <charset val="204"/>
      </rPr>
      <t xml:space="preserve">  План  - 5 610,28 тыс. руб.
Мероприятие выполнено.</t>
    </r>
  </si>
  <si>
    <t>3.1.5.</t>
  </si>
  <si>
    <t>Укрепление материально-технической базы по итогам конкурса "Лучший оздоровительный лагерь Ханты-Мансийского автономного округа - Югры" (ДКМПиС)</t>
  </si>
  <si>
    <t>В соответствии с письмом КУ ХМАО-Югры "Сургутский центр занятости населения" на реализацию мероприятия выделены средства на 1 образовательное учреждение.
МБДОУ № 38 "Зоренька" заключили договор с КУ ХМАО-Югры "Сургутский центр занятости населения" на сумму 95,45 тыс. руб. Освоение средств будет осуществляться  по результатам предоставления ежемесячных отчетных документов образовательными учреждениями в КУ ХМАО-Югры "Сургутский центр занятости населения" по работнику принятому в рамках программы.</t>
  </si>
  <si>
    <t>В соответствии с договором между КУ ХМАО-Югры "Сургутский центр занятости населения" и МБОУ ДО СЮН от 20.05.2015 № 103/1 МБОУ ДО СЮН создало постоянное рабочее место для трудоустройства одного инвалида. 
Средства израсходованы на приобретение оборудования для оснащения вышеуказанного рабочего места.</t>
  </si>
  <si>
    <t xml:space="preserve">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субвенции по предоставлению завтраков и обедов обучающимся общеобразовательных организаций планируется освоить до конца 2015 года.           
</t>
  </si>
  <si>
    <r>
      <t xml:space="preserve">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0,06 тыс. руб. - экономия, сложившаяся по итогам заключения договоров, </t>
    </r>
    <r>
      <rPr>
        <b/>
        <sz val="18"/>
        <rFont val="Times New Roman"/>
        <family val="1"/>
        <charset val="204"/>
      </rPr>
      <t xml:space="preserve">возвращена в бюджет автономного округа </t>
    </r>
    <r>
      <rPr>
        <sz val="18"/>
        <rFont val="Times New Roman"/>
        <family val="2"/>
        <charset val="204"/>
      </rPr>
      <t>(письмо на возврат в Департамент финансов Администрации города от 27.08.2015 № 12-15-4727/15-0-0).</t>
    </r>
  </si>
  <si>
    <t>2.1.10.</t>
  </si>
  <si>
    <t>2.1.10.1.</t>
  </si>
  <si>
    <t>2.1.10.2.</t>
  </si>
  <si>
    <t>2.1.10.3.</t>
  </si>
  <si>
    <t>2.1.10.4.</t>
  </si>
  <si>
    <t>Иные межбюджетные трансферты поступили в соответствии со справками Департамента финансов ХМАО-Югры  от 04.06.2015 № 230/06/02 на основании приказа Департамента образования и молодежной политики ХМАО-Югры от 28.05.2015 № 726 "О перечислении иных межбюджетных трансфертов из бюджета ХМАО-Югры бюджетам городских округов и муниципальных районов ХМАО-Югры на оказание государственной поддержки системы дополнительного образования детей".
345 тыс. руб. - освоены на приобретение компьютерной, оргтехники и программного обеспечения</t>
  </si>
  <si>
    <r>
      <rPr>
        <b/>
        <u/>
        <sz val="18"/>
        <rFont val="Times New Roman"/>
        <family val="2"/>
        <charset val="204"/>
      </rPr>
      <t>ДО:</t>
    </r>
    <r>
      <rPr>
        <sz val="18"/>
        <rFont val="Times New Roman"/>
        <family val="2"/>
        <charset val="204"/>
      </rPr>
      <t xml:space="preserve">   План  - 86 401,34 тыс. руб.
1) 61 299,60 тыс. руб. - средства окружного бюджета на оказание услуг по организации отдыха и оздоровления детей (приобретение путевок), из них:
- 57 783,97 тыс. руб. - освоено;
- 1 375,86 тыс.руб. - конкурсная документация на приобретение путевок на организацию отдыха и оздоровления детей размещена в системе муниципального заказа;
- 2 139,77 тыс. руб. - заключены контракты на оказание услуг по организации отдыха и оздоровления детей, срок оказания услуг с 26.10.2015 по 30.01.2016.
2) 25 101,74 тыс. руб. - организация питания детей в лагерях с дневным пребыванием на базе образовательных учреждений (12 576,16 тыс. руб. за счет средств окружного бюджета, 12 525,58 тыс. руб. - за счет средств местного бюджета):
- 24 526,2 тыс. руб. - освоено;
- 160,71 тыс. руб. - заключены контракты на поставку продуктов питания, оказание услуг по организации питания в период летних, осенних школьных каникул, оплата по факту поставки товара, оказания услуг;
- 414,83 тыс. руб. - экономия, сложившаяся по факту оказания услуг.</t>
    </r>
  </si>
  <si>
    <t>21 тыс. руб.- остаток средств окружного бюджета по итогам результатов конкурсов. В настоящее время размещены закупки на торговых площадках, после определения победителя и суммы заключения муниципальных контрактов, сумма остатка средств будет уточнена. Средства будут возвращены в бюджет округа.</t>
  </si>
  <si>
    <t xml:space="preserve">- 357,98 тыс. руб. - исполнен контракт на оказание услуг по организации и проведению курсов «Основы ведения предпринимательской деятельности» в рамках реализации подпрограммы «Развитие малого и среднего предпринимательства»;
- 329,87 тыс. руб. - заключены 2 муниципальных контракта;                                                                      - 45,33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
- 2,12 тыс.руб. - остаток средств окружного бюджета, планируемый к возврату.
</t>
  </si>
  <si>
    <t>11.2.5.</t>
  </si>
  <si>
    <t>Улучшение жилищных условий молодых учителей (УУиРЖ)</t>
  </si>
  <si>
    <t xml:space="preserve">Соглашение о сотрудничестве в сфере реализации государственных программ Ханты-Мансийского автономного округа – Югры  между департаментом культуры Ханты-Мансийского автономного округа - Югры и Администрацией муниципального образования городской округ город Сургут подписано со стороны Администрации города Сургута и направлено директору департамента культуры ХМАО-Югры Н.М.. Казначеевой  для согласования и подписания.
Соглашение о сотрудничестве в сфере реализации государственных программ Ханты-Мансийского автономного округа -Югры от б/д № б/н  подписано. </t>
  </si>
  <si>
    <t>Корректировка произведена на основании письма КУ "Сургутский центр занятости населения" от 08.07.2015 №17/11-Исх-2326, письма бюджетополучателя МБУ "Сибирский легион" от 21.08.2015 №664 в связи с тем, что учреждение в 2015 году не является участником государственной программы "Содействие занятости населения в ХМАО - Югре на 2014-2020 годы".</t>
  </si>
  <si>
    <t xml:space="preserve">Произведена компенсация  за счет средств окружного бюджета 50% фактических расходов на градостроительную деятельность. </t>
  </si>
  <si>
    <t>12.3.2.</t>
  </si>
  <si>
    <t>16.1.4.9.</t>
  </si>
  <si>
    <t>Поддержка оказана - 6 субъектам МСП.                                                          
1) По итогам заседания Комиссии по предоставлению поддержки (13.08.15) на основании Протокола подготовлен проект ПАГ о предоставлении субсидий в форме грантов для 5 субъектов МСП на общую сумму 1 391,4 тыс. руб.                   
2) С целью реализации остатка средств организован повторный приме заявлений. Поступило 2 заявления, заседание комиссии состоялось 09.11.2015 года. По результатам заседания по данному направлению принято решение о предоставлении поддержки 1 субъекту МСП на сумму 300,00 тыс. руб. В настоящее время осуществляется подготовка НПА.                                                  
3) Для реализации остатка средств будет объявлен прем заявлений на получение гранта.</t>
  </si>
  <si>
    <t>Поддержка оказана - 2 субъектам МСП.                                                              
1) Перечислены средства в сумме 950,00 тыс.руб. (остатки 2014 года), зарегистрированные в качестве обязательств в отношении ООО МИП Центр развития талантов ребенка.                                                                                   
2) С целью реализации средств организован повторный приме заявлений, поступило 3 заявления, заседание комиссии состоялось 09.11.2015 года. По результатам заседания по данному направлению принято решение о предоставлении поддержки 1 субъекту МСП на сумму 1 000,00 тыс. руб. В настоящее время осуществляется подготовка НПА.                                                      
3) Для реализации остатка средств будет объявлен прем заявлений на получение гранта.</t>
  </si>
  <si>
    <t>Информация о реализации государственных программ Ханты-Мансийского автономного округа - Югры
на территории городского округа город Сургут на 01.12.2015 года</t>
  </si>
  <si>
    <t>на 01.12.2015</t>
  </si>
  <si>
    <t>Информация о реализации государственных программ Ханты-Мансийского автономного округа – Югры в городе Сургуте по состоянию на 01.12.2015 года</t>
  </si>
  <si>
    <t>Кассовый план 11 мес. - 7 892,90 тыс. руб. По состоянию на 01.12.2015 произведена выплата заработной платы за январь-октябрь и первую половину ноября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</si>
  <si>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11 мес. - 31 548,40 тыс. руб. По состоянию на 01.12.2015 произведена выплата заработной платы за январь-октябрь и первую половину ноября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</si>
  <si>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 xml:space="preserve">Заключено соглашение от 31.03.2015  № МА-24с, дополнительное соглашение  11.09.2015 № МЕ-62- ДС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Уточнённый план на 2015 год 27 478,91 тыс. руб. (приказ ДФ № 20 от 20.02.2015), в том числе:
1) ТОиТР АПК "Безопасный город":
- 21 108,08 тыс. руб. - заключено 13 муниципальных контрактов и договоров на оказание услуг по техническому обслуживанию АПК "Безопасный город", из них оплачено -16 816,30 тыс. руб. Оплата средств в сумме 4 291,78 тыс. руб. по условиям контрактов - до 31.12.2015 года;
- 1 192,04 тыс. руб. - заключён контракт на текущий ремонт  сети передачи данных  для восстановления работоспособности объектов АПК «Безопасный город». Услуги оказаны в срок, оплата произведена 100%;
</t>
  </si>
  <si>
    <t>ДГХ – 11 373,92 тыс.руб. 
Утверждены постановлением Администрации города от 26.01.2015 № 409 Порядок предоставления субсидии на возмещение затрат по  отлову и содержанию безнадзорных животных, распоряжением Администрации города от 17.02.2015 № 503. Перечень получателей субсидии и объема предоставляемой субсидии на возмещение затрат по отлову и содержанию безнадзорных животных. Соглашение на предоставление субсидии на возмещение затрат по отлову и содержанию безнадзорных животных на сумму 11 373,92 тыс.руб. (в том числе: ОБ - 917,90 тыс.руб., МБ - 10 456,02 тыс.руб.) заключено от 02.03.2015 №7. Срок  исполнения соглашения  - 31.12.2015. 
7 524,00 тыс.руб. – предоставлена субсидия на выполнение работ по отлову и содержанию безнадзорных животных за январь-октябрь 2015.
УБУиО – 29,30 тыс.руб. планируются к освоению в 4 квартале  2014 на оплату труда работнику за выполнение функции по учету. Срок оплаты - декабрь 2015 года.</t>
  </si>
  <si>
    <r>
      <t xml:space="preserve">Аукцион состоялся, определен победитель - ООО "ВОРТ", заключен муниципальный контракт от 21.04.2015 № 12-ГХ на сумму 59 701,20 тыс.руб. (ОБ - 48 598,60 тыс.руб., МБ - 11 102,60 тыс.руб.) на строительство  объекта "Новое кладбище "Чернореченское-2" I пусковой комплекс. I этап строительства. Срок выполнения работ с 21.04.2015  по 20.10.2015. Работы выполняются с нарушением сроков. Готовится претензия с наложением штрафных санкций. 
59 700,64 тыс.руб. - оплачены работы по строительству объекта. 
0,56 тыс.руб. - экономия по факту выполненных работ.
Заключены договоры с ООО "ВОРТ":
- от 14.09.2015 № 49/15 на выполнение работ по устройству барьерного ограждения временной (вспомогательной) дороги на расстоянии 5м от полотна дороги до оттяжки опоры № 40 ВЛ 500 кВ СГРЭС-2-Сомкинская по объекту: Строительство "Новое кладбище "Чернореченское-2" I пусковой комплекс. I этап строительства с 14.09.15г.-15.10.15 г. на сумму 93,07 тыс.руб. Работы выполнены и оплачены.
- от 14.09.2015 № 50/15 на выполнение работ по устройству футляра и гильз в местах пересечения временной (вспомогательной) дороги с напорной хозбытовой канализацией по объекту: Строительство "Новое кладбище"Чернореченское-2"I пусковой комплекс.I этап строительства с 14.09.15 г.-15.10.15 г. на сумму 99,43 тыс.руб. работы выполнены и оплачены.
</t>
    </r>
    <r>
      <rPr>
        <b/>
        <sz val="18"/>
        <rFont val="Times New Roman"/>
        <family val="1"/>
        <charset val="204"/>
      </rPr>
      <t>Выполнение мероприятия - 100 %</t>
    </r>
  </si>
  <si>
    <t xml:space="preserve">Работы носят сезонный характер. Окончательные расчеты запланированы на 4 квартал 2015 года. 
На основании справок департамента финансов ХМАО-Югры увеличены лимиты бюджетных обязательств на 2015 год  на 55 855,40 тыс.руб. Средствами окружного бюджета планируется произвести замещение средств местного бюджета по уже выполненных работам. В настоящее время готовится соответствующее соглашение с перечнем работ, где будет учтены средства окружного бюджета 55 855,40 тыс.руб. и сумма экономии 5 253,56 тыс.руб. Ориентированный срок заключения соглашения  - декабрь. </t>
  </si>
  <si>
    <r>
      <t xml:space="preserve">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t>
    </r>
    <r>
      <rPr>
        <b/>
        <sz val="18"/>
        <rFont val="Times New Roman"/>
        <family val="1"/>
        <charset val="204"/>
      </rPr>
      <t>Работы выполнены и оплачены.</t>
    </r>
  </si>
  <si>
    <r>
      <t xml:space="preserve">Заявка на выполнение работ на сумму 1 807,45 тыс. руб. заявлена на муниципальный заказ, аукцион состоялся 01.06.2015, заключен муниципальный контракт от 17.06.2015 № 20-ГХ на сумму 1 590,56 тыс. руб. Срок выполнения работ 17.06.2015-31.07.2015. </t>
    </r>
    <r>
      <rPr>
        <b/>
        <sz val="18"/>
        <rFont val="Times New Roman"/>
        <family val="1"/>
        <charset val="204"/>
      </rPr>
      <t>Работы выполнены и оплачены.</t>
    </r>
    <r>
      <rPr>
        <sz val="18"/>
        <rFont val="Times New Roman"/>
        <family val="2"/>
        <charset val="204"/>
      </rPr>
      <t xml:space="preserve">
216,89 тыс. руб. - экономия по результатам проведения конкурса, из них средства окружного бюджета 206,05 тыс. руб. не будут использованы до конца года.</t>
    </r>
  </si>
  <si>
    <r>
      <t xml:space="preserve">Заявка на выполнение работ на сумму 767,75 тыс. руб. заявлена на муниципальный заказ, аукцион состоялся 01.06.2015, заключен муниципальный контракт с ООО "СтройАльянс" от 17.06.2015 № 19-ГХ  на сумму 671,77 тыс. руб. Срок выполнения работ 17.06.2015-31.07.2015. </t>
    </r>
    <r>
      <rPr>
        <b/>
        <sz val="18"/>
        <rFont val="Times New Roman"/>
        <family val="1"/>
        <charset val="204"/>
      </rPr>
      <t>Работы выполнены и оплачены</t>
    </r>
    <r>
      <rPr>
        <sz val="18"/>
        <rFont val="Times New Roman"/>
        <family val="2"/>
        <charset val="204"/>
      </rPr>
      <t xml:space="preserve">
95,98 тыс. руб. - экономия по результатам проведения конкурса, из них средства окружного бюджета 91,18 тыс. руб. не будут использованы до конца года.</t>
    </r>
  </si>
  <si>
    <r>
      <t xml:space="preserve">Заявка на выполнение работ на сумму 105 068,73 тыс. руб. согласована, аукцион состоялся, определен победитель - ООО СК "ЮВиС", заключен муниципальный контракт от 30.06.2015 № 29-ГХ на сумму 104 543,39 тыс. руб. Срок выполнения работ 30.06.2015 - 20.11.2015. </t>
    </r>
    <r>
      <rPr>
        <b/>
        <sz val="18"/>
        <rFont val="Times New Roman"/>
        <family val="1"/>
        <charset val="204"/>
      </rPr>
      <t xml:space="preserve">Работы выполнены. </t>
    </r>
    <r>
      <rPr>
        <sz val="18"/>
        <rFont val="Times New Roman"/>
        <family val="2"/>
        <charset val="204"/>
      </rPr>
      <t xml:space="preserve">
525,34 тыс. руб. - экономия по результатам конкурса, из них средства окружного бюджета 499,07 тыс. руб. не будут использованы до конца года.</t>
    </r>
  </si>
  <si>
    <r>
      <t xml:space="preserve">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 руб. Срок выполнения работ 14.07.2015 - 01.09.2015. </t>
    </r>
    <r>
      <rPr>
        <b/>
        <sz val="18"/>
        <rFont val="Times New Roman"/>
        <family val="1"/>
        <charset val="204"/>
      </rPr>
      <t>Работы выполнены и оплачены.</t>
    </r>
    <r>
      <rPr>
        <sz val="18"/>
        <rFont val="Times New Roman"/>
        <family val="2"/>
        <charset val="204"/>
      </rPr>
      <t xml:space="preserve">
144,95 тыс.руб. - экономия по результатам проведения конкурса, из них средства окружного бюджета 137,70 тыс. руб. не будут использованы до конца года.</t>
    </r>
  </si>
  <si>
    <t>Отклонение утвержденного плана от уточненного связано с поступлением уведомления на уменьшение размера ассигнований из округа на сумму 11 222,40 тыс. руб.(средства перераспределены на выплату вознаграждения приемным родителям).
Данные изменения будут утверждены на очередном заседании Думы города. 
Кассовый план 11 мес. - 91 072,00 тыс.руб. По состоянию на 01.12.2015 произведена выплата заработной платы за январь-октябрь и первую половину ноября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</si>
  <si>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41 682,17 тыс. руб., за счет средств местного бюджета на сумму 3 326,15 тыс. руб.
В соответствии со справками департамента финансов от 24.04.2015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тыс.руб. признаны не состоявшимися по причине отсутствия заявок на участие в них (протоколы от 26.06.2015, 01.07.2015).
3. 23.07.2015 размещены муниципальные заказы в форме аукционов на приобретение 15 однокомнатных квартир;
24.07.15 - на приобретение 19 однокомнатных квартир;
29.07.15 - на приобретение 1 однокомнатной квартиры;
30.07.15 - на приобретение 5 однокомнатных квартир.
17.08.15 - на приобретение 2 однокомнатных квартир.
Начальная стоимость 1 квартиры 1 736 757 руб. 
Все указанные аукционы признаны несостоявшимися по причине отсутствия заявок на участие в них.
4. В конце сентября 2015 года осуществлен возврат федеральных средств в связи с их  планируемым неосвоением.
Отклонение между утвержденным и уточненным планами по средствам федерального бюджета  связано с уменьшением ассигнований в соответствии со справкой департамента финансов ХМАО-Югры от 05.10.2015. Переутверждение уточненного плана будет произведено на очередном заседании Думы города о внесении изменений в закон о бюджете.
 5. По итогам аукционов от 20.11.2015 в настоящее время готовится к заключению 65 контрактов на приобретение 65 1-комнатных квартир на общую сумму 147 866 438,40  руб. (в т.ч. за счет средств окружного бюджета - 112 889 205 руб.). На 03.12.15 назначены 2 аукциона на приобретение 2-х однокомнатных квартир на общую сумму 4 536 619,80 руб. (в т.ч. за счет средств окружного бюджета - 3 473 514 руб.).
Планируется подготовка обращения в автономный округ об уменьшении ассигнований по средствам бюджета автономного округа на сумму планируемого неосвоения.</t>
  </si>
  <si>
    <t>С учетом запланированных средств и максимальной суммы субсидии в год для 1 субъекта (200 тыс. руб.) поддержка будет оказана не менее чем 1 субъекту МСП. Заявлений на получение поддержки не поступало, ведется работа по информированию субъектов МСП о возможности получения поддержки по данному  направлению.</t>
  </si>
  <si>
    <t xml:space="preserve">План на 2015 год:
- 45 302,3 тыс. руб. - заработная плата за классное руководство;
- 12 684,7 тыс. руб. - начисления на выплаты по оплате труда.
Неизрасходованный остаток профинансированных средств 1 280,41 тыс. руб. - срок выплаты заработной платы и начислений на выплаты по оплате труда до 15 числа месяца, следующего за расчетным.                                                                                                   
Средства планируется освоить в 4 квартале. </t>
  </si>
  <si>
    <t>План на 2015 год:
- 1 998 458,8 тыс. руб. - заработная плата;
- 579 551,8 тыс. руб. - начисления на выплаты по оплате труда;
- 226 423,4 тыс. руб. - приобретение учебных пособий, игрового оборудования, уличного игрового оборудования.
Уточненный план на 2015 год:
- 1 881 281,8 тыс. руб. - заработная плата;
- 544 164,8 тыс. руб. - начисления на выплаты по оплате труда;
- 226 423,4 тыс. руб. - приобретение учебных пособий, игрового оборудования, уличного игрового оборудования.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26 024,29 тыс. руб. - срок выплаты заработной платы и начислений на выплаты по оплате труда до 15 числа месяца, следующего за расчетным.</t>
  </si>
  <si>
    <t xml:space="preserve">План на 2015 год:
- 3 393 518,1  тыс. руб. - заработная плата;
- 950 185,1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Уточненный план на 2015 год:
- 3 094 033,1  тыс. руб. - заработная плата;
- 859 737,1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Отклонение уточненного плана от утвержденного обусловлено уменьшением бюджетных ассигнований в соответствии со справками Департамента финансов ХМАО-Югры "Об изменении показателей сводной бюджетной росписи расходов на 2015 год и на плановый период 2016 и 2017 годов", "Об изменении лимитов бюджетных обязательств на 2014 год и на плановый период 2016 и 2017 годов" №500/17/30, 500/16/14 от 18.08.2015.  
Средства планируется освоить в 4 квартале. 
Неизрасходованный остаток профинансированных средств 34 677,38 тыс. руб. - срок выплаты заработной платы и начислений на выплаты по оплате труда до 15 числа месяца, следующего за расчетным.                                                                    </t>
  </si>
  <si>
    <t>295 401,53 - средства освоены 
Средства планируется освоить:
969,64 тыс. руб. - на оказание услуги по обеспечению предоставления завтраков и обедов в учебное время обучающимся негосударственных учреждений в рамках заключенных договоров;
1 894,54 тыс. руб. - на поставку продуктов питания для обеспечения предоставления завтраков и обедов в учебное время обучающимся;
35 579,47 - на оплату услуг по организации горячего питания для муниципальных бюджетных общеобразовательных учреждений по МК №142/15 от 06.07.2015, в период с 01.09.2015 по 31.12.2015.
18 911,46 тыс.руб - на оплату услуг по организации горячего питания для муниципальных бюджетных общеобразовательных учреждений по МК №165/15 от 26.10.2015, в период с 26.10.2015 по 31.12.2015.
17,46 тыс. руб. остаток средств после подготовки и размещения конкурсной документации будет направлен на оплату услуг по организации горячего питания.</t>
  </si>
  <si>
    <t xml:space="preserve">Средства будут израсходованы до конца 2015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- 141 608,0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-11 839,67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- 122 445,0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- 8 737,0 тыс, руб. - средства на администрирование госполномочия. 
Освоено:
- 122 104,07 тыс. руб. на выплату компенсации части родительской платы за присмотр и уход за детьми в образовательных организациях;
- 7 899,32 тыс. руб. на администрирование госполномочия. 
Неизрасходовано:
- 340,93 тыс. руб. - экономия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
- 837,68 тыс. руб. - срок выплаты заработной платы и начислений на выплаты по оплате труда до 15 числа месяца, следующего за расчетным.
</t>
  </si>
  <si>
    <t xml:space="preserve">Работы выполняются согласно заключенного МК с ЗАО "СУ-14" №17/2014 от 14.10.2014г. Сумма по контракту 209485,54429 тыс.руб, сумма выполненных и оплаченных в 2014 году работ  - 57530,44002 тыс.руб. Срок выполнения работ - 15.12.2015 года. Готовность объекта - 83% . Выполнены следующие виды работ: подготовка территории строительства, общестроительные работы, благоустройство территории, инженерные сети и сооружения водоснабжения и водоотведения, теплоснабжения и газоснабжения.
В соответствии с дополнительным соглашением №1 к соглашению о предоставлении субсидии на софинансирование расходных обязательств по модернизации региональной системы дошкольного образования субсидия в период июль-декабрь предоставляется из федерального бюджета. Размер субсидии федерального бюджета составляет 129034,200 тыс.руб.                               </t>
  </si>
  <si>
    <t xml:space="preserve">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№2/2015 от 16.03.2015 с ООО "Версомонолит" </t>
  </si>
  <si>
    <t>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t>
  </si>
  <si>
    <t>Произведен выкуп дошкольного образовательного учреждения согласно Соглашения №02/15.0013 от 13.02.2015 (с дополнениями от 20.07.2015) о приобретении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t>
  </si>
  <si>
    <t>11 679,51 тыс.руб. - освоены средства по заключенным контрактам на оказание услуг по организации отдыха и оздоровления детей-сирот и детей, оставшихся без попечения родителей в период летних школьных каникул 2015 года (приобретение путевок);
1 070,49 тыс. руб. - конкурсная документация на оказание услуг по организации отдыха и оздоровления детей-сирот и детей, оставшихся без попечения родителей в период зимних школьных каникул (приобретение путевок) размещена в системе муниципального заказа.</t>
  </si>
  <si>
    <t>В соответствии с соглашением между Департаментом социального развития ХМАО-Югры и муниципальным образованием городской округ город Сургут № С-429/15 от 02.10.2015 по итогам конкурса "Лучший оздоровительный лагерь Ханты-Мансийского автономного округа - Югры" выиграл МБУ ЦСП "Сибирский легион". Учреждением приобретается звуковое оборудование. На 30.11.2015 заключен договор №28К, поставка осуществляется в течение 7 календарных дней, оплата будет произведена до конца 2015 года.</t>
  </si>
  <si>
    <t xml:space="preserve">Приобретение не менее 4800 изданий. Увеличение объема новых поступлений не мене 15 книг на 1000 жителей. Приобретение 1 БД для 12 общедоступных библиотек. Учреждением заключены договоры №183-15 от 23.11.2015, №179-15 от 11.11.2015, №180-15 от 23.11.2015, №182-15 от 23.11.2015, №178-15 от 11.11.2015, оплата будет произведена до конца года в полном объеме.
</t>
  </si>
  <si>
    <t>Обновление материально-технической базы учреждений муниципальных детских школ искусств (по видам искусств) в сфере культуры 581,4 тыс. руб. (приобретение музыкальных инструментов: 494,2 тыс. руб. - бюджет округа, 87,2 тыс. руб. - местный бюджет). На приобретение музыкальных инструментов МБУ ДО "ДШИ №1" заключены договоры: №64/15 от 02.10.2015, №65/15 от 02.10.2015. По условиям договора поставка и прием товара осуществляется до 20.12.2015. Оплата будет произведена по факту поставки до конца 2015 года.</t>
  </si>
  <si>
    <t xml:space="preserve">Работы выполняются в соответствии с заключенным МК с ООО "Сибвитосервис"  №18/2014 от 04.10.2014г. Сумма по контракту 323245,55685 тыс.руб, сумма выполненных и оплаченных в 2014 году работ  - 50795,99999 тыс.руб. Срок выполнения работ 15.06.2016г. Готовность объекта - 48,7%.    Ведутся работы по строительству здания, устройству наружных сетей теплоснабжения, водоснабжения, канализации, вентиляции и прочие работы. 
Работы ведутся с отставанием от графика производства работ в связи с внесением изменений в проект в раздел фасады, т.к. витражная система тепло-холод не проходит по расчету теплотехнических показателей.     Работы  планируются к выполнению и приемке в декабре 2015 г.                                                                                                                                                                 
Ожидаемый остаток средств плана 0,30 тыс.руб. - средства ХМАО.
</t>
  </si>
  <si>
    <t>Отклонение уточненного плата от утвержденного составляет 81,34 тыс. руб. в связи с уведомлениями Департамента труда и занятости населения ХМАО-Югры от 23.09.2015 № 173 "Об изменении лимитов бюджетных обязательств на 2015 финансовый год и на плановый период 2016 и 2017 годов", № 175 "Об изменении бюджетной росписи расходов на 2015 финансовый год и на плановый период 2016 и 2017 годов".
306,16 тыс.руб. - заключены договоры между образовательными учреждениями  и КУ ХМАО-Югры «Сургутский центр занятости населения»;
109,24 тыс.руб. - КУ ХМАО-Югры "Сургутский центр занятости населения" проводит работу по поиску кандидатов.
Таким образом, освоение средств будет осуществляться  по результатам предоставления ежемесячных отчетных документов образовательными учреждениями в КУ ХМАО-Югры "Сургутский центр занятости населения" по работнику принятому в рамках программы.</t>
  </si>
  <si>
    <r>
      <t xml:space="preserve">8) </t>
    </r>
    <r>
      <rPr>
        <b/>
        <sz val="18"/>
        <rFont val="Times New Roman"/>
        <family val="1"/>
        <charset val="204"/>
      </rPr>
      <t>Посёлок Юность ул. Линейная:</t>
    </r>
    <r>
      <rPr>
        <sz val="18"/>
        <rFont val="Times New Roman"/>
        <family val="2"/>
        <charset val="204"/>
      </rPr>
      <t xml:space="preserve">
Уточненный план - 518,162 тыс.руб. (средства МО) - средства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9)</t>
    </r>
    <r>
      <rPr>
        <b/>
        <sz val="18"/>
        <rFont val="Times New Roman"/>
        <family val="1"/>
        <charset val="204"/>
      </rPr>
      <t xml:space="preserve"> Ликвидация и расселение приспособленных для проживания строений, попавших в границы зон ЧС:</t>
    </r>
    <r>
      <rPr>
        <sz val="18"/>
        <rFont val="Times New Roman"/>
        <family val="2"/>
        <charset val="204"/>
      </rPr>
      <t xml:space="preserve">
Уточненный план 10 455,65 тыс.руб. в т.ч. средства ХМАО - 8 557,5 тыс.руб.
Средства  предусмотрены на выплату субсидии участникам программы. Выплаты будут производиться по мере подготовки Департаментом городского хозяйства Постановлений о предоставлении субсидии. Планируется 100%-ное выполнение мероприятия.
</t>
    </r>
  </si>
  <si>
    <t>Готовность объекта - 100%.
Объект введен в эксплуатацию. Разрешение на ввод объекта в эксплуатацию № 86-ru86310000-89-2015 от 19.11.2015 г</t>
  </si>
  <si>
    <r>
      <t xml:space="preserve">Заключен МК на выполнение работ по строительству объекта с ООО "СК СОК" №03/2015 от 19.05.2015. Сумма по контракту - 423186,003 тыс.руб, на 2015 год - 82829,0 тыс.руб. Срок выполнения работ - 30 сентября 2016 года.
</t>
    </r>
    <r>
      <rPr>
        <b/>
        <sz val="18"/>
        <rFont val="Times New Roman"/>
        <family val="1"/>
        <charset val="204"/>
      </rPr>
      <t xml:space="preserve"> Готовность объекта 11,5 %.
</t>
    </r>
    <r>
      <rPr>
        <sz val="18"/>
        <rFont val="Times New Roman"/>
        <family val="2"/>
        <charset val="204"/>
      </rPr>
      <t xml:space="preserve">Выполняются следующие виды работ: устройство земляного полотна, работы по устройству сетей дождевой канализации,  сетей водоснабжения и теплоснабжения, дополнительные работы по водопонижению. Работы, принятые  в ноябре на сумму 33 945,59690 тыс.руб. будут оплачены в декабре 2015 года
</t>
    </r>
  </si>
  <si>
    <t xml:space="preserve">На 01.12.2015 в рамках переходящих обязательств с 2014 года произведена социальная выплата одной молодой семье на приобретение жилого помещения. 31.08.2015 между Департаментом строительства ХМАО - Югры и Администрацией города заключено Соглашение о порядке финансирования данного мероприятия на 2015 год, где предусмотрено софинансирование  средств бюджетной системы, а именно:  фед. бюд. - 694 тыс.руб, окр.бюд. - 5 965 тыс.руб., мест.бюд. - 350 тыс.руб. С учетом средств, предусмотренных на реализацию мероприятия в 2015 году, предполагается произвести социальную выплату на приобретение жилых помещений 7 молодым семьям - участникам подпрограммы. На 01.12.2015 по соглашению 2015: социальная выплата перечислена 2 молодым семьям.                                </t>
  </si>
  <si>
    <t>380,27126 тыс. руб. - средства необходимые для исполнения обязательств по контракту от 23.06.2014 г. №06/П-2014 на проведение главгосэкспертизы проектно-сметной документации. Срок действия контракта - до 30.06.2015 г.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(30.06.2015г.) сторонами подписано Соглашение о расторжении МК от 29.06.2015г.  Размещение извещения о проведении закупки у единственного исполнителя на проведение главгосэкспертизы, согласно утвержденного плана-графика перенесено на декабрь 2015 г., в связи с согласованием перечня документов в установленном порядке в Омском филиале ФАУ "Главгосэкспертиза России".  Срок заключения договора - декабрь 2015 г. Порядок оплаты - 100 % предоплата. Стоимость госэкспертизы с учётом пересчёта в тек. цены по состоянию на 2 кв. 2015 г. составляет  - 538,27410 тыс.руб.</t>
  </si>
  <si>
    <t>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- 138,6028 тыс. руб. Извещение о проведении закупки опубликовано 25.11.2015 г.  Ориентировочный срок заключения контракта - 01.12.2015 года. Порядок оплаты - 100 % предоплата.
 Заключен МК 03/П-2015 от 17.09.2015 г. на сумму 76,697тыс. руб. с ООО "ИЦ "Сургутстройцена"  на проведение работ по корректировке сметной документации по 3 этапу. Срок выполнения работ с 17.09.2015 г. по 15.12.2015 г.                                                      59,7532 тыс.руб - образовавшаяся экономия средств.</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</si>
  <si>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культуры)</t>
  </si>
  <si>
    <t xml:space="preserve">Работы выполняются в соответствии с заключенным муниципальным контрактом с ООО "Строительная компания СОК"  №01/2014 от 03.02.2014г. Сумма по контракту - 517 700,0 тыс.руб. Срок выполнения работ по контракту - 15.12.2015г.
Процент готовности объекта - 99%. 
Ведутся отделочные работы.
Срок размещения извещений о проведении закупок у единственного исполнителя на оказание услуг по подключению объекта, согласно утвержденного плана-графика перенесен на декабрь 2015 г. в связи с согласованием заявок на присоединение  в СГМУП "Горводоканал" (решался вопрос о точке присоединения).  Срок заключения договоров - декабрь 2015 г. 
Согласно предоставленных СГМУП "Горводоканал" договоров, стоимость подключения объекта к сетям водоотведения составит -  2 661, 71990 тыс. руб., к сетям холодного водоснабжения  - 1 625,58630 тыс. руб. Срок подключения - до 20.12.2015 года. Оплата по факту оказания услуг.                                                                                                По результатам проведенных с сентября по ноябрь 2015 г. аукционов на право заключения контрактов на поставку оборудования для комплектации и ввода в эксплуатацию объекта был заключен 41-н муниципальный контракт на общую сумму 203 061,43964 тыс. руб., 26-ть контрактов на общую сумму  - 148 801,68184 тыс.руб. - в стадии заключения. По 5-ти аукционам на общую сумму - 48 262,92503 тыс.руб. - опубликованы извещения, 7-мь аукционов на сумму 8 594,01940 тыс. руб. не состоялись (из них: по  6-ти аукционам - не подано ни одной заявки, по 1-му аукциону - отказ Поставщика от подписания контракта). Сроки поставки оборудования - декабрь. </t>
  </si>
  <si>
    <t>В связи с дополнительным выделением средств федерального бюджета образовался остаток средств окружного бюджета. Направлены письма в Департамент образования ХМАО-Югры  и ДЭР ХМАО о снятии излишне выделенных лимитов окружного бюджета. Отставание от графика производства работ в связи с нарушением Поставщиками сроков поставки демонтируемого технологического оборудования для комплектации объекта (по заключенным Подрядной организацией договорам) -  медицинского, мебели, оборудования для прачки, пищеблока.                                                                                                                                                                                      Начало проведения итоговой проверки Службы жилищного и строительного надзора ХМАО-Югры назначено на 20 декабря 2015г. Согласно регламенту программы проверки, длительность составит 20 дней. В виду того, что период проведения проверки выпадает на праздничные дни, ориентировочный срок ввода объекта в эксплуатацию - 20-25 января 2016 года.</t>
  </si>
  <si>
    <r>
      <t xml:space="preserve">Отклонение уточненного плана от утвержденного на 5 786 тыс. руб. связано с уменьшением бюджетных ассигнований в соответствии со справкой департамента финансов ХМАО-Югры от 21.09.2015, 08.10.2015. Переутверждение плановых назначений будет произведено на очередном заседании Думы города о внесении изменений в закон о бюджете города.
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получателем субсидии на повышение эффективности использования и развития ресурсного потенциала рыбохозяйственного комплекса определен ИП Патрушев Н.А.</t>
    </r>
    <r>
      <rPr>
        <sz val="18"/>
        <rFont val="Times New Roman"/>
        <family val="2"/>
        <charset val="204"/>
      </rPr>
      <t xml:space="preserve">
Заключены доп.соглашения (ДС)  № 2 от 13.02.2015, № 3 от 23.09.2015, №4 от 05.11.2015 к соглашению №03-АПК от 16.07.2014 с ИП Патрушев Н.А. 
Дополнительным соглашением (ДС) №4 от 24.11.2015 к соглашению №02-АПК от 23.06.2014 с ООО "Сургутский рыбхоз" сумма субсидии скорректирована на ноль по причине невыполнения требований в целях  получения государственной поддержки искусственно выращенной рыбы (в изменениях, внесенных в государственную программу, не предусмотрена ставка субсидии на искусственно выращенную рыбу "форель").
В соответствии с заявлевкой на перечисление субвенций из бюджета автономного округа на март месяц перечислена субсидия на реализованную пищевую рыбную продукцию ИП Патрушев Н.А. за февраль-август 2015 года.
Неисполнение расходов связано с внесением изменений в соглашение с ИП Патрушев Н.А.  
Исполнение расходов планируется в декабре 2015 года.
Направлено обращение в отраслевой департамент о снятии доведенных объемов бюджетных ассигнований по субсидиям на производство и реализацию  искусственно выращенной  пищевой рыбы в виду планируемого неосвоения в размере 610,6 тыс.руб. Ответа на  01.12.2015 не поступало.</t>
    </r>
  </si>
  <si>
    <t xml:space="preserve">Электронные аукционы на приобретение жилых помещений для участников программы состоялись. Заключены МК на приобретение: 48 - 1 комнатных (2083,2 м2, 109636,7328 тыс.руб), 23 -2х комнатных (1550,2м2, 81585,47580),, 37- 3х комнатных (2486,4м2, 130856,74560 тыс.руб). Произведена оплата в размере 100% .                                                                                        Распоряжением Правительства ХМАО-Югры от 08.05.2015 №271-рп "О распределении субсидий из бюджета Ханты-Мансийского автономного округа – Югры бюджетам муниципальных образований Ханты-Мансийского автономного округа – Югры  для приобретения жилья" дополнительно выделено 412190,8 тыс.руб. окружных средств на приобретение жилых помещений в рамках реализации данной программы. 
В августе проведены аукционы и заключены МК на приобретение
- 33-х однокомнатных (75 375,2538 тыс.руб, 1432,2 м2),
- 44-х двухкомнатных (156 076,5624 тыс.руб, 2857,6 м2);
- 18 трехкомнатных квартир (163 660,0384 тыс.руб, 1209,6м2).
По результатам проведенных аукционов образовалась экономия средств. Приобретены 2 -однокомнатных квартиры (100,8 м2, 5326,0548 тыс.руб.)и 2 - трехкомнатных (163,24м2, 8591,15796 тыс.руб). </t>
  </si>
  <si>
    <t xml:space="preserve">1. Учитывая сроки предоставления заявки на размещение закупки в электронном виде (п. 3.3. Постановления Администрации города № 1131 от 19.02.2014 г.) -   проведение открытого конкурса на выполнение корректировки сметной документации по объекту в 2015 году не представляется возможным. 
 2. В связи с увеличением стоимости государственной экспертизы проектной документации и результатов инженерных изысканий , пересчитанной в текущих ценах по состоянию на 2 кв. 2015 г. (стоимость  589 091,40 руб.), средства 2015 года, предусмотренные на заключение договора с единственным Исполнителем -не востребованы. 
Средства в размере 511,558 тыс. руб. предложены к уменьшению и вынесены на рассмотрение заседания Думы города в декабре 2015 г.
3. Произведен авансовый платёж  в размере 0,21021 тыс. руб. за  осуществление технологического присоединения объекта к электрическим сетям согласно договора от 26.12.14 г. №345/2014/ТП </t>
  </si>
  <si>
    <r>
      <t>В списке граждан, имеющих право на получение субсидии за счет средств федерального бюджета по городу Сургуту на 01.01.2015 состоит 553 человека. Согласно справки от 14.10.2015 № 500/10/19 "Об изменении показателей сводной бюджетной росписи расходов на 2015 год и на плановый период 2016 и 2017 годов" и от 19.10.2015 № 500/10/78 "Об изменении лимитов бюджетных обязательств на 2015 год и плановый период 2016 и 2017 годов" Департамента финансов ХМАО - Югры доведены дополнительные субвенции на осуществление полномочий по обеспечению жилья отдельных категорий граждан в сумме 2 225 340 рублей. Итого на 2015 год объём бюджетных ассигнований составляет 11 868,48 тыс.руб.
От общего числа состоящих на учёте граждан, имеющих право на получение субсидии из федерального бюджета, желание получить субсидии в 2015 году выразили 39 человек. Согласно выписки Департамента строительства ХМАО-Югры в Сводный список граждан - получателей субсидии из федерального бюджета в 2015 году от Сургута было включено 24 льготополучателя, из них 16 выданы гарантийные письма на получение субсидии в текущем году.</t>
    </r>
    <r>
      <rPr>
        <sz val="18"/>
        <rFont val="Times New Roman"/>
        <family val="2"/>
        <charset val="204"/>
      </rPr>
      <t xml:space="preserve">
На 01.12.2015: 13 льготополучателей получили субсидию на общую сумму 9 640,19 руб.; 3 проекта постановления о предоставлении находятся на согласовании. Средства федерального бюджета по данной подпрограмме планируется освоить в полном объеме до конца года.</t>
    </r>
  </si>
  <si>
    <t>В соответствии со справкой ДФ ХМАО-Югры №500/04/154 от 24.04.2015 "Об изменении лимитов бюджетных обязательств на 2015 финансовый год и плановый период 2016-2017 годов" доведены лимиты бюджетных обязательств окружного бюджета в сумме 5810,610 тыс.руб. Средства предусмотрены на выплату субсидий 2 ветеранам на сумму 3873,74 тыс.руб, а также на приобретение 1 жилого помещения в сумме - 1936,870 тыс.руб. Произведена выплата субсидий в полном объеме. Приобретено жилое помещение (МК №23/2015 от 15.09.2015г с ООО УК Центр Менеджмент, 36 м2, 1483,560 тыс.руб). Согласно условиям МК произведена оплата 30% стоимости контракта.                                                                                                                                     Экономия в результате проведенных торгов подлежит возврату.</t>
  </si>
  <si>
    <t xml:space="preserve">
Дополнительные ассигнования доведены приказом ДФ от 30.09.2015 № 309 (уведомление на увеличение размера ассигнований из округа на сумму 450 тыс.руб.). 
Кассовый план 11 мес. - 11 976,20 тыс. руб. По состоянию на 01.12.2015 произведена выплата заработной платы за январь-октябрь и первую половину ноября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</si>
  <si>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r>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В связи с этим срок размещения извещения об осуществлении закупки  на выполнение работ по строительству объекта  согласно утвержденного план-графика перенесен на  август 2015 года.  Начальная (максимальная) цена контракта - 589 678,69939 тыс. руб. Победителем конкурса признан участник Акционерное общество «АВТОДОРСТРОЙ»    (протокол №ОК1055(2) от 28.08.2015г, сумма 586 738,64056   тыс. руб.). Заключен МК №31/2015 от 14.09.2015г.  Экономия по итогам торгов 2940,05883 тыс. руб.                                                                                                                                   </t>
    </r>
    <r>
      <rPr>
        <b/>
        <sz val="18"/>
        <rFont val="Times New Roman"/>
        <family val="1"/>
        <charset val="204"/>
      </rPr>
      <t xml:space="preserve">Ввиду позднего проведения аукциона невозможно 100% освоение выделенных лимитов 2015 года. Доведена справка №500/19/27 от 20.11.2015 об изменении показателей сводной бюджетной росписи расходов на 2015 год о снятии лимитов федерального бюджета в размере 126691,7 тыс.руб. </t>
    </r>
    <r>
      <rPr>
        <sz val="18"/>
        <rFont val="Times New Roman"/>
        <family val="2"/>
        <charset val="204"/>
      </rPr>
      <t xml:space="preserve">
Расходы за подключение объекта к электрическим сетям будут осуществляться в процессе строительства объекта.
Готовность объекта - 27,7 %.
Работы в ноябре приняты на сумму 42 913,51818 тыс.руб. Доля средств  местного бюджета оплачена. Доля средств  из федерального бюджета  в размере 40 767,84227 тыс. руб. будет оплачена в декабре 2015 г. </t>
    </r>
  </si>
  <si>
    <t>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план-графика - ноябрь 2015 года.  Стоимость закупки - 235,62712 тыс. руб. Извещение о проведении закупки опубликовано 18.11.2015 г. Ориентировочный срок заключения контракта - 30.11.2015 года. Порядок оплаты - 100 % предоплата. Ориентировочный срок заключения контракта - ноябрь 2015 года.
Заключен МК № 03/П-2015 от 17.09.2015 г. на сумму - 78,303 тыс.руб. с ООО "ИЦ "Сургутстройцена" на проведение работ по корректировке сметной документации по 2 этапу. Срок выполнения работ с 17.09.2015 г. по 15.12.2015 г.                                                          
55,3049 тыс.руб - образовавшаяся экономия средств.</t>
  </si>
  <si>
    <r>
      <t xml:space="preserve">После проведения конкурса СГМУП "Тепловик" заключил договор на выполнение работ по капитальному ремонту  сетей теплоснабжения и водоснабжения от 18.07.2015 № 211/2015 с победителем ООО "Сантехремстрой". СМР выполнены 100%. 
Заключено соглашение от 28.08.2015 № 29 со СГМУП "Тепловик" на предоставление субсидии на финансовое обеспечение(возмещение) затрат по капитальному ремонту систем теплоснабжения, водоснабжения и водоотведения для подготовки к осенне-зимнему периоду с 18.07.15 г.-01.10.15 г. на сумму 8 855,93 тыс.руб. Субсидия предоставлена в полном объеме - 8 855,93 тыс.руб. </t>
    </r>
    <r>
      <rPr>
        <b/>
        <i/>
        <sz val="18"/>
        <rFont val="Times New Roman"/>
        <family val="1"/>
        <charset val="204"/>
      </rPr>
      <t>31,35 тыс.руб. - экономия по итогам проведения конкурса.</t>
    </r>
    <r>
      <rPr>
        <sz val="18"/>
        <rFont val="Times New Roman"/>
        <family val="2"/>
        <charset val="204"/>
      </rPr>
      <t xml:space="preserve">
Средства окружного бюджета 15,14 тыс.руб.: в адрес ДЖККиЭ ХМАО-Югры направлено письмо ДГХ от 10.11.2015 № 09-02-8087/15 об уменьшении плана бюджетных ассигнований.
</t>
    </r>
    <r>
      <rPr>
        <b/>
        <sz val="18"/>
        <rFont val="Times New Roman"/>
        <family val="1"/>
        <charset val="204"/>
      </rPr>
      <t>Мероприятие выполнено - 100%.</t>
    </r>
  </si>
  <si>
    <t>Субсидия предоставляется на основании заключенного договора в соответствии с Порядком реализации мероприятия 3.3 "Предоставление субсидии из бюджета автономного округа бюджетам муниципальных образований автономного округа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соответствии с постановлением Правительства автономного округа № 313-п". Письмом ДГХ от 25.11.2015 № 09-02-8483/15 направлен пописанное главой города соглашение на предоставление субсидии. По состоянию на 01.12.2015 подписанный договор из округа не поступил.</t>
  </si>
  <si>
    <t>Отклонение уточненного плана от утвержденного на 3 317,68 тыс.руб. добавлены в бюджетную роспись ДГХ согласно п. 2.3. приказа ДФ от 10.03.2011 № 23 (с изменениями), приказа ДФ от 19.10.2015 №261, от 21.10.2015 №267, средства на предоставление субсидии на возмещение части затрат на уплату процентов организациям жилищно-коммунального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получаемая ранее в соответствии с постановлением Правительства Ханты-Мансийского автономного округа - Югры от 26 ноября 2010 года №313-п. Постановлением Администрации города от 03.11.2015 № 7695 утвержден порядок предоставления субсидии. После заключения соглашения между округом и городом, будет направлен на согласование перечень получателей субсидий. После выхода перечня получателей субсидий будет заключено соответствующее соглашение. Ожидаемый срок исполнении мероприятия - декабрь 2015.</t>
  </si>
  <si>
    <r>
      <t xml:space="preserve">На муниципальный заказ работы заявлены на сумму 19 353,33 тыс. руб. Конкурс состоялся 28.01.2015. По результатам конкурса определен победитель - ООО "Невская Энергетика", о чем был проинформирован ДЖККиЭ  ХМАО
О-Югры (письмо ДГХ от 05.02.2015 №09-02-713/15). Заключен муниципальный контракт от 10.02.2015 № 06-ГХ на сумму 10 000 тыс. руб. Срок выполнения работ  - до 30.10.2015. </t>
    </r>
    <r>
      <rPr>
        <b/>
        <sz val="18"/>
        <rFont val="Times New Roman"/>
        <family val="1"/>
        <charset val="204"/>
      </rPr>
      <t>Работы завершены и оплачены.</t>
    </r>
    <r>
      <rPr>
        <sz val="18"/>
        <rFont val="Times New Roman"/>
        <family val="2"/>
        <charset val="204"/>
      </rPr>
      <t xml:space="preserve"> Разработчиком произведено обучение пользователей работе с электронной моделью схем водоснабжения и водоотведения.        
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Таким образом 6 000 тыс. руб. будут возмещены из окружного бюджета после предъявления фактически произведенных расходов за счет средств местного бюджета.
Письмом ДГХ от 23.11.2015 № 09-02-8371/15 направлены документы в ДЖККиЭ ХМАО-Югры для получения субсидии из окружного бюджета (60%).</t>
    </r>
  </si>
  <si>
    <r>
      <t xml:space="preserve">Всего произведена оплата на сумму 12 866,14 тыс.руб., в том числе 8 028,29 тыс.руб. - кредиторская задолженность 2014 года,  оплачены работы по отсыпке и планировке на сумму 4 837,85 тыс.руб.
2 622,69 тыс. руб. - экономия.
</t>
    </r>
    <r>
      <rPr>
        <b/>
        <sz val="18"/>
        <rFont val="Times New Roman"/>
        <family val="1"/>
        <charset val="204"/>
      </rPr>
      <t xml:space="preserve">Мероприятие выполнено - 100%. </t>
    </r>
  </si>
  <si>
    <r>
      <t>09.07.2015 в план-график размещения заказов на поставки товаров, выполнения работ, оказания услуг для обеспечения муниципальных нужд на 2015 год  внесены изменения о выполнении работ по установке (замене) индивидуальных приборов учета горячей и холодной воды в муниципальных жилых помещениях на сумму 387,94 тыс. руб. 
Электронный аукцион признан не состоявшимся, так как согласно протоколу рассмотрения заявок от 12.08.2015 не подано ни одной заявки на участие, заявка размещена повторно 26.08.2015, конкурс состоялся, заключен муниципальный контракт от 21.09.2015 №106 на сумму 387,94 тыс.руб., срок выполнения работ 15.12.2015.</t>
    </r>
    <r>
      <rPr>
        <b/>
        <sz val="18"/>
        <rFont val="Times New Roman"/>
        <family val="1"/>
        <charset val="204"/>
      </rPr>
      <t xml:space="preserve"> Работы выполнены и оплачены - 100%.</t>
    </r>
  </si>
  <si>
    <t>Отклонение уточненного от утвержденного плана обусловлено выделением средств, согласно приказу Департамента экономического развития ХМАО-Югры от 30.09.2015 № 199 "О предоставлении субсидий" на приобретение оборудования, мебели, программного обеспечения и проведение ремонтных работ в сумме 28 165,80 тыс.руб., с обеспечением доли местного бюджета в сумме 6 525,0 тыс. руб., а также перемещением средств в сумме 531,49 тыс.руб. на расходы по потребностям учреждения.
Ранее выделена субсидия:
-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с обеспечением доли местного бюджета в сумме 433,5 тыс. руб.
По результатам проведения аукциона заключены контракты и договоры:
- МК25/ЭА-15 от 27.07.15 на сумму 690,0 тыс.руб. (из них доля бюджета ХМАО-Югры - 483,0 тыс.руб., местного бюджета - 207,0 тыс.руб.) с ООО "Софтлайн Проекты" на поставку лицензионного программного обеспечения;
- МК44/ЭА-15 от 23.11.15 на сумму 222,91 тыс.руб. за счет средств местного бюджета с ООО "РемМарк" на поставку средств телефонной связи;
- МК46/ЭА-15 от 23.11.15 на сумму 335,33 тыс.руб. за счет средств местного бюджета с ООО "РемМарк" на поставку технических средств;
- договор № 55-Б от 12.11.15 на сумму 35,0 тыс.руб. за счет средств местного бюджета с ООО "РемМарк" на поставку шредера.
Исполнение заключенных контрактов и договора ожидается до конца 2015 года.
На сумму 9 533,92 тыс.руб. будут заключены контракты по результатам проведения аукционов:
- на приобретение оборудования - 4 647,56 тыс.руб.;
- на поставку мебели - 4 886,36 тыс.руб.
По состоянию на 01.12.2015 аукционы со сроком размещения закупок ноябрь 2015 на приобретение оборудования и мебели на стадии подачи заявок.
На сумму 25 318,64 тыс.руб. исполнение ожидается в 2016 году, в соответствии с планом-графиком размещения закупок:
- на приобретение оборудования - 5 908,44 тыс.руб.;
- на проведение ремонтных работ - 19 410,20 тыс.руб. 
Остаток средств в сумме 25 318,88 тыс.руб. планируется вернуть в бюджет ХМАО-Югры и бюджет города. Письмо о возврате средств на стадии подготовки.</t>
  </si>
  <si>
    <t xml:space="preserve">Поддержка оказана - 5 субъектам МСП.                                                          
1) По итогам заседания Комиссии по предоставлению поддержки на основании Протокола подготовлен проект ПАГ о предоставлении субсидий в форме грантов для 3 субъектов МСП на общую сумму 870 тыс. руб. Оплата средств грантов в сумме 570 тыс. руб. выплачена в октябре, сумма 300 тыс. руб. будет перечислена субъекту в декабре.                                                                  
2) С целью реализации остатка средств организован повторный прием заявлений, поступило 4 заявления, заседание комиссии состоялось 09.11.2015 года. По результатам заседания по данному направлению принято решение о предоставлении поддержки 2 субъектам МСП на сумму 418,4 тыс. руб. В настоящее время осуществляется подготовка НПА. </t>
  </si>
  <si>
    <t>- 761,86 тыс. руб. - исполнен 1 муниципальный контракт, по 1 муниципальному контракту частичное исполнение - проведены 3 встречи из 4.                                                                                 - 49,68 тыс. руб. - заключены 2 муниципальных контракта; 
- 18,56 тыс.руб. - остаток средств окружного бюджета, планируемый к возврату</t>
  </si>
  <si>
    <t>Отклонение утвержденного плана от уточненного обусловлено выделением средств ХМАО в соответствии с приказами департамента финансов от 24.09.15 № 08-П-232/15, от 30.11.15 № 08-П-256/15.
Субсидия носит заявительный характер. С целью информирования предпринимателей о возможности получения финансовой поддержки публикуется информация на официальном интернет-сайте Администрации города Сургута, в СМИ города, осуществляется рассылка электронных писем, ведется консультационная работа.</t>
  </si>
  <si>
    <t>Отклонение уточненного от утвержденного плана обусловлено выделением субсидий:
- в сумме 78 267,40 тыс. руб. (56 433,80 тыс. руб. - средства ХМАО; 21 833,60 тыс. руб. - средства МО), согласно дополнительному соглашению № 1 от 09.09.2015 к соглашению от 06.03.2015 № 11;
- в сумме 25 633,90 тыс. руб. (23 770,90 тыс. руб. - средства ХМАО; 1 863,0 тыс. руб. - средства МО), согласно дополнительному соглашению № 3 к соглашению от 06.03.2015 № 11.
Исполнение средств в сумме 92 950,90 тыс.руб., произведено согласно фактическим затратам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 .
Остаток средств планируется исполнить до конца 2015 года.</t>
  </si>
  <si>
    <t xml:space="preserve">- 1 451,26 тыс. руб. - исполнены 6 муниципальных контрактов в полном объеме, а также по 1 муниципальному контракту проведены 2 круглых стола. (общий объем 4);                           
- 394,96 тыс. руб. - заключены 2 муниципальных контракта, на исполнении (срок декабрь 2015 года); 
- 131,66 тыс. руб. - закупка размещена на электронной площадке;
- 0,32 тыс. руб. - остаток средств окружного бюджета, планируемый к возврату..
</t>
  </si>
  <si>
    <t>Мероприятия профинансировано в соответствии с заключенными договорами.</t>
  </si>
  <si>
    <t>МБУ "УЛПХиЭБ" заключило договор от 21.04.2015г. №82/01 с КУ ХМАО-Югры "Сургутский центр занятости населения" о совместной деятельности по организации временного трудоустройства граждан сроком на три месяца. В рамках реализации данного мероприятия  трудоустройство граждан не производилось. Освоение средств не планируется в связи с окончанием сроков сезонности работ.</t>
  </si>
  <si>
    <t>7.2.2.</t>
  </si>
  <si>
    <t>МБУ "УЛПхиЭБ" заключило договор от 29.04.2015г. №92/01 с КУ ХМАО-Югры "Сургутский центр занятости населения" о совместной деятельности по организации временного трудоустройства граждан. В период с 05.05.15г. по 30.10.15г. планировалось организовать 1 временное рабочее место для трудоустройства 1 гражданина. В рамках реализации данного мероприятия центром занятости граждане не присылались. Освоение средств не планируется в связи с окончанием сроков сезонности работ.</t>
  </si>
  <si>
    <t>Согласно справок департамента финансов ХМАО-Югры от 24.11.2015 № 500/11/217, 200/11/218 внесены изменения в показатели сводной бюджетной росписи расходов на 2015 год, сумма субсидии по мероприятию составила 15 817,20 тыс.руб., из них перечислены в бюджет муниципального образования  - 12 214,28 тыс.руб. Изменения в бюджетную роспись департамента городского хозяйства будут внесены в декабре. 
Средства на предоставление субсидии на возмещение части затрат на уплату процентов по привлекаемым заемным средствам на оплату задолженности за энергоресурсы.
Постановлением Администрации города от 06.10.2015 № 7001 утвержден порядок предоставления субсидии на возмещение части затрат на уплату процентов по привлекаемым заемным средствам на оплату задолженности за энергоресурсы. Распоряжением Администрации города от 27.10.2015 №2583 утверждён перечень получателей субсидии. 
Заключено соглашение с СГМУП "Городские тепловые сети" от 10.11.2015 № 42 на предоставление субсидии на возмещение части затрат на уплату процентов по привлекаемым заемным средствам на оплату задолженности за энергоресурсы с 01.01.2015 по 31.12.2015 на сумму 6 927,68 тыс.руб.
80,89 тыс.руб. - средства предусмотрены для заключения соглашения после добавления в бюджетную роспись департамента городского хозяйства средств окружного бюджета.</t>
  </si>
  <si>
    <r>
      <t xml:space="preserve">Отклонение уточненного плана от утвержденного на 44,33 тыс.руб. согласно распоряжению Администрации города от 23.11.2015 № 2749.
МКУ "ХЭУ" -   по результатам электронного аукциона определён победитель ИП Кейглер С.М., заключен муниципальный контракт от 01.06.2015 № 158-МК на сумму 44,33 тыс.руб. со сроком оказания услуг до 30.11.2015.
335,00 тыс.руб. планируется передать в управление бюджетного учета и отчетности на очередном заседании Думы города.
</t>
    </r>
    <r>
      <rPr>
        <b/>
        <sz val="18"/>
        <rFont val="Times New Roman"/>
        <family val="1"/>
        <charset val="204"/>
      </rPr>
      <t>Мероприятие выполнено - 100%.</t>
    </r>
  </si>
  <si>
    <r>
      <t xml:space="preserve">Отклонение уточненного плана от утвержденного на 118,58 тыс.руб. согласно распоряжению Администрации города от 23.11.2015 № 2749.
МКУ "ХЭУ":
1) подготовлена конкурсная документация, заявка размещена на сайте АИС "Горзакупки Сургут" - 12.05.2015, торги состоялись 01.06.2015, определен победитель - ООО "Электромонтажник" (г. Тверь), заключен муниципальный контракт на поставку светильников от 07.06.2015 № 163-МК на сумму 1 222,10 тыс.руб. Работы выполнены и оплачены в полном объеме.
2) 2 132,97 тыс.руб. - заявка на поставку светильников в октябре 2015, аукцион состоялся, в стадии заключения муниципальный контракт от № 193 С ООО "ТК ЛЭП" на сумму 918,46 тыс.руб. Срок поставки - 30.11.2015. Работы выполнены и оплачены в полном объеме.
</t>
    </r>
    <r>
      <rPr>
        <b/>
        <sz val="18"/>
        <rFont val="Times New Roman"/>
        <family val="1"/>
        <charset val="204"/>
      </rPr>
      <t>Мероприятие выполнено - 100%.</t>
    </r>
  </si>
  <si>
    <r>
      <t>По решению закупочной комиссии, протокол от 26.05.2015, на поставку частотного преобразователя определен победитель ООО "Триол-Электрик", договор от 16.06.2015 №ТРЭ-470/15 на сумму 880,0 тыс.руб., срок действия  до 31.12.2015. Выполнен монтаж собственными силами, работы оплачены.
По СГМУП "Тепловик": приобретена трубная доска для работ по тех.перевооружению котлов на котельной № 11 в пос. Снежный на сумму 60, 61 тыс.руб. Работы выполнены в полном объеме собственными силами. Окончание режимно-наладочных работ и закрытие 15.12.2015. 
4 435,72 тыс.руб. - экономия.</t>
    </r>
    <r>
      <rPr>
        <b/>
        <sz val="18"/>
        <rFont val="Times New Roman"/>
        <family val="1"/>
        <charset val="204"/>
      </rPr>
      <t xml:space="preserve">
Мероприятие выполнено - 100%. </t>
    </r>
  </si>
  <si>
    <r>
      <t xml:space="preserve">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Оплачены работы на сумму 10 166,3 тыс.руб.
102,69 тыс. руб. - экономия.
</t>
    </r>
    <r>
      <rPr>
        <b/>
        <sz val="18"/>
        <rFont val="Times New Roman"/>
        <family val="2"/>
        <charset val="204"/>
      </rPr>
      <t xml:space="preserve">Мероприятие выполнено - 100%. </t>
    </r>
  </si>
  <si>
    <r>
      <t>Утверждён распоряжением Администрации от 26.01.2015 № 167 перечень получателей субсидий и объема предоставляемых субсидий.     
Зарегистрированы бюджетные обязательства для погашения кредиторской задолженности 2014 года  в сумме 1 081,25 тыс.руб. 
Между ОАО «Сургутгаз» и муниципальным образованием заключен договор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заключено дополнительное соглашение от 10.08.2015 на сумму 24 857,46 тыс.руб. Оплачены фактические расходы ОАО «Сургутгаз» в сумме 25 802,68 тыс.руб., в том числе кредиторская задолженность 2014 года  - 1 081,25 тыс.руб.
Заключен договор с ОАО "Сжиженный углеводородный газ "ТМРГ" на предоставление субсидии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на сумму 5 038,49 тыс.руб. Срок оказания услуг с 01.06.2015 по 31.12.2015.
Согласно справки департамента финансов ХМАО-Югры от 17.11.2015 № 500/19/02</t>
    </r>
    <r>
      <rPr>
        <b/>
        <sz val="18"/>
        <rFont val="Times New Roman"/>
        <family val="1"/>
        <charset val="204"/>
      </rPr>
      <t xml:space="preserve"> сняты 14 568,50 тыс.руб.</t>
    </r>
    <r>
      <rPr>
        <sz val="18"/>
        <rFont val="Times New Roman"/>
        <family val="2"/>
        <charset val="204"/>
      </rPr>
      <t>, соответствующие</t>
    </r>
    <r>
      <rPr>
        <b/>
        <sz val="18"/>
        <rFont val="Times New Roman"/>
        <family val="1"/>
        <charset val="204"/>
      </rPr>
      <t xml:space="preserve"> изменения будут </t>
    </r>
    <r>
      <rPr>
        <sz val="18"/>
        <rFont val="Times New Roman"/>
        <family val="2"/>
        <charset val="204"/>
      </rPr>
      <t xml:space="preserve">внесены в бюджетную роспись департамента городского хозяйства </t>
    </r>
    <r>
      <rPr>
        <b/>
        <sz val="18"/>
        <rFont val="Times New Roman"/>
        <family val="1"/>
        <charset val="204"/>
      </rPr>
      <t xml:space="preserve">в декабре. </t>
    </r>
    <r>
      <rPr>
        <sz val="18"/>
        <rFont val="Times New Roman"/>
        <family val="2"/>
        <charset val="204"/>
      </rPr>
      <t xml:space="preserve">
172,70 тыс.руб. – средства, предусмотренные на заключение дополнительного соглашения с ОАО "Сургутгаз".
2,60 тыс.руб. - расходы для осуществления переданного государственного полномочия, средства запланированы на декабрь 2015 (УБУиО).</t>
    </r>
  </si>
  <si>
    <t>По решению закупочной комиссии, протокол от 30.04.2015, на поставку материалов и электрооборудования для техперевооружения внутренних, наружных сетей освещении, определен победитель ООО ГК "СургутЭнерго", заключен договор от 15.05.2015 № 116/1 на сумму 2 803,19 тыс.руб., со сроком действия до 31.12.2015. Материалы и оборудование поставлены в полном объеме.
Выполнена корректировка проектов ООО "ЭнергоРемНаладка" по договорам от 07.02.2015 № 7-15 на сумму 97,59  тыс.руб, от 04.07.2015 № 11-15 на сумму 30,27 тыс. руб. Выполнение СМР собственными силами.
633,23 тыс.руб. -  экономия.</t>
  </si>
  <si>
    <r>
      <t xml:space="preserve">Заявка на выполнение работ на сумму 80 573,67 тыс. руб. согласована, аукцион состоялся, определен победитель - АО "Автодорстрой", заключен муниципальный контракт от 30.06.2015 №31-ГХ на сумму 79 767,93 тыс. руб. Срок выполнения работ 30.06.2015-15.11.2015. </t>
    </r>
    <r>
      <rPr>
        <b/>
        <sz val="18"/>
        <rFont val="Times New Roman"/>
        <family val="1"/>
        <charset val="204"/>
      </rPr>
      <t xml:space="preserve">Работы выполнены. </t>
    </r>
    <r>
      <rPr>
        <sz val="18"/>
        <rFont val="Times New Roman"/>
        <family val="2"/>
        <charset val="204"/>
      </rPr>
      <t xml:space="preserve">
Ожидаемый остаток по мероприятию на 01.01.2016 - 4 520,92 тыс. руб., в том числе:
805,74 тыс. руб. - экономия по результатам проведения конкурса.
3 715,18 тыс. руб. - расторжение контракта.
Средства окружного бюджета 4 294,87 тыс. руб. не будут использованы до конца года по данному мероприятию.</t>
    </r>
  </si>
  <si>
    <r>
      <t>Отклонение уточненного плана от утвержденного на 162,90 тыс.руб. согласно  распоряжению Администрации города от 23.11.2015 № 2749.</t>
    </r>
    <r>
      <rPr>
        <u/>
        <sz val="18"/>
        <rFont val="Times New Roman"/>
        <family val="1"/>
        <charset val="204"/>
      </rPr>
      <t xml:space="preserve">
 По МКУ "ДЭАЗиИС" - 33 032,5 тыс. руб. из них:</t>
    </r>
    <r>
      <rPr>
        <sz val="18"/>
        <rFont val="Times New Roman"/>
        <family val="1"/>
        <charset val="204"/>
      </rPr>
      <t xml:space="preserve">
1)  по МБОУ "Утиное гнездышко" зарегистрированы бюджетные обязательства в размере 17 000,00 тыс.руб., из них: 
-  муниципальной контракт от 18.09.2014 № 44-МЗ с ООО "Сибирьэнергопром" на сумму 3 784,29 тыс.руб. Дополнительное соглашение о расторжении от 26.06.2015 на сумму 3 267,42 тыс.руб. Исполнение по контракту - 3 267,42 тыс.руб.;
- муниципальный контракт от 20.01.2015 № 49-МЗ с ООО "ЮграСтройиндустрия" на сумму 13 215,71 тыс.руб. Дополнительное соглашение на сумму 13 732,58 тыс.руб. Исполнение по контракту - 11 987,97 тыс.руб. 
2) по МБОУ СОШ № 19 зарегистрированы бюджетные обязательства  в размере 16 032,5 тыс.руб., из них:
- 9 787,49 тыс.руб. - по муниципальному контракту от 07.10.2015 № МК-36-15 с ООО "Евро-Строй", срок выполнения работ с 07.10.2015 по 22.07.2016.
- 6 245,01 тыс.руб. - по муниципальному контракту от 08.09.2015 № МК-28-15 с ООО "Строительные ресурсы", срок выполнения работ с 08.09.2015 по 06.11.2015, исполнение 3 951,83 тыс.руб. 
</t>
    </r>
    <r>
      <rPr>
        <u/>
        <sz val="18"/>
        <rFont val="Times New Roman"/>
        <family val="1"/>
        <charset val="204"/>
      </rPr>
      <t xml:space="preserve">По МКУ "ХЭУ"- 3 511,3 тыс. руб.: </t>
    </r>
    <r>
      <rPr>
        <sz val="18"/>
        <rFont val="Times New Roman"/>
        <family val="1"/>
        <charset val="204"/>
      </rPr>
      <t xml:space="preserve">
1)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2) Подписан муниципальный контракт с  ИП Цветков С.А. от 02.07.2015  № 172-МК по замене ворот в гаражных боксах по ул. 30 лет Победы 19Б, на сумму 1 733,04 тыс.руб. со сроком исполнения работ до 30.09.15, работы ведутся с нарушением сроков, подана претензия о штрафных санкциях.
3) В план-график внесены изменения на выполнение работ по замене оконных блоков на сумму 800,24 тыс.руб., размещение заявки - 23.09.2015, дата проведения аукциона 12.10.2015, заключен муниципальный контракт № 191 - МК с ООО "Новатор" на сумму 367,99 тыс.руб. Срок выполнения работ  - 30.11.2015. Работы выполнены и оплачены  - 100%. - 367,99 тыс.руб. 
1 311,77 тыс.руб.  - экономия по итогам проведения конкурса. Средства планируются передать в управление бюджетного учета на очередном заседании Думы города.</t>
    </r>
  </si>
  <si>
    <t>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- 300,31 тыс. руб. Ориентировочный срок заключения контракта - начало декабря 2015 года.                              
94,9412 тыс.руб - образовавшаяся экономия средств.</t>
  </si>
  <si>
    <r>
      <t xml:space="preserve">Работы выполняются в соответствии с заключенным муниципальным контрактом с ООО "СК СОК" от 03.07.2014 № 12/2014.  Сумма по контракту - 429 464,05162 тыс.руб.  Срок выполнения работ по 30.11.2015г.
Готовность объекта - 55%. Генподрядчиком завершены работы по возведению коробки здания и по устройству наружных инженерных сетей (за исключением сетей теплоснабжения). Работы приняты и оплачены. 
</t>
    </r>
    <r>
      <rPr>
        <b/>
        <sz val="16.100000000000001"/>
        <rFont val="Times New Roman"/>
        <family val="1"/>
        <charset val="204"/>
      </rPr>
      <t>Соглашение о расторжении контракта от 10.11.2015г.</t>
    </r>
    <r>
      <rPr>
        <sz val="16.100000000000001"/>
        <rFont val="Times New Roman"/>
        <family val="2"/>
        <charset val="204"/>
      </rPr>
      <t xml:space="preserve"> Завершение работ по строительству объекта планируется в 2016 г. Ориентировочная стоимость завершения СМР по объекту - 400 386,000 тыс. руб. Округом доведены предельные объемы бюджетных ассигнований на 2016 год в размере 249 407,3 тыс..руб.. Т.к. потребность в средствах покрыта не в полном объеме вопрос о выделении дополнительных средств на завершение строительства объекта в 2016 году решается.                                                                               
Заключен МК№05/П-2015 от 27.10.2015 г. на выполнение корректировки сметной документации по объекту на сумму 99  тыс.руб. Срок выполнения работ до 16.12.2015 г.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заключён 21-н муниципальный контракт на общую сумму 29 353,36575 тыс. руб. Сроки поставки оборудования - 15.11.2015г. По состоянию на 01.12.2015 поставлено оборудования на сумму 17 943,31322 тыс. руб. Оплачено средств на сумму   - 17 008,00751, из них: местный бюджет - 4 550,36483 тыс. руб., окружной бюджет - 12 457,64268. Средства местного бюджета в размере 935,30571 будут оплачены в декабре, в связи с поздним предоставлением документов на оплату.
Муниципальный контракт № 18/2015 от 09.06.2015 года на поставку оборудования для чаш бассейна  расторгнут 26.11.2015 , в связи с отказом Поставщик</t>
    </r>
    <r>
      <rPr>
        <sz val="16.100000000000001"/>
        <rFont val="Times New Roman"/>
        <family val="1"/>
        <charset val="204"/>
      </rPr>
      <t xml:space="preserve">а от исполнения контракта. </t>
    </r>
    <r>
      <rPr>
        <b/>
        <sz val="16.100000000000001"/>
        <rFont val="Times New Roman"/>
        <family val="1"/>
        <charset val="204"/>
      </rPr>
      <t xml:space="preserve">Средства окружного бюджета в размере 10 225,87 - не востребованы..  </t>
    </r>
    <r>
      <rPr>
        <sz val="16.100000000000001"/>
        <rFont val="Times New Roman"/>
        <family val="2"/>
        <charset val="204"/>
      </rPr>
      <t xml:space="preserve">                                                                                                                       Получена справка ДФ ХМАО-Югры  №500/09/98 от 18.09.2015 о снятии  222948,8 тыс.руб окружного бюджета. Приведение утвержденного бюджета к уточненному будет вынесено на рассмотрение очередного заседания ДГ.</t>
    </r>
  </si>
  <si>
    <t>Содействие временному трудоустройству в организациях коммерческого сегмента рынка труда лиц, освобождённых их учреждений, исполняющих наказания в виде лишения свободы (УПиЭ)</t>
  </si>
  <si>
    <t>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19.05.15г №01/П-2015. Сумма по контракту - 709,262 тыс.руб. Работы выполнены и оплачены.                                                                                                               0,550 тыс.руб. - произведена оплата за осуществление технологического присоединения объекта к электрическим сетям, согласно договора от 10.06.2015 №131/2015/ТП.                                                                          
Заключен договор по проверку сметной документации №07/П-2015В от 28.10.2015 на сумму 26,54463 тыс.руб. Оплата- декабрь 2015г.                       Остаток средств - экономия в результате проведенных торгов.</t>
  </si>
  <si>
    <t>На 01.12.2015 в списке молодых учителей, имеющих право на получение субсидии на первоначальный взнос при ипотечном кредитовании, состоит один молодой учитель. 02.10.2015 Соглашением о предоставлении в 2015 году субсидии из бюджета Ханты - Мансийского автономного округа - Югры бюджету муниципального образования городской округ город Сургут на предоставление субсидий на первоначальный взнос при ипотечном кредитовании молодым учителям - участникам мероприятия "Улучшение жилищных условий молодых учителей" государственной программы Ханты - Мансийского автономного округа - Югры "Обеспечение доступным и комфортным жильем жителей Ханты - Мансийского автономного округа - Югры в 2014 - 2020 годах" предусмотрены средства окружного и местного бюджетов в соотношении 380 000 рублей и 20 000 рублей соответственно, что соответствует максимальному размеру субсидии на одного участника (400 тыс.руб.). Свидетельство о праве получения субсидии молодому учителю выдано. В настоящее время участник подпрограммы заключает договор купли - продажи жилого помещения с использованием заемных средств. До конца текущего года планируется освоить средства окружного и местного бюджета в полном объеме.</t>
  </si>
  <si>
    <t xml:space="preserve">Соглашение между Департаментом физической культуры и спорта Ханты-Мансийского автономного округа - Югры и Администрацией города о предоставлении в 2015 году субсидии для обеспечения учащихся муниципальных специализированных детско-юношеских спортивных школ олимпийского резерва, детско-юношеских спортивных школ спортивным оборудованием, экипировкой и инвентарем, проведением тренировочных мероприятий и участия в соревнованиях проходит процедуру согласования. 
Освоение средств планируется до конца 2015 года. </t>
  </si>
  <si>
    <r>
      <t xml:space="preserve">Отклонение утвержденного плана от уточненного связано с поступлением уведомлений:
-  на уменьшение размера ассигнований из федерального бюджета на сумму 476,92 тыс.руб.;
- на увеличение размера ассигнований из окружного бюджета на сумму 12 327,30 тыс.руб.
Данные изменения будут утверждены на очередном заседании Думы города. 
</t>
    </r>
    <r>
      <rPr>
        <u/>
        <sz val="17"/>
        <rFont val="Times New Roman"/>
        <family val="1"/>
        <charset val="204"/>
      </rPr>
      <t>УБУиО</t>
    </r>
    <r>
      <rPr>
        <sz val="17"/>
        <rFont val="Times New Roman"/>
        <family val="1"/>
        <charset val="204"/>
      </rPr>
      <t>: 
Запланированы расходы в сумме 255 473,92 тыс. руб. на осуществление: 
1.   Выплаты единовременного пособия при всех формах устройства детей, лишенных родительского попечения, в семью -  оплата производится планомерно в течение всего финансового года.</t>
    </r>
    <r>
      <rPr>
        <i/>
        <sz val="17"/>
        <rFont val="Times New Roman"/>
        <family val="1"/>
        <charset val="204"/>
      </rPr>
      <t xml:space="preserve"> Оплата расходов произведена в полном объеме</t>
    </r>
    <r>
      <rPr>
        <sz val="17"/>
        <rFont val="Times New Roman"/>
        <family val="1"/>
        <charset val="204"/>
      </rPr>
      <t xml:space="preserve">.
2. Ежемесячных выплат (оплата проезда в городском транспорте, содержание детей-сирот) - оплата производится планомерно в течение всего финансового года.
3. Единовременных выплат на оздоровление детей (в соответствии с поступившими заявлениями). Произведена оплата проезда к месту оздоровления за декабрь 2014 года (кредиторская задолженность).
По состоянию на 01.12.2015 произведены выплаты в размере 240 903,13 тыс. руб.                                                                                                                                                                                                 
</t>
    </r>
    <r>
      <rPr>
        <u/>
        <sz val="17"/>
        <rFont val="Times New Roman"/>
        <family val="1"/>
        <charset val="204"/>
      </rPr>
      <t>ДГХ</t>
    </r>
    <r>
      <rPr>
        <sz val="17"/>
        <rFont val="Times New Roman"/>
        <family val="1"/>
        <charset val="204"/>
      </rPr>
      <t xml:space="preserve">:  
Расходы в сумме 1 933,76 тыс. руб. запланированы на ремонт 7 помещений.
1) Заключены и исполнены договоры с ООО "Инжиниринговый центр "Сургутстройцена" на выполнение работ по проверке смет на ремонт жилых помещений, расположенных по адресам по ул. Ленина д. 65/1 кв.115, ул. Крылова д.7 кв.109, ул. Маяковского д. 26 кв.87, ул. Энтузиастов д.44 кв.24, пр. Комсомольский 44/1 кв.27, пр. Ленина д.61/2, кв.109  на сумму 25,59  тыс.руб.  
2) Заключены и исполнены:
- муниципальный контракт с ООО "Бригадир" от 16.06.2015 № 21-ГХ на выполнение работ по ремонту жилого помещения (Ленина д. 65/1, кв. 115), срок выполнения работ  17.06.15 г.-22.07.15 г., на сумму 200,00 тыс.руб.;
- муниципальный контракт с ООО "МАРС" от 14.07.2015 № 36-ГХ на выполнение работ по ремонту жилых помещений (ул. Крылова, д. 7, кв. 109, ул. Маяковского, д. 26, кв. 87), срок выполнения работ с 14.07.15г. - 21.09.15г., на сумму 699,73 тыс.руб.;
</t>
    </r>
  </si>
  <si>
    <t>- муниципальный контракт с ООО "ВЖК Артель-Индустрия "от 24.09.2015 №57-ГХ на выполнение работ по ремонту жилого помещения (ул. Комсомольская, д.44/1 кв.27), срок выполнения работ с 24.09.15-02.12.15, на сумму 304,06 тыс.руб.;
- договор с ООО "КомСервис" от 20.10.2015 № 63/15 на выполнение работ по ремонту жилого помещения  (замена оконных рам по ул. Энтузиастов 44-24), срок выполнения работ с 20.10.15 г.-09.11.15  на сумму 87,47 тыс.руб.
3) Заключен муниципальный контракт с ООО "КомСервис" от 22.09.2015 № 56-ГХ на сумму 675,29 тыс.руб., срок выполнения работ с 23.09.15-01.12.15 (ремонт муниципальных жилых помещений по адресам: ул. Ленина, д.61/2 кв.109, ул. Энтузиастов, д. 44 кв.24).
1,62 тыс.руб. - экономия, расторжение контракта.</t>
  </si>
  <si>
    <t xml:space="preserve">Отклонение уточненного плана от утвержденного на 400,00 тыс.руб. обусловлено уменьшением бюджетных ассигнований, в связи с передачей полномочий по предоставлению денежных средств на оплату жилого помещения и коммунальных услуг детям-сиротам и детям, оставшимся без попечения родителей в КУ "Центр социальных выплат Югры".
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будут производиться по мере поступления заявлений.
</t>
  </si>
  <si>
    <r>
      <t xml:space="preserve">В соответствии с приказом Департамента строительства ХМАО-Югры от 16.01.2015 № 4-п предусмотрено предоставление субсидии на реализацию данного мероприятия. 
1) </t>
    </r>
    <r>
      <rPr>
        <b/>
        <sz val="17"/>
        <rFont val="Times New Roman"/>
        <family val="1"/>
        <charset val="204"/>
      </rPr>
      <t>Поселок Кедровый База ОРСА:</t>
    </r>
    <r>
      <rPr>
        <sz val="17"/>
        <rFont val="Times New Roman"/>
        <family val="1"/>
        <charset val="204"/>
      </rPr>
      <t xml:space="preserve">
План 2 418,757 тыс.руб. (средства МО), в том числе:
- 2 418,757 тыс.руб. - средства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2) </t>
    </r>
    <r>
      <rPr>
        <b/>
        <sz val="17"/>
        <rFont val="Times New Roman"/>
        <family val="1"/>
        <charset val="204"/>
      </rPr>
      <t>Поселок Звёздный:</t>
    </r>
    <r>
      <rPr>
        <sz val="17"/>
        <rFont val="Times New Roman"/>
        <family val="1"/>
        <charset val="204"/>
      </rPr>
      <t xml:space="preserve">
План 1 910,868 тыс.руб. (средства МО) - средства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3) </t>
    </r>
    <r>
      <rPr>
        <b/>
        <sz val="17"/>
        <rFont val="Times New Roman"/>
        <family val="1"/>
        <charset val="204"/>
      </rPr>
      <t xml:space="preserve">Территория линии охранной зоны ВЛ-110кВ в пос.Кедровый-1:
</t>
    </r>
    <r>
      <rPr>
        <sz val="17"/>
        <rFont val="Times New Roman"/>
        <family val="1"/>
        <charset val="204"/>
      </rPr>
      <t xml:space="preserve">План  1 257,150 тыс.руб. (средства МО), в том числе:
- 1 257,150 тыс.руб. - предусмотрены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t>
    </r>
    <r>
      <rPr>
        <b/>
        <sz val="17"/>
        <rFont val="Times New Roman"/>
        <family val="1"/>
        <charset val="204"/>
      </rPr>
      <t xml:space="preserve">                </t>
    </r>
    <r>
      <rPr>
        <sz val="17"/>
        <rFont val="Times New Roman"/>
        <family val="1"/>
        <charset val="204"/>
      </rPr>
      <t xml:space="preserve">
4) </t>
    </r>
    <r>
      <rPr>
        <b/>
        <sz val="17"/>
        <rFont val="Times New Roman"/>
        <family val="1"/>
        <charset val="204"/>
      </rPr>
      <t xml:space="preserve">Посёлок Кедровый-2:
</t>
    </r>
    <r>
      <rPr>
        <sz val="17"/>
        <rFont val="Times New Roman"/>
        <family val="1"/>
        <charset val="204"/>
      </rPr>
      <t xml:space="preserve">Уточненный план 1 578,98 тыс.руб. (средства МО) - предусмотрены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t>
    </r>
  </si>
  <si>
    <r>
      <t xml:space="preserve">5) </t>
    </r>
    <r>
      <rPr>
        <b/>
        <sz val="18"/>
        <rFont val="Times New Roman"/>
        <family val="2"/>
        <charset val="204"/>
      </rPr>
      <t>Посёлок РЭБ Флота:</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согласно справок от 19.03.2015 № 500/03/111.
Уточненный план 29 535,88 тыс. руб.                                                                                   
Средства окружного бюджета использованы на выплату субсидий участникам программы.  Оплата субсидий произведена в полном объеме.                                                                                                          В настоящее время ведется работа с округом по перераспределению средств на расселение жителей других поселков.
6) </t>
    </r>
    <r>
      <rPr>
        <b/>
        <sz val="18"/>
        <rFont val="Times New Roman"/>
        <family val="2"/>
        <charset val="204"/>
      </rPr>
      <t>Посёлок СМП-330 ул.Чернореченская:</t>
    </r>
    <r>
      <rPr>
        <sz val="18"/>
        <rFont val="Times New Roman"/>
        <family val="2"/>
        <charset val="204"/>
      </rPr>
      <t xml:space="preserve">
Уточненный план 5 501,29тыс. руб. (средства МО), в том числе:
- 5 501,29 тыс. руб. - средства на приобретение жилых помещений для участников программы. В  связи с отсутствием средств окружного бюджета, доля средств местного бюджета, предусмотренная как софинансирование, на приобретение жилых помещений для участников программы, предложена к перераспределению и вынесена на рассмотрение заседания ДГ, которое состоится в декабре 2015г.                                           
7) </t>
    </r>
    <r>
      <rPr>
        <b/>
        <sz val="18"/>
        <rFont val="Times New Roman"/>
        <family val="2"/>
        <charset val="204"/>
      </rPr>
      <t>Посёлок Таёжный ул. Железнодорожная, ул. Тупиковая:</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согласно справок от 19.03.2015 № 500/03/111.
</t>
    </r>
  </si>
  <si>
    <t>Уточненный план 38 170,026 тыс. руб. , в том числе:
- 10 057,2 тыс.руб. - средства на приобретение жилых помещений для участников программы. 
Электронные аукционов на приобретение жилых помещений проводились неоднократно. в результате заключен МК на приобретение 2-х комнатной квартиры (67,2м2, 3536,6688 тыс.руб.). В связи со смертью очередника 1 комнатная квартира приобретаться не будет.                                                                                           На приобретение жилых помещений для участников программы: 2031,554 тыс.руб - средства местного бюджета, 8025,646 тыс.руб средства окружного бюджета;                                                                           
На выплату субсидии участникам программы: 4 267,37 тыс.руб. средства местного бюджета, 22025,338 тыс.руб. - средства окружного бюджета.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t>
  </si>
  <si>
    <t xml:space="preserve">
 В 3 кв. заключены договоры на:
-  приобретение удостоверения НД и вкладыша с Индивидуальным предпринимателем А.С. Фединым на сумму 36 тыс. руб., за счет средств МО, оплата произведена 100%;
- страхование жизни и здоровья народных дружинников на период участия в охране общественного порядка с  СПАО "РЕСО-Гарантия" на сумму 42,23 тыс. руб., за счет средств ХМАО, оплата произведена 100%.
В 4 кв. по итогам решения координационного совета запланировано:
- в декабре выплатить компенсацию за проезд в общественном транспорте за 4 кв. в сумме 37,8 тыс. руб. за счет средств МО;
- в декабре выплатить материальное стимулирование по итогам работы за 11 месяцев в сумме  553,8 тыс. руб. (за счет средств МО - 115, 83 тыс. руб.; за счет средств ХМАО - 437, 97 тыс. руб.).    </t>
  </si>
  <si>
    <t xml:space="preserve">Согласно заключенного  Соглашения между Департаментом внутренней политики ХМАО-Югры и  Администрацией города Сургута от 31.03.2015 № МА-24 с, в рамках исполнения пункта 4.2 задачи 4 Государственной программы,  для реализации муниципальной программы "Профилактика правонарушений в городе Сургуте на 2014-2020 годы",  предоставлены  субсидии для обеспечения  софинансирования мероприятий:  муниципальное образование - 295,8 тыс. руб.; автономный округ - 690,2 тыс. руб. 
План на 2015 год  1 186 тыс. руб., в том числе:
 - 114,82  тыс. руб. - поставка специальной одежды, договоры от 01.07.2015 № 788, от 01.07.2015 № 790 (Сургутский филиал ЗАО ПКФ "Спецмонтаж-2"). Срок поставки: 01.07.2015 - 31.07.2015. Услуги оказаны в срок, оплата произведена 100%;
'- 41,65 тыс. руб. - поставка нашивок с логотипом "Народная дружина", договор  от 06.07.2015  № 799 ( ИП Федин Антон Сергеевич). Срок поставки: 01.08.2015-31.08.2015. Услуги оказаны в срок, оплата произведена 100%; 
- 43,53 тыс. руб. - поставка канцелярских товаров, степлера 24/6 брошюровщика, калькулятора, фоторамок деревянных для награждения участников конкурса "Лучший народный дружинник по охране общественного  порядка в городе Сургуте", договор от 26.08.2015 № 789 (ИП Федин Антон Сергеевич). Срок поставки: 01.09.2015-30.09.2015.Услуги оказаны в срок, оплата произведена 100% .
По решению координационного совета от 30.07.2015, на основании приказа МКУ "Наш город"  "О материальном поощрении" от 31.07.2015 № 56, произведена выплата материального стимулирования за 1 полугодие в сумме 284 тыс. руб. (за счет средств МО - 74 тыс. руб.; за счет средств ХМАО - 210 тыс. руб.). 
По решению координационного совета от 12.10.2014, на основании распоряжения Администрации города от 13.10.2015 № 2444, произведена выплата компенсации за проезд в общественном транспорте за 3 кв. 2015 за счет средств МО -  32, 17 тыс. руб. 
</t>
  </si>
  <si>
    <r>
      <t>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тыс.руб, начало производства работ с июня 2015, окончание работ - октябрь 2015, оплата по договору согласно графика финансирования работ - до 31.03.2016. Произведена оплата 30 775,22 тыс.руб.</t>
    </r>
    <r>
      <rPr>
        <b/>
        <sz val="18"/>
        <rFont val="Times New Roman"/>
        <family val="1"/>
        <charset val="204"/>
      </rPr>
      <t xml:space="preserve"> СМР и благоустройству выполнены в полном объеме.</t>
    </r>
    <r>
      <rPr>
        <sz val="18"/>
        <rFont val="Times New Roman"/>
        <family val="2"/>
        <charset val="204"/>
      </rPr>
      <t xml:space="preserve">
По решению закупочной комиссии от 09.07.2015 заключен договор от 21.07.2015 № 17-2015 на проведение экспертизы промышленной безопасности проектной (рабочей) документации с ООО "ИТЦ Регионтехэксперт" на сумму 108,56 тыс.руб.
253,13 тыс.руб. - экономия, договор заключен на более выгодных условиях.</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</si>
</sst>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4" x14ac:knownFonts="1">
    <font>
      <sz val="12"/>
      <color theme="1"/>
      <name val="Times New Roman"/>
      <family val="2"/>
      <charset val="204"/>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i/>
      <sz val="18"/>
      <color theme="0"/>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u/>
      <sz val="18"/>
      <name val="Times New Roman"/>
      <family val="1"/>
      <charset val="204"/>
    </font>
    <font>
      <b/>
      <sz val="18"/>
      <color rgb="FFFF0000"/>
      <name val="Times New Roman"/>
      <family val="2"/>
      <charset val="204"/>
    </font>
    <font>
      <sz val="16"/>
      <name val="Times New Roman"/>
      <family val="1"/>
      <charset val="204"/>
    </font>
    <font>
      <b/>
      <i/>
      <sz val="36"/>
      <name val="Times New Roman"/>
      <family val="1"/>
      <charset val="204"/>
    </font>
    <font>
      <sz val="17"/>
      <name val="Times New Roman"/>
      <family val="1"/>
      <charset val="204"/>
    </font>
    <font>
      <u/>
      <sz val="17"/>
      <name val="Times New Roman"/>
      <family val="1"/>
      <charset val="204"/>
    </font>
    <font>
      <sz val="16.100000000000001"/>
      <name val="Times New Roman"/>
      <family val="2"/>
      <charset val="204"/>
    </font>
    <font>
      <b/>
      <sz val="17"/>
      <name val="Times New Roman"/>
      <family val="1"/>
      <charset val="204"/>
    </font>
    <font>
      <sz val="17.5"/>
      <name val="Times New Roman"/>
      <family val="2"/>
      <charset val="204"/>
    </font>
    <font>
      <b/>
      <u/>
      <sz val="18"/>
      <name val="Times New Roman"/>
      <family val="1"/>
      <charset val="204"/>
    </font>
    <font>
      <b/>
      <sz val="18"/>
      <color rgb="FFFF0000"/>
      <name val="Times New Roman"/>
      <family val="1"/>
      <charset val="204"/>
    </font>
    <font>
      <sz val="24"/>
      <color indexed="81"/>
      <name val="Tahoma"/>
      <family val="2"/>
      <charset val="204"/>
    </font>
    <font>
      <i/>
      <sz val="18"/>
      <color rgb="FFFF0000"/>
      <name val="Times New Roman"/>
      <family val="2"/>
      <charset val="204"/>
    </font>
    <font>
      <i/>
      <sz val="17"/>
      <name val="Times New Roman"/>
      <family val="1"/>
      <charset val="204"/>
    </font>
    <font>
      <b/>
      <sz val="16.100000000000001"/>
      <name val="Times New Roman"/>
      <family val="1"/>
      <charset val="204"/>
    </font>
    <font>
      <sz val="16.100000000000001"/>
      <name val="Times New Roman"/>
      <family val="1"/>
      <charset val="204"/>
    </font>
  </fonts>
  <fills count="11">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249977111117893"/>
        <bgColor indexed="64"/>
      </patternFill>
    </fill>
    <fill>
      <patternFill patternType="solid">
        <fgColor theme="7" tint="-0.49998474074526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4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5" fillId="0" borderId="0"/>
    <xf numFmtId="0" fontId="18" fillId="0" borderId="0"/>
    <xf numFmtId="0" fontId="5" fillId="0" borderId="0"/>
    <xf numFmtId="0" fontId="18" fillId="0" borderId="0"/>
    <xf numFmtId="0" fontId="2" fillId="0" borderId="0"/>
    <xf numFmtId="0" fontId="4" fillId="0" borderId="0"/>
    <xf numFmtId="0" fontId="2" fillId="0" borderId="0"/>
    <xf numFmtId="0" fontId="17" fillId="0" borderId="0"/>
    <xf numFmtId="0" fontId="4" fillId="0" borderId="0"/>
    <xf numFmtId="0" fontId="4" fillId="0" borderId="0"/>
    <xf numFmtId="0" fontId="4" fillId="0" borderId="0"/>
    <xf numFmtId="0" fontId="5" fillId="0" borderId="0"/>
    <xf numFmtId="0" fontId="18" fillId="0" borderId="0"/>
    <xf numFmtId="0" fontId="4" fillId="0" borderId="0"/>
    <xf numFmtId="9" fontId="5" fillId="0" borderId="0" applyFont="0" applyFill="0" applyBorder="0" applyAlignment="0" applyProtection="0"/>
    <xf numFmtId="0" fontId="6" fillId="0" borderId="0"/>
    <xf numFmtId="0"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xf numFmtId="0" fontId="1" fillId="0" borderId="0"/>
    <xf numFmtId="0" fontId="1" fillId="0" borderId="0"/>
    <xf numFmtId="0" fontId="1" fillId="0" borderId="0"/>
  </cellStyleXfs>
  <cellXfs count="669">
    <xf numFmtId="0" fontId="0" fillId="0" borderId="0" xfId="0"/>
    <xf numFmtId="0" fontId="9" fillId="0" borderId="0" xfId="0" applyFont="1" applyFill="1" applyBorder="1" applyAlignment="1">
      <alignment horizontal="center" wrapText="1"/>
    </xf>
    <xf numFmtId="0" fontId="9" fillId="0" borderId="0" xfId="0" applyFont="1" applyFill="1" applyBorder="1" applyAlignment="1">
      <alignment wrapText="1"/>
    </xf>
    <xf numFmtId="4" fontId="9" fillId="0" borderId="0" xfId="0" applyNumberFormat="1" applyFont="1" applyFill="1" applyBorder="1" applyAlignment="1">
      <alignment wrapText="1"/>
    </xf>
    <xf numFmtId="9" fontId="9" fillId="0" borderId="0" xfId="0" applyNumberFormat="1"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0" xfId="0" applyFont="1" applyFill="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center" wrapText="1"/>
    </xf>
    <xf numFmtId="0" fontId="9" fillId="3" borderId="0" xfId="0" applyFont="1" applyFill="1" applyAlignment="1">
      <alignment horizontal="left" vertical="top" wrapText="1"/>
    </xf>
    <xf numFmtId="4" fontId="12"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0" borderId="0" xfId="0" applyFont="1" applyFill="1" applyAlignment="1">
      <alignment horizontal="center" wrapText="1"/>
    </xf>
    <xf numFmtId="4" fontId="9" fillId="0" borderId="0" xfId="0" applyNumberFormat="1" applyFont="1" applyFill="1" applyAlignment="1">
      <alignment wrapText="1"/>
    </xf>
    <xf numFmtId="9" fontId="9" fillId="0" borderId="0" xfId="0" applyNumberFormat="1" applyFont="1" applyFill="1" applyAlignment="1">
      <alignment wrapText="1"/>
    </xf>
    <xf numFmtId="0" fontId="11" fillId="0" borderId="6" xfId="0" applyFont="1" applyFill="1" applyBorder="1" applyAlignment="1">
      <alignment horizontal="center" vertical="top" wrapText="1"/>
    </xf>
    <xf numFmtId="4" fontId="9" fillId="6" borderId="2" xfId="0" applyNumberFormat="1" applyFont="1" applyFill="1" applyBorder="1" applyAlignment="1">
      <alignment horizontal="center" vertical="center" wrapText="1"/>
    </xf>
    <xf numFmtId="4" fontId="9" fillId="0" borderId="0" xfId="0" applyNumberFormat="1" applyFont="1" applyFill="1" applyBorder="1" applyAlignment="1">
      <alignment horizontal="right" vertical="center" wrapText="1"/>
    </xf>
    <xf numFmtId="0" fontId="12" fillId="7" borderId="0" xfId="0" applyFont="1" applyFill="1" applyAlignment="1">
      <alignment horizontal="left" vertical="top" wrapText="1"/>
    </xf>
    <xf numFmtId="0" fontId="9" fillId="7" borderId="0" xfId="0" applyFont="1" applyFill="1" applyAlignment="1">
      <alignment horizontal="left" vertical="top" wrapText="1"/>
    </xf>
    <xf numFmtId="4" fontId="15" fillId="6" borderId="2" xfId="0" applyNumberFormat="1" applyFont="1" applyFill="1" applyBorder="1" applyAlignment="1">
      <alignment horizontal="center" vertical="center" wrapText="1"/>
    </xf>
    <xf numFmtId="4" fontId="12" fillId="5" borderId="5" xfId="0" applyNumberFormat="1" applyFont="1" applyFill="1" applyBorder="1" applyAlignment="1">
      <alignment vertical="top" wrapText="1"/>
    </xf>
    <xf numFmtId="4" fontId="12" fillId="5" borderId="3" xfId="0" applyNumberFormat="1" applyFont="1" applyFill="1" applyBorder="1" applyAlignment="1">
      <alignment vertical="top" wrapText="1"/>
    </xf>
    <xf numFmtId="9" fontId="19" fillId="0" borderId="0" xfId="0" applyNumberFormat="1" applyFont="1" applyFill="1" applyBorder="1" applyAlignment="1">
      <alignment wrapText="1"/>
    </xf>
    <xf numFmtId="9" fontId="19" fillId="0" borderId="0" xfId="0" applyNumberFormat="1" applyFont="1" applyFill="1" applyBorder="1" applyAlignment="1">
      <alignment horizontal="right" vertical="center" wrapText="1"/>
    </xf>
    <xf numFmtId="9" fontId="19" fillId="0" borderId="0" xfId="0" applyNumberFormat="1" applyFont="1" applyFill="1" applyAlignment="1">
      <alignment wrapText="1"/>
    </xf>
    <xf numFmtId="2" fontId="9" fillId="0" borderId="0" xfId="0" applyNumberFormat="1" applyFont="1" applyFill="1" applyBorder="1" applyAlignment="1">
      <alignment wrapText="1"/>
    </xf>
    <xf numFmtId="2" fontId="9" fillId="0" borderId="0" xfId="0" applyNumberFormat="1" applyFont="1" applyFill="1" applyAlignment="1">
      <alignment wrapText="1"/>
    </xf>
    <xf numFmtId="0" fontId="13" fillId="5"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9" fillId="5" borderId="0" xfId="0" applyFont="1" applyFill="1" applyAlignment="1">
      <alignment wrapText="1"/>
    </xf>
    <xf numFmtId="4" fontId="16" fillId="5"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3"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horizontal="left" vertical="center"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4" fontId="14" fillId="5" borderId="2" xfId="0" applyNumberFormat="1" applyFont="1" applyFill="1" applyBorder="1" applyAlignment="1">
      <alignment horizontal="center" vertical="center" wrapText="1"/>
    </xf>
    <xf numFmtId="0" fontId="11" fillId="5" borderId="0" xfId="0" applyFont="1" applyFill="1" applyAlignment="1">
      <alignment horizontal="left" vertical="top" wrapText="1"/>
    </xf>
    <xf numFmtId="0" fontId="12" fillId="6" borderId="2" xfId="0" applyFont="1" applyFill="1" applyBorder="1" applyAlignment="1">
      <alignment horizontal="left" vertical="center" wrapText="1"/>
    </xf>
    <xf numFmtId="4" fontId="12" fillId="6" borderId="2" xfId="0" applyNumberFormat="1" applyFont="1" applyFill="1" applyBorder="1" applyAlignment="1">
      <alignment horizontal="center" vertical="center" wrapText="1"/>
    </xf>
    <xf numFmtId="2" fontId="12" fillId="6" borderId="2"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9" fillId="6" borderId="2" xfId="0" applyFont="1" applyFill="1" applyBorder="1" applyAlignment="1">
      <alignment horizontal="left" vertical="center" wrapText="1"/>
    </xf>
    <xf numFmtId="9" fontId="9" fillId="6" borderId="6"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top" wrapText="1"/>
    </xf>
    <xf numFmtId="9"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9" fontId="9" fillId="5" borderId="6" xfId="0" applyNumberFormat="1" applyFont="1" applyFill="1" applyBorder="1" applyAlignment="1">
      <alignment horizontal="center" vertical="top" wrapText="1"/>
    </xf>
    <xf numFmtId="0" fontId="12" fillId="6" borderId="5" xfId="0" applyFont="1" applyFill="1" applyBorder="1" applyAlignment="1">
      <alignment horizontal="left" vertical="top" wrapText="1"/>
    </xf>
    <xf numFmtId="0" fontId="9" fillId="6" borderId="4" xfId="0" applyFont="1" applyFill="1" applyBorder="1" applyAlignment="1">
      <alignment horizontal="left" vertical="center" wrapText="1"/>
    </xf>
    <xf numFmtId="0" fontId="12" fillId="6" borderId="3" xfId="0" quotePrefix="1" applyFont="1" applyFill="1" applyBorder="1" applyAlignment="1">
      <alignment horizontal="center" vertical="center" wrapText="1"/>
    </xf>
    <xf numFmtId="0" fontId="9" fillId="6" borderId="6" xfId="0" applyFont="1" applyFill="1" applyBorder="1" applyAlignment="1">
      <alignment horizontal="left" vertical="center" wrapText="1"/>
    </xf>
    <xf numFmtId="0" fontId="12" fillId="6" borderId="4" xfId="0" quotePrefix="1" applyFont="1" applyFill="1" applyBorder="1" applyAlignment="1">
      <alignment horizontal="center" vertical="center" wrapText="1"/>
    </xf>
    <xf numFmtId="0" fontId="9" fillId="6" borderId="8" xfId="0" applyFont="1" applyFill="1" applyBorder="1" applyAlignment="1">
      <alignment horizontal="left" vertical="center" wrapText="1"/>
    </xf>
    <xf numFmtId="0" fontId="12" fillId="6" borderId="3" xfId="0" applyFont="1" applyFill="1" applyBorder="1" applyAlignment="1">
      <alignment vertical="center" wrapText="1"/>
    </xf>
    <xf numFmtId="0" fontId="9" fillId="6" borderId="9" xfId="0" applyFont="1" applyFill="1" applyBorder="1" applyAlignment="1">
      <alignment horizontal="left" vertical="center" wrapText="1"/>
    </xf>
    <xf numFmtId="4" fontId="12" fillId="6"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4" xfId="0" applyFont="1" applyFill="1" applyBorder="1" applyAlignment="1">
      <alignment vertical="center" wrapText="1"/>
    </xf>
    <xf numFmtId="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31" fillId="6" borderId="2" xfId="0" applyNumberFormat="1" applyFont="1" applyFill="1" applyBorder="1" applyAlignment="1">
      <alignment horizontal="center" vertical="center" wrapText="1"/>
    </xf>
    <xf numFmtId="9" fontId="32" fillId="6" borderId="2" xfId="0" applyNumberFormat="1" applyFont="1" applyFill="1" applyBorder="1" applyAlignment="1">
      <alignment horizontal="center" vertical="center" wrapText="1"/>
    </xf>
    <xf numFmtId="9" fontId="31" fillId="6" borderId="6" xfId="0" applyNumberFormat="1" applyFont="1" applyFill="1" applyBorder="1" applyAlignment="1">
      <alignment horizontal="center" vertical="center" wrapText="1"/>
    </xf>
    <xf numFmtId="9" fontId="32" fillId="6" borderId="6"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1" fillId="6" borderId="4" xfId="0" applyNumberFormat="1"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9" fontId="32" fillId="6" borderId="10" xfId="0" applyNumberFormat="1" applyFont="1" applyFill="1" applyBorder="1" applyAlignment="1">
      <alignment horizontal="center" vertical="center" wrapText="1"/>
    </xf>
    <xf numFmtId="4" fontId="13" fillId="6" borderId="2"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10" xfId="0" applyNumberFormat="1"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9" fontId="36" fillId="6" borderId="10"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 fontId="26" fillId="0" borderId="0" xfId="0" applyNumberFormat="1"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6" fillId="5" borderId="0" xfId="0" applyFont="1" applyFill="1" applyAlignment="1">
      <alignment wrapText="1"/>
    </xf>
    <xf numFmtId="0" fontId="9" fillId="5" borderId="0" xfId="0" applyFont="1" applyFill="1" applyBorder="1" applyAlignment="1">
      <alignment wrapText="1"/>
    </xf>
    <xf numFmtId="168" fontId="12" fillId="6"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168" fontId="32" fillId="6" borderId="2" xfId="0" applyNumberFormat="1" applyFont="1" applyFill="1" applyBorder="1" applyAlignment="1">
      <alignment horizontal="center" vertical="center" wrapText="1"/>
    </xf>
    <xf numFmtId="4" fontId="23" fillId="5" borderId="2" xfId="0" quotePrefix="1" applyNumberFormat="1" applyFont="1" applyFill="1" applyBorder="1" applyAlignment="1">
      <alignment horizontal="center" vertical="center" wrapText="1"/>
    </xf>
    <xf numFmtId="4" fontId="23" fillId="5" borderId="2" xfId="0" applyNumberFormat="1" applyFont="1" applyFill="1" applyBorder="1" applyAlignment="1">
      <alignment horizontal="center" vertical="center" wrapText="1"/>
    </xf>
    <xf numFmtId="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0" fillId="0" borderId="0" xfId="0" applyAlignment="1">
      <alignment horizontal="right"/>
    </xf>
    <xf numFmtId="1" fontId="37" fillId="0" borderId="2" xfId="0" applyNumberFormat="1" applyFont="1" applyBorder="1" applyAlignment="1">
      <alignment horizontal="center" vertical="center" wrapText="1"/>
    </xf>
    <xf numFmtId="2" fontId="37" fillId="0" borderId="2" xfId="0" applyNumberFormat="1" applyFont="1" applyBorder="1" applyAlignment="1">
      <alignment horizontal="left" vertical="center" wrapText="1"/>
    </xf>
    <xf numFmtId="2" fontId="37" fillId="0" borderId="2"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0" fontId="37" fillId="0" borderId="0" xfId="0" applyFont="1"/>
    <xf numFmtId="2" fontId="38"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9" fontId="25" fillId="6" borderId="6" xfId="0" applyNumberFormat="1" applyFont="1" applyFill="1" applyBorder="1" applyAlignment="1">
      <alignment horizontal="center" vertical="center" wrapText="1"/>
    </xf>
    <xf numFmtId="9" fontId="25" fillId="6" borderId="2" xfId="0" applyNumberFormat="1"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top" wrapText="1"/>
    </xf>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6" fillId="5" borderId="2" xfId="0" applyFont="1" applyFill="1" applyBorder="1" applyAlignment="1" applyProtection="1">
      <alignment horizontal="left" vertical="center" wrapText="1"/>
      <protection locked="0"/>
    </xf>
    <xf numFmtId="9" fontId="16" fillId="5" borderId="6" xfId="0" applyNumberFormat="1" applyFont="1" applyFill="1" applyBorder="1" applyAlignment="1">
      <alignment horizontal="center" vertical="center" wrapText="1"/>
    </xf>
    <xf numFmtId="9" fontId="26"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0" fontId="9" fillId="5" borderId="10" xfId="0" applyFont="1" applyFill="1" applyBorder="1" applyAlignment="1">
      <alignment horizontal="left" vertical="center" wrapText="1"/>
    </xf>
    <xf numFmtId="4" fontId="12" fillId="5"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4" fontId="9" fillId="5" borderId="0" xfId="0" applyNumberFormat="1" applyFont="1" applyFill="1" applyAlignment="1">
      <alignment horizontal="left" vertical="top" wrapText="1"/>
    </xf>
    <xf numFmtId="0" fontId="16" fillId="5" borderId="4" xfId="0" applyFont="1" applyFill="1" applyBorder="1" applyAlignment="1">
      <alignment horizontal="center" vertical="center" wrapText="1"/>
    </xf>
    <xf numFmtId="0" fontId="14" fillId="5" borderId="5" xfId="0" applyFont="1" applyFill="1" applyBorder="1" applyAlignment="1">
      <alignment horizontal="left" vertical="center" wrapText="1"/>
    </xf>
    <xf numFmtId="9" fontId="26" fillId="5" borderId="10" xfId="0" applyNumberFormat="1" applyFont="1" applyFill="1" applyBorder="1" applyAlignment="1">
      <alignment horizontal="center" vertical="center" wrapText="1"/>
    </xf>
    <xf numFmtId="4" fontId="41" fillId="5" borderId="0" xfId="0" applyNumberFormat="1" applyFont="1" applyFill="1" applyBorder="1" applyAlignment="1">
      <alignment horizontal="right" wrapText="1"/>
    </xf>
    <xf numFmtId="4" fontId="13" fillId="5" borderId="0" xfId="0" applyNumberFormat="1" applyFont="1" applyFill="1" applyAlignment="1">
      <alignment wrapText="1"/>
    </xf>
    <xf numFmtId="4" fontId="46" fillId="5" borderId="0" xfId="0" applyNumberFormat="1" applyFont="1" applyFill="1" applyAlignment="1">
      <alignment wrapText="1"/>
    </xf>
    <xf numFmtId="0" fontId="11" fillId="5" borderId="2"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5" fontId="37" fillId="0" borderId="2" xfId="0" applyNumberFormat="1" applyFont="1" applyBorder="1" applyAlignment="1">
      <alignment horizontal="center" vertical="center" wrapText="1"/>
    </xf>
    <xf numFmtId="4" fontId="19" fillId="0" borderId="0"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2" fontId="14"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28" fillId="5" borderId="10" xfId="0" applyNumberFormat="1" applyFont="1" applyFill="1" applyBorder="1" applyAlignment="1">
      <alignment horizontal="center" vertical="center" wrapText="1"/>
    </xf>
    <xf numFmtId="9" fontId="11" fillId="5" borderId="6" xfId="0" applyNumberFormat="1" applyFont="1" applyFill="1" applyBorder="1" applyAlignment="1">
      <alignment horizontal="center" vertical="center" wrapText="1"/>
    </xf>
    <xf numFmtId="9" fontId="29" fillId="5" borderId="6"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9" fontId="28" fillId="5" borderId="6" xfId="0" applyNumberFormat="1" applyFont="1" applyFill="1" applyBorder="1" applyAlignment="1">
      <alignment horizontal="center" vertical="center" wrapText="1"/>
    </xf>
    <xf numFmtId="0" fontId="16" fillId="5" borderId="2" xfId="0" applyFont="1" applyFill="1" applyBorder="1" applyAlignment="1">
      <alignment horizontal="left" vertical="center" wrapText="1"/>
    </xf>
    <xf numFmtId="0" fontId="14" fillId="5" borderId="3" xfId="0"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10" xfId="0" applyFont="1" applyFill="1" applyBorder="1" applyAlignment="1">
      <alignment horizontal="left" vertical="center" wrapText="1"/>
    </xf>
    <xf numFmtId="4" fontId="9" fillId="5" borderId="0" xfId="0" applyNumberFormat="1" applyFont="1" applyFill="1" applyAlignment="1">
      <alignment wrapText="1"/>
    </xf>
    <xf numFmtId="49" fontId="15" fillId="5" borderId="3" xfId="0" applyNumberFormat="1" applyFont="1" applyFill="1" applyBorder="1" applyAlignment="1">
      <alignment horizontal="center" vertical="center" wrapText="1"/>
    </xf>
    <xf numFmtId="49" fontId="15" fillId="5" borderId="4" xfId="0" applyNumberFormat="1" applyFont="1" applyFill="1" applyBorder="1" applyAlignment="1">
      <alignment horizontal="center" vertical="center" wrapText="1"/>
    </xf>
    <xf numFmtId="0" fontId="9" fillId="5" borderId="0" xfId="0" applyFont="1" applyFill="1" applyAlignment="1">
      <alignment horizontal="center" wrapText="1"/>
    </xf>
    <xf numFmtId="2" fontId="9" fillId="5" borderId="0" xfId="0" applyNumberFormat="1" applyFont="1" applyFill="1" applyAlignment="1">
      <alignment wrapText="1"/>
    </xf>
    <xf numFmtId="9" fontId="9" fillId="5" borderId="0" xfId="0" applyNumberFormat="1" applyFont="1" applyFill="1" applyAlignment="1">
      <alignment wrapText="1"/>
    </xf>
    <xf numFmtId="9" fontId="19" fillId="5" borderId="0" xfId="0" applyNumberFormat="1" applyFont="1" applyFill="1" applyAlignment="1">
      <alignment wrapText="1"/>
    </xf>
    <xf numFmtId="9" fontId="13" fillId="6" borderId="4" xfId="0" applyNumberFormat="1" applyFont="1" applyFill="1" applyBorder="1" applyAlignment="1">
      <alignment horizontal="center" vertical="center" wrapText="1"/>
    </xf>
    <xf numFmtId="9" fontId="36" fillId="6" borderId="4" xfId="0" applyNumberFormat="1"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1" fontId="9" fillId="0" borderId="0" xfId="0" applyNumberFormat="1" applyFont="1" applyFill="1" applyBorder="1" applyAlignment="1">
      <alignment horizontal="right" vertical="center" wrapText="1"/>
    </xf>
    <xf numFmtId="9" fontId="13" fillId="5" borderId="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8" fillId="5" borderId="2"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9" fontId="27" fillId="5" borderId="6" xfId="0" applyNumberFormat="1"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6" fillId="5" borderId="4" xfId="0" applyNumberFormat="1" applyFont="1" applyFill="1" applyBorder="1" applyAlignment="1">
      <alignment horizontal="center" vertical="center" wrapText="1"/>
    </xf>
    <xf numFmtId="0" fontId="9" fillId="5" borderId="6" xfId="0" applyFont="1" applyFill="1" applyBorder="1" applyAlignment="1">
      <alignment horizontal="left" vertical="center" wrapText="1"/>
    </xf>
    <xf numFmtId="4" fontId="30" fillId="5" borderId="2" xfId="0" applyNumberFormat="1" applyFont="1" applyFill="1" applyBorder="1" applyAlignment="1">
      <alignment horizontal="center" vertical="center" wrapText="1"/>
    </xf>
    <xf numFmtId="0" fontId="14" fillId="5" borderId="6" xfId="0" applyFont="1" applyFill="1" applyBorder="1" applyAlignment="1">
      <alignment horizontal="left" vertical="center" wrapText="1"/>
    </xf>
    <xf numFmtId="168" fontId="14" fillId="5" borderId="6" xfId="0" applyNumberFormat="1" applyFont="1" applyFill="1" applyBorder="1" applyAlignment="1">
      <alignment horizontal="center" vertical="center" wrapText="1"/>
    </xf>
    <xf numFmtId="0" fontId="14" fillId="5" borderId="2" xfId="0" quotePrefix="1" applyFont="1" applyFill="1" applyBorder="1" applyAlignment="1" applyProtection="1">
      <alignment horizontal="left" vertical="center" wrapText="1"/>
      <protection locked="0"/>
    </xf>
    <xf numFmtId="2" fontId="37" fillId="5" borderId="2" xfId="0" applyNumberFormat="1" applyFont="1" applyFill="1" applyBorder="1" applyAlignment="1">
      <alignment horizontal="center" vertical="center" wrapText="1"/>
    </xf>
    <xf numFmtId="0" fontId="19" fillId="5" borderId="0" xfId="0" applyFont="1" applyFill="1" applyAlignment="1">
      <alignment horizontal="left" vertical="top" wrapText="1"/>
    </xf>
    <xf numFmtId="0" fontId="19" fillId="5" borderId="0" xfId="0" applyFont="1" applyFill="1" applyAlignment="1">
      <alignment wrapText="1"/>
    </xf>
    <xf numFmtId="4" fontId="12" fillId="5" borderId="0" xfId="0" applyNumberFormat="1" applyFont="1" applyFill="1" applyAlignment="1">
      <alignment horizontal="left" vertical="top" wrapText="1"/>
    </xf>
    <xf numFmtId="0" fontId="14" fillId="8" borderId="0" xfId="0" applyFont="1" applyFill="1" applyAlignment="1">
      <alignment horizontal="left" vertical="top" wrapText="1"/>
    </xf>
    <xf numFmtId="0" fontId="14" fillId="8" borderId="0" xfId="0" applyFont="1" applyFill="1" applyAlignment="1">
      <alignment horizontal="left" vertical="center" wrapText="1"/>
    </xf>
    <xf numFmtId="0" fontId="12" fillId="6" borderId="5" xfId="0" applyFont="1" applyFill="1" applyBorder="1" applyAlignment="1">
      <alignment horizontal="center" vertical="center" wrapText="1"/>
    </xf>
    <xf numFmtId="0" fontId="9" fillId="5" borderId="0" xfId="0" applyFont="1" applyFill="1" applyAlignment="1">
      <alignment horizontal="left" vertical="top" wrapText="1"/>
    </xf>
    <xf numFmtId="4" fontId="26"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8" borderId="0" xfId="0" applyFont="1" applyFill="1" applyAlignment="1">
      <alignment horizontal="left" vertical="top"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47" fillId="5" borderId="0" xfId="0" applyFont="1" applyFill="1" applyAlignment="1">
      <alignment horizontal="left" vertical="top" wrapText="1"/>
    </xf>
    <xf numFmtId="0" fontId="47" fillId="5" borderId="0" xfId="0" applyFont="1" applyFill="1" applyAlignment="1">
      <alignment horizontal="left" vertical="center" wrapText="1"/>
    </xf>
    <xf numFmtId="2" fontId="13" fillId="5" borderId="2"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2" fontId="16" fillId="5" borderId="0" xfId="0" applyNumberFormat="1" applyFont="1" applyFill="1" applyAlignment="1">
      <alignment horizontal="left" vertical="center" wrapText="1"/>
    </xf>
    <xf numFmtId="165" fontId="16" fillId="5" borderId="0" xfId="0" applyNumberFormat="1" applyFont="1" applyFill="1" applyAlignment="1">
      <alignment horizontal="left" vertical="center" wrapText="1"/>
    </xf>
    <xf numFmtId="1" fontId="16" fillId="5" borderId="0" xfId="0" applyNumberFormat="1" applyFont="1" applyFill="1" applyAlignment="1">
      <alignment horizontal="left" vertical="center" wrapText="1"/>
    </xf>
    <xf numFmtId="1" fontId="9" fillId="5" borderId="0" xfId="0" applyNumberFormat="1" applyFont="1" applyFill="1" applyAlignment="1">
      <alignment wrapText="1"/>
    </xf>
    <xf numFmtId="4" fontId="9" fillId="5" borderId="2" xfId="0" applyNumberFormat="1" applyFont="1" applyFill="1" applyBorder="1" applyAlignment="1">
      <alignment horizontal="center" vertical="center"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5" borderId="2" xfId="0" applyFont="1" applyFill="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4" fontId="13" fillId="5" borderId="5" xfId="0" applyNumberFormat="1" applyFont="1" applyFill="1" applyBorder="1" applyAlignment="1">
      <alignment horizontal="center" vertical="center" wrapText="1"/>
    </xf>
    <xf numFmtId="0" fontId="16" fillId="5" borderId="6" xfId="0" applyFont="1" applyFill="1" applyBorder="1" applyAlignment="1">
      <alignment horizontal="left" vertical="center" wrapText="1"/>
    </xf>
    <xf numFmtId="4" fontId="0" fillId="0" borderId="0" xfId="0" applyNumberFormat="1"/>
    <xf numFmtId="4" fontId="12" fillId="5" borderId="4" xfId="0" applyNumberFormat="1" applyFont="1" applyFill="1" applyBorder="1" applyAlignment="1">
      <alignment vertical="top"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37" fillId="0" borderId="2" xfId="0" applyNumberFormat="1" applyFont="1" applyBorder="1" applyAlignment="1">
      <alignment horizontal="center" vertical="center" wrapText="1"/>
    </xf>
    <xf numFmtId="9" fontId="26" fillId="6" borderId="4" xfId="0" applyNumberFormat="1" applyFont="1" applyFill="1" applyBorder="1" applyAlignment="1">
      <alignment horizontal="center" vertical="center" wrapText="1"/>
    </xf>
    <xf numFmtId="9" fontId="26" fillId="6" borderId="2" xfId="0" applyNumberFormat="1" applyFont="1" applyFill="1" applyBorder="1" applyAlignment="1">
      <alignment horizontal="center" vertical="center" wrapText="1"/>
    </xf>
    <xf numFmtId="9" fontId="26" fillId="6" borderId="10" xfId="0" applyNumberFormat="1" applyFont="1" applyFill="1" applyBorder="1" applyAlignment="1">
      <alignment horizontal="center" vertical="center" wrapText="1"/>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0" fontId="38" fillId="0" borderId="0" xfId="0" applyFont="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1" fillId="8" borderId="0" xfId="0" applyFont="1" applyFill="1" applyAlignment="1">
      <alignment horizontal="left" vertical="center" wrapText="1"/>
    </xf>
    <xf numFmtId="0" fontId="9" fillId="8" borderId="0" xfId="0" applyFont="1" applyFill="1" applyAlignment="1">
      <alignment horizontal="left" vertical="top" wrapText="1"/>
    </xf>
    <xf numFmtId="1" fontId="13" fillId="5" borderId="0" xfId="0" applyNumberFormat="1" applyFont="1" applyFill="1" applyAlignment="1">
      <alignment wrapText="1"/>
    </xf>
    <xf numFmtId="9" fontId="33" fillId="5" borderId="6" xfId="0" applyNumberFormat="1" applyFont="1" applyFill="1" applyBorder="1" applyAlignment="1">
      <alignment horizontal="center" vertical="center" wrapText="1"/>
    </xf>
    <xf numFmtId="4" fontId="28" fillId="5" borderId="4" xfId="0" applyNumberFormat="1"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 fontId="26" fillId="6" borderId="2" xfId="0" applyNumberFormat="1" applyFont="1" applyFill="1" applyBorder="1" applyAlignment="1">
      <alignment horizontal="center" vertical="center" wrapText="1"/>
    </xf>
    <xf numFmtId="4" fontId="37" fillId="0" borderId="0" xfId="0" applyNumberFormat="1" applyFont="1"/>
    <xf numFmtId="0" fontId="23"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0" fontId="14" fillId="5" borderId="0" xfId="0" applyFont="1" applyFill="1" applyAlignment="1">
      <alignment wrapText="1"/>
    </xf>
    <xf numFmtId="168" fontId="14" fillId="5" borderId="2" xfId="0" applyNumberFormat="1" applyFont="1" applyFill="1" applyBorder="1" applyAlignment="1">
      <alignment horizontal="center" vertical="center" wrapText="1"/>
    </xf>
    <xf numFmtId="9" fontId="26" fillId="5" borderId="4" xfId="0" applyNumberFormat="1" applyFont="1" applyFill="1" applyBorder="1" applyAlignment="1">
      <alignment horizontal="center" vertical="center" wrapText="1"/>
    </xf>
    <xf numFmtId="0" fontId="11" fillId="5" borderId="6" xfId="0" applyFont="1" applyFill="1" applyBorder="1" applyAlignment="1">
      <alignment horizontal="left" vertical="center" wrapText="1"/>
    </xf>
    <xf numFmtId="49" fontId="11" fillId="5" borderId="5" xfId="0" applyNumberFormat="1"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9" fontId="31" fillId="5" borderId="2" xfId="0" applyNumberFormat="1" applyFont="1" applyFill="1" applyBorder="1" applyAlignment="1">
      <alignment horizontal="center" vertical="center" wrapText="1"/>
    </xf>
    <xf numFmtId="9" fontId="31" fillId="5" borderId="6" xfId="0" applyNumberFormat="1" applyFont="1" applyFill="1" applyBorder="1" applyAlignment="1">
      <alignment horizontal="center" vertical="center" wrapText="1"/>
    </xf>
    <xf numFmtId="0" fontId="12" fillId="5" borderId="3" xfId="0" quotePrefix="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12" fillId="5" borderId="4" xfId="0" quotePrefix="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5" fillId="6" borderId="7" xfId="0" applyFont="1" applyFill="1" applyBorder="1" applyAlignment="1">
      <alignment horizontal="left" vertical="center" wrapText="1"/>
    </xf>
    <xf numFmtId="9" fontId="14" fillId="6" borderId="2"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9" fontId="13" fillId="6" borderId="6"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9" xfId="0" applyFont="1" applyFill="1" applyBorder="1" applyAlignment="1">
      <alignment horizontal="left" vertical="center" wrapText="1"/>
    </xf>
    <xf numFmtId="0" fontId="13" fillId="6" borderId="4" xfId="0" applyFont="1" applyFill="1" applyBorder="1" applyAlignment="1">
      <alignment horizontal="left" vertical="center" wrapText="1"/>
    </xf>
    <xf numFmtId="4" fontId="13" fillId="6" borderId="4" xfId="0" applyNumberFormat="1" applyFont="1" applyFill="1" applyBorder="1" applyAlignment="1">
      <alignment horizontal="center" vertical="center" wrapText="1"/>
    </xf>
    <xf numFmtId="0" fontId="13" fillId="6" borderId="4" xfId="0" applyFont="1" applyFill="1" applyBorder="1" applyAlignment="1">
      <alignment vertical="center" wrapText="1"/>
    </xf>
    <xf numFmtId="9" fontId="36" fillId="6" borderId="6" xfId="0" applyNumberFormat="1" applyFont="1" applyFill="1" applyBorder="1" applyAlignment="1">
      <alignment horizontal="center" vertical="center" wrapText="1"/>
    </xf>
    <xf numFmtId="0" fontId="9" fillId="8" borderId="0" xfId="0" applyFont="1" applyFill="1" applyAlignment="1">
      <alignment wrapText="1"/>
    </xf>
    <xf numFmtId="4" fontId="46" fillId="8" borderId="0" xfId="0" applyNumberFormat="1" applyFont="1" applyFill="1" applyAlignment="1">
      <alignment wrapText="1"/>
    </xf>
    <xf numFmtId="0" fontId="14" fillId="8" borderId="0" xfId="0" applyFont="1" applyFill="1" applyAlignment="1">
      <alignment wrapText="1"/>
    </xf>
    <xf numFmtId="0" fontId="56" fillId="5" borderId="0" xfId="0" applyFont="1" applyFill="1" applyAlignment="1">
      <alignment horizontal="left" vertical="top" wrapText="1"/>
    </xf>
    <xf numFmtId="0" fontId="9" fillId="5" borderId="5" xfId="0" applyFont="1" applyFill="1" applyBorder="1" applyAlignment="1">
      <alignment vertical="top" wrapText="1"/>
    </xf>
    <xf numFmtId="0" fontId="30" fillId="5" borderId="5" xfId="0" applyFont="1" applyFill="1" applyBorder="1" applyAlignment="1">
      <alignment vertical="top" wrapText="1"/>
    </xf>
    <xf numFmtId="0" fontId="11" fillId="5" borderId="5" xfId="0" applyFont="1" applyFill="1" applyBorder="1" applyAlignment="1">
      <alignment vertical="top" wrapText="1"/>
    </xf>
    <xf numFmtId="0" fontId="11" fillId="5" borderId="5" xfId="0" applyFont="1" applyFill="1" applyBorder="1" applyAlignment="1">
      <alignment vertical="center" wrapText="1"/>
    </xf>
    <xf numFmtId="0" fontId="9" fillId="8" borderId="0" xfId="0" applyFont="1" applyFill="1" applyAlignment="1">
      <alignment horizontal="left" vertical="top" wrapText="1"/>
    </xf>
    <xf numFmtId="4" fontId="9" fillId="8" borderId="4"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9" fontId="30" fillId="5" borderId="6"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2"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168" fontId="26" fillId="5" borderId="6" xfId="0" applyNumberFormat="1" applyFont="1" applyFill="1" applyBorder="1" applyAlignment="1">
      <alignment horizontal="center" vertical="center" wrapText="1"/>
    </xf>
    <xf numFmtId="9" fontId="28" fillId="5" borderId="4"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4" fontId="29" fillId="5" borderId="2" xfId="0" applyNumberFormat="1" applyFont="1" applyFill="1" applyBorder="1" applyAlignment="1">
      <alignment horizontal="center" vertical="center" wrapText="1"/>
    </xf>
    <xf numFmtId="0" fontId="0" fillId="5" borderId="0" xfId="0" applyFill="1"/>
    <xf numFmtId="2" fontId="0" fillId="5" borderId="2" xfId="0" applyNumberForma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0" xfId="0" applyFont="1" applyFill="1" applyAlignment="1">
      <alignment horizontal="left" vertical="top"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5" fillId="5" borderId="0" xfId="0" applyFont="1" applyFill="1" applyAlignment="1">
      <alignment horizontal="left" vertical="top" wrapText="1"/>
    </xf>
    <xf numFmtId="4" fontId="12" fillId="4" borderId="4" xfId="0" applyNumberFormat="1" applyFont="1" applyFill="1" applyBorder="1" applyAlignment="1">
      <alignment horizontal="center" vertical="center" wrapText="1"/>
    </xf>
    <xf numFmtId="168" fontId="9" fillId="6" borderId="4" xfId="0" applyNumberFormat="1" applyFont="1" applyFill="1" applyBorder="1" applyAlignment="1">
      <alignment horizontal="center" vertical="center" wrapText="1"/>
    </xf>
    <xf numFmtId="10" fontId="9" fillId="6"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8" borderId="0" xfId="0" applyFont="1" applyFill="1" applyAlignment="1">
      <alignment horizontal="left" vertical="top"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13"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9" fontId="33"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0" fontId="9" fillId="5" borderId="2" xfId="0" applyFont="1" applyFill="1" applyBorder="1" applyAlignment="1">
      <alignment vertical="top" wrapText="1"/>
    </xf>
    <xf numFmtId="4" fontId="9" fillId="5" borderId="2" xfId="0" applyNumberFormat="1" applyFont="1" applyFill="1" applyBorder="1" applyAlignment="1">
      <alignment horizontal="center" vertical="center" wrapText="1"/>
    </xf>
    <xf numFmtId="9" fontId="30"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49"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center" wrapText="1"/>
    </xf>
    <xf numFmtId="168" fontId="12" fillId="6" borderId="4" xfId="0" applyNumberFormat="1" applyFont="1" applyFill="1" applyBorder="1" applyAlignment="1">
      <alignment horizontal="center" vertical="center" wrapText="1"/>
    </xf>
    <xf numFmtId="0" fontId="9" fillId="5" borderId="1" xfId="0" applyFont="1" applyFill="1" applyBorder="1" applyAlignment="1">
      <alignment wrapText="1"/>
    </xf>
    <xf numFmtId="0" fontId="9" fillId="8" borderId="0" xfId="0" applyFont="1" applyFill="1" applyAlignment="1">
      <alignment horizontal="left" vertical="top" wrapText="1"/>
    </xf>
    <xf numFmtId="0" fontId="12" fillId="8" borderId="0" xfId="0" applyFont="1" applyFill="1" applyAlignment="1">
      <alignment horizontal="left" vertical="center" wrapText="1"/>
    </xf>
    <xf numFmtId="4" fontId="9" fillId="5" borderId="2" xfId="0" applyNumberFormat="1" applyFont="1" applyFill="1" applyBorder="1" applyAlignment="1">
      <alignment horizontal="center" vertical="center" wrapText="1"/>
    </xf>
    <xf numFmtId="4" fontId="16" fillId="9" borderId="2" xfId="0" applyNumberFormat="1" applyFont="1" applyFill="1" applyBorder="1" applyAlignment="1">
      <alignment horizontal="center" vertical="center" wrapText="1"/>
    </xf>
    <xf numFmtId="4" fontId="27" fillId="9" borderId="2" xfId="0" applyNumberFormat="1" applyFont="1" applyFill="1" applyBorder="1" applyAlignment="1">
      <alignment horizontal="center" vertical="center" wrapText="1"/>
    </xf>
    <xf numFmtId="9" fontId="27" fillId="9" borderId="6" xfId="0" applyNumberFormat="1" applyFont="1" applyFill="1" applyBorder="1" applyAlignment="1">
      <alignment horizontal="center" vertical="center" wrapText="1"/>
    </xf>
    <xf numFmtId="4" fontId="9" fillId="9" borderId="2" xfId="0" applyNumberFormat="1" applyFont="1" applyFill="1" applyBorder="1" applyAlignment="1">
      <alignment horizontal="center" vertical="center" wrapText="1"/>
    </xf>
    <xf numFmtId="9" fontId="13" fillId="9" borderId="2" xfId="0" applyNumberFormat="1" applyFont="1" applyFill="1" applyBorder="1" applyAlignment="1">
      <alignment horizontal="center" vertical="center" wrapText="1"/>
    </xf>
    <xf numFmtId="4" fontId="28" fillId="9" borderId="2" xfId="0" applyNumberFormat="1" applyFont="1" applyFill="1" applyBorder="1" applyAlignment="1">
      <alignment horizontal="center" vertical="center" wrapText="1"/>
    </xf>
    <xf numFmtId="9" fontId="28" fillId="9" borderId="6" xfId="0" applyNumberFormat="1" applyFont="1" applyFill="1" applyBorder="1" applyAlignment="1">
      <alignment horizontal="center" vertical="center" wrapText="1"/>
    </xf>
    <xf numFmtId="9" fontId="28" fillId="9" borderId="2" xfId="0" applyNumberFormat="1"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9" fontId="13" fillId="9" borderId="6" xfId="0" applyNumberFormat="1"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2" xfId="0" applyFont="1" applyFill="1" applyBorder="1" applyAlignment="1">
      <alignment horizontal="left" vertical="center" wrapText="1"/>
    </xf>
    <xf numFmtId="0" fontId="13" fillId="9" borderId="2"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2" fontId="13" fillId="9" borderId="2" xfId="0" applyNumberFormat="1" applyFont="1" applyFill="1" applyBorder="1" applyAlignment="1">
      <alignment horizontal="center" vertical="center" wrapText="1"/>
    </xf>
    <xf numFmtId="2" fontId="9" fillId="9" borderId="2" xfId="0" applyNumberFormat="1" applyFont="1" applyFill="1" applyBorder="1" applyAlignment="1">
      <alignment horizontal="center" vertical="center" wrapText="1"/>
    </xf>
    <xf numFmtId="4" fontId="15" fillId="9" borderId="2" xfId="0" applyNumberFormat="1" applyFont="1" applyFill="1" applyBorder="1" applyAlignment="1">
      <alignment horizontal="center" vertical="center" wrapText="1"/>
    </xf>
    <xf numFmtId="0" fontId="16" fillId="9" borderId="5" xfId="0" applyFont="1" applyFill="1" applyBorder="1" applyAlignment="1">
      <alignment horizontal="left" vertical="center" wrapText="1"/>
    </xf>
    <xf numFmtId="0" fontId="13" fillId="9" borderId="8" xfId="0" applyFont="1" applyFill="1" applyBorder="1" applyAlignment="1">
      <alignment horizontal="left" vertical="center" wrapText="1"/>
    </xf>
    <xf numFmtId="4" fontId="13" fillId="9" borderId="4" xfId="0" applyNumberFormat="1" applyFont="1" applyFill="1" applyBorder="1" applyAlignment="1">
      <alignment horizontal="center" vertical="center" wrapText="1"/>
    </xf>
    <xf numFmtId="0" fontId="13" fillId="9" borderId="9" xfId="0" applyFont="1" applyFill="1" applyBorder="1" applyAlignment="1">
      <alignment horizontal="left" vertical="center" wrapText="1"/>
    </xf>
    <xf numFmtId="0" fontId="13" fillId="9" borderId="4" xfId="0" applyFont="1" applyFill="1" applyBorder="1" applyAlignment="1">
      <alignment horizontal="left" vertical="center" wrapText="1"/>
    </xf>
    <xf numFmtId="4" fontId="15" fillId="9" borderId="4" xfId="0" applyNumberFormat="1" applyFont="1" applyFill="1" applyBorder="1" applyAlignment="1">
      <alignment horizontal="center" vertical="center" wrapText="1"/>
    </xf>
    <xf numFmtId="9" fontId="28" fillId="9" borderId="4" xfId="0" applyNumberFormat="1" applyFont="1" applyFill="1" applyBorder="1" applyAlignment="1">
      <alignment horizontal="center" vertical="center" wrapText="1"/>
    </xf>
    <xf numFmtId="9" fontId="28" fillId="9" borderId="10" xfId="0" applyNumberFormat="1" applyFont="1" applyFill="1" applyBorder="1" applyAlignment="1">
      <alignment horizontal="center" vertical="center" wrapText="1"/>
    </xf>
    <xf numFmtId="2" fontId="13" fillId="9" borderId="4" xfId="0" applyNumberFormat="1" applyFont="1" applyFill="1" applyBorder="1" applyAlignment="1">
      <alignment horizontal="center" vertical="center" wrapText="1"/>
    </xf>
    <xf numFmtId="4" fontId="28" fillId="9" borderId="4" xfId="0" applyNumberFormat="1" applyFont="1" applyFill="1" applyBorder="1" applyAlignment="1">
      <alignment horizontal="center" vertical="center" wrapText="1"/>
    </xf>
    <xf numFmtId="9" fontId="27" fillId="9" borderId="2" xfId="0" applyNumberFormat="1" applyFont="1" applyFill="1" applyBorder="1" applyAlignment="1">
      <alignment horizontal="center" vertical="center" wrapText="1"/>
    </xf>
    <xf numFmtId="4" fontId="53" fillId="9" borderId="4" xfId="0" applyNumberFormat="1" applyFont="1" applyFill="1" applyBorder="1" applyAlignment="1">
      <alignment horizontal="center" vertical="center"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4" fontId="12" fillId="7" borderId="0" xfId="0" applyNumberFormat="1" applyFont="1" applyFill="1" applyAlignment="1">
      <alignment horizontal="left" vertical="top" wrapText="1"/>
    </xf>
    <xf numFmtId="0" fontId="9" fillId="5" borderId="2" xfId="0" applyFont="1" applyFill="1" applyBorder="1" applyAlignment="1">
      <alignment horizontal="left" vertical="center" wrapText="1"/>
    </xf>
    <xf numFmtId="0" fontId="14" fillId="5" borderId="8" xfId="0" applyFont="1" applyFill="1" applyBorder="1" applyAlignment="1" applyProtection="1">
      <alignment horizontal="left" vertical="center" wrapText="1"/>
      <protection locked="0"/>
    </xf>
    <xf numFmtId="10" fontId="13" fillId="5" borderId="6" xfId="0" applyNumberFormat="1" applyFont="1" applyFill="1" applyBorder="1" applyAlignment="1">
      <alignment horizontal="center" vertical="center" wrapText="1"/>
    </xf>
    <xf numFmtId="0" fontId="9" fillId="10" borderId="4" xfId="0" applyFont="1" applyFill="1" applyBorder="1" applyAlignment="1">
      <alignment horizontal="left" vertical="center" wrapText="1"/>
    </xf>
    <xf numFmtId="4" fontId="9" fillId="10" borderId="4" xfId="0" applyNumberFormat="1" applyFont="1" applyFill="1" applyBorder="1" applyAlignment="1">
      <alignment horizontal="center" vertical="center" wrapText="1"/>
    </xf>
    <xf numFmtId="9" fontId="26" fillId="10" borderId="10" xfId="0" applyNumberFormat="1" applyFont="1" applyFill="1" applyBorder="1" applyAlignment="1">
      <alignment horizontal="center" vertical="center" wrapText="1"/>
    </xf>
    <xf numFmtId="4" fontId="12" fillId="10" borderId="4" xfId="0" applyNumberFormat="1" applyFont="1" applyFill="1" applyBorder="1" applyAlignment="1">
      <alignment horizontal="center" vertical="center" wrapText="1"/>
    </xf>
    <xf numFmtId="9" fontId="9" fillId="10" borderId="10" xfId="0" applyNumberFormat="1" applyFont="1" applyFill="1" applyBorder="1" applyAlignment="1">
      <alignment horizontal="center" vertical="center" wrapText="1"/>
    </xf>
    <xf numFmtId="0" fontId="9" fillId="10" borderId="4" xfId="0" applyFont="1" applyFill="1" applyBorder="1" applyAlignment="1">
      <alignment horizontal="center" vertical="center" wrapText="1"/>
    </xf>
    <xf numFmtId="2" fontId="9" fillId="10" borderId="4" xfId="0" applyNumberFormat="1" applyFont="1" applyFill="1" applyBorder="1" applyAlignment="1">
      <alignment horizontal="center" vertical="center" wrapText="1"/>
    </xf>
    <xf numFmtId="9" fontId="9" fillId="10"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0" fontId="9" fillId="5" borderId="4" xfId="0" applyFont="1" applyFill="1" applyBorder="1" applyAlignment="1">
      <alignment horizontal="left" vertical="top"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2" xfId="0" applyFont="1" applyFill="1" applyBorder="1" applyAlignment="1">
      <alignment vertical="top" wrapText="1"/>
    </xf>
    <xf numFmtId="4" fontId="9"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9" fillId="5" borderId="0" xfId="0" applyFont="1" applyFill="1" applyAlignment="1">
      <alignment horizontal="left"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2" fillId="6" borderId="5" xfId="0"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16" fillId="5" borderId="2" xfId="0" quotePrefix="1" applyFont="1" applyFill="1" applyBorder="1" applyAlignment="1" applyProtection="1">
      <alignment horizontal="left" vertical="center" wrapText="1"/>
      <protection locked="0"/>
    </xf>
    <xf numFmtId="10" fontId="16" fillId="5" borderId="2" xfId="0" applyNumberFormat="1" applyFont="1" applyFill="1" applyBorder="1" applyAlignment="1">
      <alignment horizontal="center" vertical="center" wrapText="1"/>
    </xf>
    <xf numFmtId="9" fontId="25" fillId="5" borderId="6" xfId="0" applyNumberFormat="1"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168" fontId="28" fillId="5" borderId="6" xfId="0" applyNumberFormat="1" applyFont="1" applyFill="1" applyBorder="1" applyAlignment="1">
      <alignment horizontal="center" vertical="center" wrapText="1"/>
    </xf>
    <xf numFmtId="168" fontId="16" fillId="5" borderId="6" xfId="0" applyNumberFormat="1"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0" fontId="16" fillId="5" borderId="4" xfId="0" applyFont="1" applyFill="1" applyBorder="1" applyAlignment="1">
      <alignment horizontal="left" vertical="center" wrapText="1"/>
    </xf>
    <xf numFmtId="0" fontId="13" fillId="5" borderId="2" xfId="0" applyFont="1" applyFill="1" applyBorder="1" applyAlignment="1" applyProtection="1">
      <alignment horizontal="left" vertical="center" wrapText="1"/>
      <protection locked="0"/>
    </xf>
    <xf numFmtId="9" fontId="49"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9" fontId="27"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10" fontId="9" fillId="5" borderId="6"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0" fontId="30" fillId="5" borderId="6" xfId="0" applyNumberFormat="1" applyFont="1" applyFill="1" applyBorder="1" applyAlignment="1">
      <alignment horizontal="center" vertical="center" wrapText="1"/>
    </xf>
    <xf numFmtId="168" fontId="26" fillId="5" borderId="2" xfId="0" applyNumberFormat="1" applyFont="1" applyFill="1" applyBorder="1" applyAlignment="1">
      <alignment horizontal="center" vertical="center" wrapText="1"/>
    </xf>
    <xf numFmtId="10" fontId="26" fillId="5" borderId="6" xfId="0" applyNumberFormat="1" applyFont="1" applyFill="1" applyBorder="1" applyAlignment="1">
      <alignment horizontal="center" vertical="center" wrapText="1"/>
    </xf>
    <xf numFmtId="4" fontId="19" fillId="5" borderId="2"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9" fontId="60" fillId="5" borderId="10" xfId="0" applyNumberFormat="1" applyFont="1" applyFill="1" applyBorder="1" applyAlignment="1">
      <alignment horizontal="center" vertical="center" wrapText="1"/>
    </xf>
    <xf numFmtId="4" fontId="19" fillId="5" borderId="4"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xf>
    <xf numFmtId="4" fontId="49" fillId="5" borderId="2" xfId="0" applyNumberFormat="1" applyFont="1" applyFill="1" applyBorder="1" applyAlignment="1">
      <alignment horizontal="center" vertical="center"/>
    </xf>
    <xf numFmtId="9" fontId="49" fillId="5" borderId="2" xfId="0" applyNumberFormat="1" applyFont="1" applyFill="1" applyBorder="1" applyAlignment="1">
      <alignment horizontal="center" vertical="center"/>
    </xf>
    <xf numFmtId="4" fontId="53" fillId="5" borderId="2" xfId="0" applyNumberFormat="1" applyFont="1" applyFill="1" applyBorder="1" applyAlignment="1">
      <alignment horizontal="center" vertical="center" wrapText="1"/>
    </xf>
    <xf numFmtId="0" fontId="16" fillId="5" borderId="8" xfId="0" applyFont="1" applyFill="1" applyBorder="1" applyAlignment="1">
      <alignment horizontal="left" vertical="center" wrapText="1"/>
    </xf>
    <xf numFmtId="2" fontId="16" fillId="5" borderId="2" xfId="0" applyNumberFormat="1" applyFont="1" applyFill="1" applyBorder="1" applyAlignment="1">
      <alignment horizontal="center"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2" fontId="28" fillId="5" borderId="2" xfId="0" applyNumberFormat="1" applyFont="1" applyFill="1" applyBorder="1" applyAlignment="1">
      <alignment horizontal="center" vertical="center" wrapText="1"/>
    </xf>
    <xf numFmtId="0" fontId="30" fillId="5" borderId="3" xfId="0" applyFont="1" applyFill="1" applyBorder="1" applyAlignment="1">
      <alignment vertical="top" wrapText="1"/>
    </xf>
    <xf numFmtId="0" fontId="30" fillId="5" borderId="4" xfId="0" applyFont="1" applyFill="1" applyBorder="1" applyAlignment="1">
      <alignment vertical="top" wrapText="1"/>
    </xf>
    <xf numFmtId="0" fontId="11"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4" fontId="70"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4" fontId="16" fillId="5" borderId="6" xfId="0" applyNumberFormat="1" applyFont="1" applyFill="1" applyBorder="1" applyAlignment="1">
      <alignment horizontal="center" vertical="center" wrapText="1"/>
    </xf>
    <xf numFmtId="4" fontId="12" fillId="5" borderId="6" xfId="0" applyNumberFormat="1" applyFont="1" applyFill="1" applyBorder="1" applyAlignment="1">
      <alignment horizontal="center" vertical="center" wrapText="1"/>
    </xf>
    <xf numFmtId="4" fontId="12" fillId="5" borderId="10" xfId="0" applyNumberFormat="1"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0" fontId="14" fillId="5" borderId="4" xfId="0" applyFont="1" applyFill="1" applyBorder="1" applyAlignment="1" applyProtection="1">
      <alignment horizontal="left" vertical="center" wrapText="1"/>
      <protection locked="0"/>
    </xf>
    <xf numFmtId="0" fontId="13" fillId="5" borderId="0" xfId="0" applyFont="1" applyFill="1" applyAlignment="1">
      <alignment horizontal="left" vertical="center" wrapText="1"/>
    </xf>
    <xf numFmtId="49" fontId="9" fillId="5" borderId="3" xfId="0" applyNumberFormat="1" applyFont="1" applyFill="1" applyBorder="1" applyAlignment="1">
      <alignment horizontal="center" vertical="center" wrapText="1"/>
    </xf>
    <xf numFmtId="0" fontId="16" fillId="5" borderId="2" xfId="0" applyFont="1" applyFill="1" applyBorder="1" applyAlignment="1">
      <alignment horizontal="justify" vertical="top" wrapText="1"/>
    </xf>
    <xf numFmtId="49" fontId="13" fillId="5" borderId="5" xfId="0" applyNumberFormat="1" applyFont="1" applyFill="1" applyBorder="1" applyAlignment="1">
      <alignment horizontal="center" vertical="center" wrapText="1"/>
    </xf>
    <xf numFmtId="0" fontId="13" fillId="5" borderId="2" xfId="0" applyFont="1" applyFill="1" applyBorder="1" applyAlignment="1">
      <alignment horizontal="justify" vertical="top" wrapText="1"/>
    </xf>
    <xf numFmtId="9" fontId="52" fillId="5" borderId="6" xfId="0" applyNumberFormat="1" applyFont="1" applyFill="1" applyBorder="1" applyAlignment="1">
      <alignment horizontal="center" vertical="center" wrapText="1"/>
    </xf>
    <xf numFmtId="9" fontId="26" fillId="5" borderId="5" xfId="0" applyNumberFormat="1" applyFont="1" applyFill="1" applyBorder="1" applyAlignment="1">
      <alignment horizontal="center" vertical="center" wrapText="1"/>
    </xf>
    <xf numFmtId="169" fontId="16" fillId="5" borderId="0" xfId="0" applyNumberFormat="1" applyFont="1" applyFill="1" applyAlignment="1">
      <alignment horizontal="left"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 fontId="59"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left" vertical="center" wrapText="1"/>
    </xf>
    <xf numFmtId="0" fontId="50" fillId="5" borderId="0" xfId="0" applyFont="1" applyFill="1" applyAlignment="1">
      <alignment horizontal="left" vertical="top" wrapText="1"/>
    </xf>
    <xf numFmtId="4" fontId="14" fillId="5" borderId="0" xfId="0" applyNumberFormat="1" applyFont="1" applyFill="1" applyAlignment="1">
      <alignment horizontal="left" vertical="center" wrapText="1"/>
    </xf>
    <xf numFmtId="0" fontId="51" fillId="5" borderId="0" xfId="0" applyFont="1" applyFill="1" applyAlignment="1">
      <alignment horizontal="left" vertical="top" wrapText="1"/>
    </xf>
    <xf numFmtId="4" fontId="9" fillId="5" borderId="2" xfId="0" applyNumberFormat="1" applyFont="1" applyFill="1" applyBorder="1" applyAlignment="1">
      <alignment horizontal="left" vertical="center" wrapText="1"/>
    </xf>
    <xf numFmtId="0" fontId="16" fillId="5" borderId="8" xfId="0" applyFont="1" applyFill="1" applyBorder="1" applyAlignment="1" applyProtection="1">
      <alignment horizontal="left" vertical="center" wrapText="1"/>
      <protection locked="0"/>
    </xf>
    <xf numFmtId="14" fontId="16" fillId="5" borderId="5" xfId="0" applyNumberFormat="1" applyFont="1" applyFill="1" applyBorder="1" applyAlignment="1">
      <alignment horizontal="center" vertical="center" wrapText="1"/>
    </xf>
    <xf numFmtId="14" fontId="16" fillId="5" borderId="3"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4" fontId="40" fillId="5" borderId="2" xfId="0" applyNumberFormat="1" applyFont="1" applyFill="1" applyBorder="1" applyAlignment="1">
      <alignment horizontal="center" vertical="center" wrapText="1"/>
    </xf>
    <xf numFmtId="4" fontId="68" fillId="5" borderId="2"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0" fontId="13" fillId="5" borderId="8" xfId="0" applyFont="1" applyFill="1" applyBorder="1" applyAlignment="1" applyProtection="1">
      <alignment horizontal="left" vertical="center" wrapText="1"/>
      <protection locked="0"/>
    </xf>
    <xf numFmtId="0" fontId="12" fillId="5" borderId="0" xfId="0" applyFont="1" applyFill="1" applyBorder="1" applyAlignment="1">
      <alignment horizontal="left" vertical="top" wrapText="1"/>
    </xf>
    <xf numFmtId="0" fontId="12" fillId="5" borderId="1" xfId="0" applyFont="1" applyFill="1" applyBorder="1" applyAlignment="1">
      <alignment horizontal="left" vertical="top" wrapText="1"/>
    </xf>
    <xf numFmtId="4" fontId="53" fillId="5" borderId="4"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9" fontId="39" fillId="5" borderId="6" xfId="0" applyNumberFormat="1" applyFont="1" applyFill="1" applyBorder="1" applyAlignment="1">
      <alignment horizontal="center" vertical="center" wrapText="1"/>
    </xf>
    <xf numFmtId="9" fontId="39" fillId="5" borderId="10" xfId="0" applyNumberFormat="1" applyFont="1" applyFill="1" applyBorder="1" applyAlignment="1">
      <alignment horizontal="center" vertical="center" wrapText="1"/>
    </xf>
    <xf numFmtId="0" fontId="61" fillId="5" borderId="0" xfId="0" applyFont="1" applyFill="1" applyAlignment="1">
      <alignment horizontal="left" vertical="center" wrapText="1"/>
    </xf>
    <xf numFmtId="0" fontId="16" fillId="5" borderId="10" xfId="0" applyFont="1" applyFill="1" applyBorder="1" applyAlignment="1">
      <alignment horizontal="left" vertical="center" wrapText="1"/>
    </xf>
    <xf numFmtId="4" fontId="16" fillId="5" borderId="4" xfId="0" applyNumberFormat="1" applyFont="1" applyFill="1" applyBorder="1" applyAlignment="1">
      <alignment horizontal="center" vertical="center" wrapText="1"/>
    </xf>
    <xf numFmtId="9" fontId="27" fillId="5" borderId="10" xfId="0" applyNumberFormat="1"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9" fontId="16" fillId="5" borderId="10" xfId="0" applyNumberFormat="1" applyFont="1" applyFill="1" applyBorder="1" applyAlignment="1">
      <alignment horizontal="center" vertical="center" wrapText="1"/>
    </xf>
    <xf numFmtId="4" fontId="39" fillId="5" borderId="2" xfId="0" applyNumberFormat="1" applyFont="1" applyFill="1" applyBorder="1" applyAlignment="1">
      <alignment horizontal="center" vertical="center" wrapText="1"/>
    </xf>
    <xf numFmtId="0" fontId="13" fillId="5" borderId="5" xfId="0" applyFont="1" applyFill="1" applyBorder="1" applyAlignment="1">
      <alignment vertical="top" wrapText="1"/>
    </xf>
    <xf numFmtId="0" fontId="9" fillId="5" borderId="0" xfId="0" applyFont="1" applyFill="1" applyAlignment="1">
      <alignment horizontal="center" vertical="top"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13" fillId="8" borderId="5" xfId="0" applyFont="1" applyFill="1" applyBorder="1" applyAlignment="1">
      <alignment horizontal="justify" vertical="top" wrapText="1"/>
    </xf>
    <xf numFmtId="0" fontId="13" fillId="8" borderId="3" xfId="0" applyFont="1" applyFill="1" applyBorder="1" applyAlignment="1">
      <alignment horizontal="justify" vertical="top" wrapText="1"/>
    </xf>
    <xf numFmtId="0" fontId="13" fillId="8" borderId="4" xfId="0" applyFont="1" applyFill="1" applyBorder="1" applyAlignment="1">
      <alignment horizontal="justify" vertical="top" wrapText="1"/>
    </xf>
    <xf numFmtId="0" fontId="13"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9" fillId="5" borderId="5"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40" fillId="5" borderId="5"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4" xfId="0" applyFont="1" applyFill="1" applyBorder="1" applyAlignment="1">
      <alignment horizontal="left" vertical="top"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5" xfId="0" quotePrefix="1"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vertical="top"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0" xfId="0" applyFont="1" applyFill="1" applyAlignment="1">
      <alignment horizontal="left" vertical="top" wrapText="1"/>
    </xf>
    <xf numFmtId="0" fontId="9" fillId="5" borderId="0" xfId="0" applyFont="1" applyFill="1" applyAlignment="1">
      <alignment horizontal="left" wrapText="1"/>
    </xf>
    <xf numFmtId="0" fontId="62" fillId="5" borderId="5" xfId="0" applyFont="1" applyFill="1" applyBorder="1" applyAlignment="1">
      <alignment horizontal="justify" vertical="top" wrapText="1"/>
    </xf>
    <xf numFmtId="0" fontId="62" fillId="5" borderId="3" xfId="0" applyFont="1" applyFill="1" applyBorder="1" applyAlignment="1">
      <alignment horizontal="justify" vertical="top" wrapText="1"/>
    </xf>
    <xf numFmtId="0" fontId="9" fillId="5" borderId="4" xfId="0" quotePrefix="1" applyFont="1" applyFill="1" applyBorder="1" applyAlignment="1">
      <alignment horizontal="left" vertical="top" wrapText="1"/>
    </xf>
    <xf numFmtId="0" fontId="42" fillId="0" borderId="0" xfId="0" quotePrefix="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164" fontId="9" fillId="5" borderId="8"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9" fillId="5" borderId="2" xfId="0" applyFont="1" applyFill="1" applyBorder="1" applyAlignment="1">
      <alignment horizontal="center" vertical="center" wrapText="1"/>
    </xf>
    <xf numFmtId="164" fontId="9" fillId="5" borderId="2"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66" fillId="5" borderId="5" xfId="0" applyFont="1" applyFill="1" applyBorder="1" applyAlignment="1">
      <alignment horizontal="left" vertical="top" wrapText="1"/>
    </xf>
    <xf numFmtId="0" fontId="66" fillId="5" borderId="3" xfId="0" applyFont="1" applyFill="1" applyBorder="1" applyAlignment="1">
      <alignment horizontal="left" vertical="top" wrapText="1"/>
    </xf>
    <xf numFmtId="0" fontId="66" fillId="5" borderId="4" xfId="0" applyFont="1" applyFill="1" applyBorder="1" applyAlignment="1">
      <alignment horizontal="left" vertical="top" wrapText="1"/>
    </xf>
    <xf numFmtId="164" fontId="9" fillId="5" borderId="2" xfId="0" quotePrefix="1" applyNumberFormat="1" applyFont="1" applyFill="1" applyBorder="1" applyAlignment="1">
      <alignment horizontal="center" vertical="center" wrapText="1"/>
    </xf>
    <xf numFmtId="0" fontId="9" fillId="5" borderId="2" xfId="0" applyFont="1" applyFill="1" applyBorder="1" applyAlignment="1">
      <alignment vertical="top" wrapText="1"/>
    </xf>
    <xf numFmtId="0" fontId="23" fillId="5" borderId="2" xfId="0" applyFont="1" applyFill="1" applyBorder="1" applyAlignment="1">
      <alignment vertical="top" wrapText="1"/>
    </xf>
    <xf numFmtId="4" fontId="9" fillId="5" borderId="2" xfId="0" quotePrefix="1"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5" xfId="0" applyFont="1" applyFill="1" applyBorder="1" applyAlignment="1">
      <alignment horizontal="justify" vertical="top" wrapText="1"/>
    </xf>
    <xf numFmtId="0" fontId="9" fillId="5" borderId="3" xfId="0" applyFont="1" applyFill="1" applyBorder="1" applyAlignment="1">
      <alignment horizontal="justify" vertical="top" wrapText="1"/>
    </xf>
    <xf numFmtId="0" fontId="9" fillId="5" borderId="4" xfId="0" applyFont="1" applyFill="1" applyBorder="1" applyAlignment="1">
      <alignment horizontal="justify" vertical="top" wrapText="1"/>
    </xf>
    <xf numFmtId="4" fontId="9" fillId="5" borderId="5" xfId="0" applyNumberFormat="1" applyFont="1" applyFill="1" applyBorder="1" applyAlignment="1">
      <alignment horizontal="left" vertical="top" wrapText="1"/>
    </xf>
    <xf numFmtId="0" fontId="13" fillId="5" borderId="5" xfId="0" quotePrefix="1" applyFont="1" applyFill="1" applyBorder="1" applyAlignment="1">
      <alignment horizontal="left" vertical="top" wrapText="1"/>
    </xf>
    <xf numFmtId="0" fontId="9" fillId="5" borderId="2" xfId="0" quotePrefix="1"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2" xfId="0" quotePrefix="1" applyFont="1" applyFill="1" applyBorder="1" applyAlignment="1">
      <alignment horizontal="left" vertical="top" wrapText="1"/>
    </xf>
    <xf numFmtId="0" fontId="16" fillId="5" borderId="2" xfId="0" applyFont="1" applyFill="1" applyBorder="1" applyAlignment="1">
      <alignment horizontal="left" vertical="top" wrapText="1"/>
    </xf>
    <xf numFmtId="0" fontId="12" fillId="5" borderId="2" xfId="0" applyFont="1" applyFill="1" applyBorder="1" applyAlignment="1">
      <alignment horizontal="left" vertical="top" wrapText="1"/>
    </xf>
    <xf numFmtId="0" fontId="13" fillId="5" borderId="5" xfId="0" applyFont="1" applyFill="1" applyBorder="1" applyAlignment="1">
      <alignment horizontal="justify" vertical="top" wrapText="1"/>
    </xf>
    <xf numFmtId="0" fontId="13" fillId="9" borderId="5" xfId="0" applyFont="1" applyFill="1" applyBorder="1" applyAlignment="1">
      <alignment horizontal="left" vertical="top" wrapText="1"/>
    </xf>
    <xf numFmtId="0" fontId="13" fillId="9" borderId="3" xfId="0" applyFont="1" applyFill="1" applyBorder="1" applyAlignment="1">
      <alignment horizontal="left" vertical="top" wrapText="1"/>
    </xf>
    <xf numFmtId="0" fontId="13" fillId="9" borderId="4" xfId="0" applyFont="1" applyFill="1" applyBorder="1" applyAlignment="1">
      <alignment horizontal="left" vertical="top" wrapText="1"/>
    </xf>
    <xf numFmtId="0" fontId="62" fillId="5" borderId="5" xfId="0" applyFont="1" applyFill="1" applyBorder="1" applyAlignment="1">
      <alignment horizontal="left" vertical="top" wrapText="1"/>
    </xf>
    <xf numFmtId="0" fontId="62" fillId="5" borderId="3" xfId="0" applyFont="1" applyFill="1" applyBorder="1" applyAlignment="1">
      <alignment horizontal="left" vertical="top" wrapText="1"/>
    </xf>
    <xf numFmtId="0" fontId="62" fillId="5" borderId="4" xfId="0" applyFont="1" applyFill="1" applyBorder="1" applyAlignment="1">
      <alignment horizontal="left" vertical="top" wrapText="1"/>
    </xf>
    <xf numFmtId="0" fontId="62" fillId="5" borderId="3" xfId="0" quotePrefix="1" applyFont="1" applyFill="1" applyBorder="1" applyAlignment="1">
      <alignment horizontal="left" vertical="top" wrapText="1"/>
    </xf>
    <xf numFmtId="0" fontId="62" fillId="5" borderId="4" xfId="0" quotePrefix="1" applyFont="1" applyFill="1" applyBorder="1" applyAlignment="1">
      <alignment horizontal="left" vertical="top" wrapText="1"/>
    </xf>
    <xf numFmtId="0" fontId="64" fillId="5" borderId="5" xfId="0" applyFont="1" applyFill="1" applyBorder="1" applyAlignment="1">
      <alignment horizontal="left" vertical="top" wrapText="1"/>
    </xf>
    <xf numFmtId="0" fontId="64" fillId="5" borderId="3" xfId="0" applyFont="1" applyFill="1" applyBorder="1" applyAlignment="1">
      <alignment horizontal="left" vertical="top" wrapText="1"/>
    </xf>
    <xf numFmtId="0" fontId="64" fillId="5" borderId="4" xfId="0" applyFont="1" applyFill="1" applyBorder="1" applyAlignment="1">
      <alignment horizontal="left" vertical="top" wrapText="1"/>
    </xf>
    <xf numFmtId="0" fontId="21" fillId="0" borderId="0" xfId="0" applyFont="1" applyAlignment="1">
      <alignment horizontal="center" vertical="center" wrapText="1"/>
    </xf>
    <xf numFmtId="165" fontId="37" fillId="0" borderId="2"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0" fontId="39" fillId="0" borderId="2" xfId="0" applyFont="1" applyBorder="1" applyAlignment="1">
      <alignment horizontal="left" vertical="center" wrapText="1"/>
    </xf>
    <xf numFmtId="2" fontId="42" fillId="0" borderId="6" xfId="0" applyNumberFormat="1" applyFont="1" applyBorder="1" applyAlignment="1">
      <alignment horizontal="center" vertical="center" wrapText="1"/>
    </xf>
    <xf numFmtId="2" fontId="42" fillId="0" borderId="12" xfId="0" applyNumberFormat="1" applyFont="1" applyBorder="1" applyAlignment="1">
      <alignment horizontal="center" vertical="center" wrapText="1"/>
    </xf>
    <xf numFmtId="2" fontId="42" fillId="0" borderId="8" xfId="0" applyNumberFormat="1" applyFont="1" applyBorder="1" applyAlignment="1">
      <alignment horizontal="center" vertical="center" wrapText="1"/>
    </xf>
    <xf numFmtId="9" fontId="13" fillId="5" borderId="3" xfId="0" applyNumberFormat="1" applyFont="1" applyFill="1" applyBorder="1" applyAlignment="1">
      <alignment horizontal="left" vertical="top" wrapText="1"/>
    </xf>
  </cellXfs>
  <cellStyles count="43">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2" xfId="9"/>
    <cellStyle name="Обычный 2 2" xfId="10"/>
    <cellStyle name="Обычный 2 2 2" xfId="11"/>
    <cellStyle name="Обычный 2 2 2 2" xfId="40"/>
    <cellStyle name="Обычный 2 2 3" xfId="12"/>
    <cellStyle name="Обычный 2 3" xfId="13"/>
    <cellStyle name="Обычный 2 3 2" xfId="41"/>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298"/>
  <sheetViews>
    <sheetView showZeros="0" tabSelected="1" showOutlineSymbols="0" view="pageBreakPreview" topLeftCell="A4" zoomScale="40" zoomScaleNormal="50" zoomScaleSheetLayoutView="40" workbookViewId="0">
      <pane xSplit="2" ySplit="7" topLeftCell="J693" activePane="bottomRight" state="frozen"/>
      <selection activeCell="A4" sqref="A4"/>
      <selection pane="topRight" activeCell="C4" sqref="C4"/>
      <selection pane="bottomLeft" activeCell="A11" sqref="A11"/>
      <selection pane="bottomRight" activeCell="S696" sqref="S696:S700"/>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6" customWidth="1" outlineLevel="2"/>
    <col min="10" max="10" width="19.75" style="23" customWidth="1" outlineLevel="2"/>
    <col min="11" max="11" width="20.75" style="22" customWidth="1" outlineLevel="2"/>
    <col min="12" max="12" width="22.625" style="23" customWidth="1" outlineLevel="2"/>
    <col min="13" max="13" width="18.875" style="23" customWidth="1" outlineLevel="2"/>
    <col min="14" max="14" width="24.125" style="23" customWidth="1" outlineLevel="2"/>
    <col min="15" max="15" width="21.375" style="23" customWidth="1" outlineLevel="2"/>
    <col min="16" max="16" width="26.125" style="34" customWidth="1" outlineLevel="2"/>
    <col min="17" max="17" width="26.125" style="23" hidden="1" customWidth="1" outlineLevel="2"/>
    <col min="18" max="18" width="24.125" style="23" hidden="1" customWidth="1" outlineLevel="2"/>
    <col min="19" max="19" width="110" style="40" customWidth="1"/>
    <col min="20" max="20" width="24.875" style="5" hidden="1" customWidth="1"/>
    <col min="21" max="22" width="9" style="5" hidden="1" customWidth="1"/>
    <col min="23" max="23" width="15.75" style="5" hidden="1" customWidth="1"/>
    <col min="24" max="84" width="0" style="5" hidden="1" customWidth="1"/>
    <col min="85" max="85" width="34.625" style="40" hidden="1" customWidth="1"/>
    <col min="86" max="86" width="29.875" style="5" hidden="1" customWidth="1"/>
    <col min="87" max="87" width="26.375" style="5" hidden="1" customWidth="1"/>
    <col min="88" max="88" width="17.25" style="5" customWidth="1"/>
    <col min="89" max="89" width="17.25" style="5" hidden="1" customWidth="1"/>
    <col min="90" max="97" width="0" style="5" hidden="1" customWidth="1"/>
    <col min="98" max="98" width="25.375" style="5" customWidth="1"/>
    <col min="99" max="99" width="16.375" style="5" bestFit="1" customWidth="1"/>
    <col min="100" max="100" width="14.25" style="5" bestFit="1" customWidth="1"/>
    <col min="101" max="16384" width="9" style="5"/>
  </cols>
  <sheetData>
    <row r="1" spans="1:99" x14ac:dyDescent="0.35">
      <c r="A1" s="1"/>
      <c r="B1" s="2"/>
      <c r="C1" s="2"/>
      <c r="D1" s="2"/>
      <c r="E1" s="2"/>
      <c r="F1" s="2"/>
      <c r="G1" s="3"/>
      <c r="H1" s="3"/>
      <c r="I1" s="35"/>
      <c r="J1" s="4"/>
      <c r="K1" s="3"/>
      <c r="L1" s="4"/>
      <c r="M1" s="4"/>
      <c r="N1" s="4"/>
      <c r="O1" s="4"/>
      <c r="P1" s="32"/>
      <c r="Q1" s="4"/>
      <c r="R1" s="4"/>
    </row>
    <row r="2" spans="1:99" x14ac:dyDescent="0.35">
      <c r="A2" s="1"/>
      <c r="B2" s="2"/>
      <c r="C2" s="2"/>
      <c r="D2" s="2"/>
      <c r="E2" s="2"/>
      <c r="F2" s="2"/>
      <c r="G2" s="3"/>
      <c r="H2" s="3"/>
      <c r="I2" s="35"/>
      <c r="J2" s="4"/>
      <c r="K2" s="3"/>
      <c r="L2" s="4"/>
      <c r="M2" s="4"/>
      <c r="N2" s="4"/>
      <c r="O2" s="4"/>
      <c r="P2" s="32"/>
      <c r="Q2" s="4"/>
      <c r="R2" s="4"/>
    </row>
    <row r="3" spans="1:99" ht="21" customHeight="1" x14ac:dyDescent="0.35">
      <c r="A3" s="1"/>
      <c r="B3" s="2"/>
      <c r="C3" s="2"/>
      <c r="D3" s="2"/>
      <c r="E3" s="2"/>
      <c r="F3" s="2"/>
      <c r="G3" s="3"/>
      <c r="H3" s="3"/>
      <c r="I3" s="35"/>
      <c r="J3" s="4"/>
      <c r="K3" s="3"/>
      <c r="L3" s="4"/>
      <c r="M3" s="4"/>
      <c r="N3" s="4"/>
      <c r="O3" s="4"/>
      <c r="P3" s="32"/>
      <c r="Q3" s="4"/>
      <c r="R3" s="4"/>
    </row>
    <row r="4" spans="1:99" ht="5.25" customHeight="1" x14ac:dyDescent="0.35">
      <c r="A4" s="1"/>
      <c r="B4" s="2"/>
      <c r="C4" s="2"/>
      <c r="D4" s="2"/>
      <c r="E4" s="2"/>
      <c r="F4" s="2"/>
      <c r="G4" s="3"/>
      <c r="H4" s="3"/>
      <c r="I4" s="35"/>
      <c r="J4" s="4"/>
      <c r="K4" s="3"/>
      <c r="L4" s="4"/>
      <c r="M4" s="4"/>
      <c r="N4" s="4"/>
      <c r="O4" s="4"/>
      <c r="P4" s="32"/>
      <c r="Q4" s="4"/>
      <c r="R4" s="4"/>
    </row>
    <row r="5" spans="1:99" ht="72.75" customHeight="1" x14ac:dyDescent="0.35">
      <c r="A5" s="611" t="s">
        <v>500</v>
      </c>
      <c r="B5" s="611"/>
      <c r="C5" s="611"/>
      <c r="D5" s="611"/>
      <c r="E5" s="611"/>
      <c r="F5" s="611"/>
      <c r="G5" s="611"/>
      <c r="H5" s="611"/>
      <c r="I5" s="611"/>
      <c r="J5" s="611"/>
      <c r="K5" s="611"/>
      <c r="L5" s="611"/>
      <c r="M5" s="611"/>
      <c r="N5" s="611"/>
      <c r="O5" s="611"/>
      <c r="P5" s="611"/>
      <c r="Q5" s="611"/>
      <c r="R5" s="611"/>
      <c r="S5" s="611"/>
    </row>
    <row r="6" spans="1:99" s="2" customFormat="1" ht="27" customHeight="1" x14ac:dyDescent="0.4">
      <c r="A6" s="6"/>
      <c r="B6" s="101"/>
      <c r="C6" s="99" t="e">
        <f>G12+G13+#REF!+G16</f>
        <v>#REF!</v>
      </c>
      <c r="D6" s="6"/>
      <c r="E6" s="6"/>
      <c r="F6" s="6"/>
      <c r="G6" s="162"/>
      <c r="H6" s="162"/>
      <c r="I6" s="162"/>
      <c r="J6" s="162"/>
      <c r="K6" s="162"/>
      <c r="L6" s="7"/>
      <c r="M6" s="7"/>
      <c r="N6" s="192"/>
      <c r="O6" s="7"/>
      <c r="P6" s="33"/>
      <c r="Q6" s="26"/>
      <c r="R6" s="7"/>
      <c r="S6" s="151" t="s">
        <v>163</v>
      </c>
      <c r="CG6" s="103"/>
    </row>
    <row r="7" spans="1:99" s="47" customFormat="1" ht="71.25" customHeight="1" x14ac:dyDescent="0.25">
      <c r="A7" s="618" t="s">
        <v>6</v>
      </c>
      <c r="B7" s="618" t="s">
        <v>15</v>
      </c>
      <c r="C7" s="618" t="s">
        <v>7</v>
      </c>
      <c r="D7" s="620" t="s">
        <v>29</v>
      </c>
      <c r="E7" s="620" t="s">
        <v>30</v>
      </c>
      <c r="F7" s="620" t="s">
        <v>31</v>
      </c>
      <c r="G7" s="624" t="s">
        <v>318</v>
      </c>
      <c r="H7" s="624"/>
      <c r="I7" s="631" t="s">
        <v>501</v>
      </c>
      <c r="J7" s="631"/>
      <c r="K7" s="631"/>
      <c r="L7" s="631"/>
      <c r="M7" s="631"/>
      <c r="N7" s="635" t="s">
        <v>189</v>
      </c>
      <c r="O7" s="636" t="s">
        <v>269</v>
      </c>
      <c r="P7" s="636" t="s">
        <v>170</v>
      </c>
      <c r="Q7" s="635" t="s">
        <v>28</v>
      </c>
      <c r="R7" s="625" t="s">
        <v>188</v>
      </c>
      <c r="S7" s="618" t="s">
        <v>0</v>
      </c>
    </row>
    <row r="8" spans="1:99" s="47" customFormat="1" ht="60.75" customHeight="1" x14ac:dyDescent="0.25">
      <c r="A8" s="618"/>
      <c r="B8" s="618"/>
      <c r="C8" s="618"/>
      <c r="D8" s="621"/>
      <c r="E8" s="621"/>
      <c r="F8" s="621"/>
      <c r="G8" s="634" t="s">
        <v>319</v>
      </c>
      <c r="H8" s="623" t="s">
        <v>320</v>
      </c>
      <c r="I8" s="619" t="s">
        <v>14</v>
      </c>
      <c r="J8" s="619"/>
      <c r="K8" s="612" t="s">
        <v>13</v>
      </c>
      <c r="L8" s="613"/>
      <c r="M8" s="614"/>
      <c r="N8" s="635"/>
      <c r="O8" s="637"/>
      <c r="P8" s="637"/>
      <c r="Q8" s="635"/>
      <c r="R8" s="626"/>
      <c r="S8" s="618"/>
    </row>
    <row r="9" spans="1:99" s="47" customFormat="1" ht="115.5" customHeight="1" x14ac:dyDescent="0.25">
      <c r="A9" s="618"/>
      <c r="B9" s="618"/>
      <c r="C9" s="618"/>
      <c r="D9" s="622"/>
      <c r="E9" s="622"/>
      <c r="F9" s="622"/>
      <c r="G9" s="624"/>
      <c r="H9" s="623"/>
      <c r="I9" s="61" t="s">
        <v>1</v>
      </c>
      <c r="J9" s="62" t="s">
        <v>21</v>
      </c>
      <c r="K9" s="63" t="s">
        <v>16</v>
      </c>
      <c r="L9" s="64" t="s">
        <v>5</v>
      </c>
      <c r="M9" s="64" t="s">
        <v>4</v>
      </c>
      <c r="N9" s="635"/>
      <c r="O9" s="638"/>
      <c r="P9" s="638"/>
      <c r="Q9" s="635"/>
      <c r="R9" s="627"/>
      <c r="S9" s="618"/>
    </row>
    <row r="10" spans="1:99" s="12" customFormat="1" ht="32.25" customHeight="1" x14ac:dyDescent="0.25">
      <c r="A10" s="8">
        <v>1</v>
      </c>
      <c r="B10" s="8">
        <v>2</v>
      </c>
      <c r="C10" s="8">
        <v>3</v>
      </c>
      <c r="D10" s="9">
        <v>4</v>
      </c>
      <c r="E10" s="10">
        <v>5</v>
      </c>
      <c r="F10" s="10">
        <v>6</v>
      </c>
      <c r="G10" s="9">
        <v>4</v>
      </c>
      <c r="H10" s="10">
        <v>5</v>
      </c>
      <c r="I10" s="98">
        <v>6</v>
      </c>
      <c r="J10" s="9">
        <v>7</v>
      </c>
      <c r="K10" s="9">
        <v>8</v>
      </c>
      <c r="L10" s="11">
        <v>9</v>
      </c>
      <c r="M10" s="10">
        <v>10</v>
      </c>
      <c r="N10" s="11">
        <v>11</v>
      </c>
      <c r="O10" s="24">
        <v>12</v>
      </c>
      <c r="P10" s="10">
        <v>13</v>
      </c>
      <c r="Q10" s="11">
        <v>14</v>
      </c>
      <c r="R10" s="10">
        <v>12</v>
      </c>
      <c r="S10" s="126">
        <v>14</v>
      </c>
      <c r="CG10" s="52"/>
    </row>
    <row r="11" spans="1:99" s="27" customFormat="1" ht="32.25" customHeight="1" x14ac:dyDescent="0.25">
      <c r="A11" s="618"/>
      <c r="B11" s="615" t="s">
        <v>151</v>
      </c>
      <c r="C11" s="20" t="s">
        <v>12</v>
      </c>
      <c r="D11" s="16" t="e">
        <f>D12+D13+#REF!+D16</f>
        <v>#REF!</v>
      </c>
      <c r="E11" s="16" t="e">
        <f>E12+E13+#REF!+E16</f>
        <v>#REF!</v>
      </c>
      <c r="F11" s="16" t="e">
        <f>F12+F13+#REF!+#REF!+F16</f>
        <v>#REF!</v>
      </c>
      <c r="G11" s="16">
        <f>G12+G13+G16+G14+G15</f>
        <v>13519100.99</v>
      </c>
      <c r="H11" s="16">
        <f>H12+H13+H16+H14+H15</f>
        <v>12881498.640000001</v>
      </c>
      <c r="I11" s="16">
        <f>I12+I13+I16+I14+I15</f>
        <v>10927282.32</v>
      </c>
      <c r="J11" s="17">
        <f>I11/H11</f>
        <v>0.85</v>
      </c>
      <c r="K11" s="16">
        <f>K12+K13+K16+K14+K15</f>
        <v>10615918.529999999</v>
      </c>
      <c r="L11" s="18">
        <f>K11/H11</f>
        <v>0.82</v>
      </c>
      <c r="M11" s="17">
        <f>K11/I11</f>
        <v>0.97</v>
      </c>
      <c r="N11" s="16">
        <f t="shared" ref="N11" si="0">N12+N13+N16+N14+N15</f>
        <v>12490801.960000001</v>
      </c>
      <c r="O11" s="16">
        <f>O12+O13+O16+O14+O15</f>
        <v>390696.68</v>
      </c>
      <c r="P11" s="18">
        <f>N11/H11</f>
        <v>0.97</v>
      </c>
      <c r="Q11" s="16">
        <f>H11-N11</f>
        <v>390696.68</v>
      </c>
      <c r="R11" s="16">
        <f>I11-K11</f>
        <v>311363.78999999998</v>
      </c>
      <c r="S11" s="30"/>
      <c r="T11" s="27" t="b">
        <f t="shared" ref="T11:T16" si="1">H11-K11=Q11</f>
        <v>0</v>
      </c>
      <c r="CG11" s="46"/>
      <c r="CJ11" s="46" t="b">
        <f>N11+O11=H11</f>
        <v>1</v>
      </c>
      <c r="CT11" s="452">
        <f>N11+O11</f>
        <v>12881498.640000001</v>
      </c>
      <c r="CU11" s="27" t="b">
        <f>CT11=H11</f>
        <v>1</v>
      </c>
    </row>
    <row r="12" spans="1:99" s="28" customFormat="1" ht="38.25" customHeight="1" x14ac:dyDescent="0.25">
      <c r="A12" s="618"/>
      <c r="B12" s="616"/>
      <c r="C12" s="19" t="s">
        <v>10</v>
      </c>
      <c r="D12" s="16" t="e">
        <f>D294+D18+D462+#REF!+#REF!+#REF!+#REF!+#REF!+#REF!+#REF!+#REF!+#REF!+#REF!+#REF!+#REF!+#REF!+#REF!+#REF!+#REF!+#REF!+#REF!+#REF!</f>
        <v>#REF!</v>
      </c>
      <c r="E12" s="16" t="e">
        <f>E294+E18+E462+#REF!+#REF!+#REF!+#REF!+#REF!+#REF!+#REF!+#REF!+#REF!+#REF!+#REF!+#REF!+#REF!+#REF!+#REF!+#REF!+#REF!+#REF!+#REF!</f>
        <v>#REF!</v>
      </c>
      <c r="F12" s="16" t="e">
        <f>F294+F18+F462+#REF!+#REF!+#REF!+#REF!+#REF!+#REF!+#REF!+#REF!+#REF!+#REF!+#REF!+#REF!+#REF!+#REF!+#REF!+#REF!+#REF!+#REF!+#REF!</f>
        <v>#REF!</v>
      </c>
      <c r="G12" s="16">
        <f t="shared" ref="G12:I13" si="2">G18+G36+G162+G222+G226+G294+G330+G426+G450+G456+G462+G558+G684+G744+G762+G768+G876+G882+G978+G982+G1048+G1054+G1060+G1066+G1072</f>
        <v>483154.84</v>
      </c>
      <c r="H12" s="16">
        <f t="shared" si="2"/>
        <v>470640.86</v>
      </c>
      <c r="I12" s="16">
        <f t="shared" si="2"/>
        <v>253440.98</v>
      </c>
      <c r="J12" s="17">
        <f t="shared" ref="J12:J16" si="3">I12/H12</f>
        <v>0.54</v>
      </c>
      <c r="K12" s="16">
        <f>K18+K36+K162+K222+K226+K294+K330+K426+K450+K456+K462+K558+K684+K744+K762+K768+K876+K882+K978+K982+K1048+K1054+K1060+K1066+K1072</f>
        <v>250218.08</v>
      </c>
      <c r="L12" s="18">
        <f t="shared" ref="L12:L15" si="4">K12/H12</f>
        <v>0.53</v>
      </c>
      <c r="M12" s="17">
        <f>K12/I12</f>
        <v>0.99</v>
      </c>
      <c r="N12" s="16">
        <f>N18+N36+N162+N222+N226+N294+N330+N426+N450+N456+N462+N558+N684+N744+N762+N768+N876+N882+N978+N982+N1048+N1054+N1060+N1066+N1072</f>
        <v>343871.94</v>
      </c>
      <c r="O12" s="16">
        <f>O18+O36+O162+O222+O226+O294+O330+O426+O450+O456+O462+O558+O684+O744+O762+O768+O876+O882+O978+O982+O1048+O1054+O1060+O1066+O1072</f>
        <v>126768.92</v>
      </c>
      <c r="P12" s="18">
        <f t="shared" ref="P12:P16" si="5">N12/H12</f>
        <v>0.73</v>
      </c>
      <c r="Q12" s="16">
        <f t="shared" ref="Q12:Q28" si="6">H12-N12</f>
        <v>126768.92</v>
      </c>
      <c r="R12" s="16">
        <f>I12-K12</f>
        <v>3222.9</v>
      </c>
      <c r="S12" s="31"/>
      <c r="T12" s="27" t="b">
        <f t="shared" si="1"/>
        <v>0</v>
      </c>
      <c r="CG12" s="46"/>
      <c r="CJ12" s="46" t="b">
        <f t="shared" ref="CJ12:CJ16" si="7">N12+O12=H12</f>
        <v>1</v>
      </c>
      <c r="CT12" s="452">
        <f t="shared" ref="CT12:CT75" si="8">N12+O12</f>
        <v>470640.86</v>
      </c>
      <c r="CU12" s="27" t="b">
        <f t="shared" ref="CU12:CU75" si="9">CT12=H12</f>
        <v>1</v>
      </c>
    </row>
    <row r="13" spans="1:99" s="28" customFormat="1" ht="38.25" customHeight="1" x14ac:dyDescent="0.25">
      <c r="A13" s="618"/>
      <c r="B13" s="616"/>
      <c r="C13" s="19" t="s">
        <v>26</v>
      </c>
      <c r="D13" s="16" t="e">
        <f>D295++D19+D463+#REF!+#REF!+#REF!+#REF!+#REF!+#REF!+#REF!+#REF!+#REF!+#REF!+#REF!+#REF!+#REF!+#REF!+#REF!+#REF!+#REF!+#REF!+#REF!</f>
        <v>#REF!</v>
      </c>
      <c r="E13" s="16" t="e">
        <f>E295++E19+E463+#REF!+#REF!+#REF!+#REF!+#REF!+#REF!+#REF!+#REF!+#REF!+#REF!+#REF!+#REF!+#REF!+#REF!+#REF!+#REF!+#REF!+#REF!+#REF!</f>
        <v>#REF!</v>
      </c>
      <c r="F13" s="16" t="e">
        <f>F295++F19+F463+#REF!+#REF!+#REF!+#REF!+#REF!+#REF!+#REF!+#REF!+#REF!+#REF!+#REF!+#REF!+#REF!+#REF!+#REF!+#REF!+#REF!+#REF!+#REF!</f>
        <v>#REF!</v>
      </c>
      <c r="G13" s="16">
        <f t="shared" si="2"/>
        <v>12457851.060000001</v>
      </c>
      <c r="H13" s="16">
        <f t="shared" si="2"/>
        <v>11805480.67</v>
      </c>
      <c r="I13" s="16">
        <f t="shared" si="2"/>
        <v>10270236.17</v>
      </c>
      <c r="J13" s="17">
        <f t="shared" si="3"/>
        <v>0.87</v>
      </c>
      <c r="K13" s="16">
        <f>K19+K37+K163+K223+K227+K295+K331+K427+K451+K457+K463+K559+K685+K745+K763+K769+K877+K883+K979+K983+K1049+K1055+K1061+K1067+K1073</f>
        <v>9962095.2799999993</v>
      </c>
      <c r="L13" s="18">
        <f t="shared" si="4"/>
        <v>0.84</v>
      </c>
      <c r="M13" s="17">
        <f t="shared" ref="M13:M16" si="10">K13/I13</f>
        <v>0.97</v>
      </c>
      <c r="N13" s="16">
        <f>N19+N37+N163+N223+N227+N295+N331+N427+N451+N457+N463+N559+N685+N745+N763+N769+N877+N883+N979+N983+N1049+N1055+N1061+N1067+N1073</f>
        <v>11590259.85</v>
      </c>
      <c r="O13" s="16">
        <f>O19+O37+O163+O223+O227+O295+O331+O427+O451+O457+O463+O559+O685+O745+O763+O769+O877+O883+O979+O983+O1049+O1055+O1061+O1067+O1073</f>
        <v>215220.82</v>
      </c>
      <c r="P13" s="100">
        <f t="shared" si="5"/>
        <v>0.98199999999999998</v>
      </c>
      <c r="Q13" s="16">
        <f t="shared" si="6"/>
        <v>215220.82</v>
      </c>
      <c r="R13" s="16">
        <f t="shared" ref="R13:R16" si="11">I13-K13</f>
        <v>308140.89</v>
      </c>
      <c r="S13" s="31"/>
      <c r="T13" s="27" t="b">
        <f t="shared" si="1"/>
        <v>0</v>
      </c>
      <c r="CG13" s="46"/>
      <c r="CJ13" s="46" t="b">
        <f t="shared" si="7"/>
        <v>1</v>
      </c>
      <c r="CT13" s="452">
        <f t="shared" si="8"/>
        <v>11805480.67</v>
      </c>
      <c r="CU13" s="27" t="b">
        <f t="shared" si="9"/>
        <v>1</v>
      </c>
    </row>
    <row r="14" spans="1:99" s="28" customFormat="1" ht="38.25" customHeight="1" x14ac:dyDescent="0.25">
      <c r="A14" s="618"/>
      <c r="B14" s="616"/>
      <c r="C14" s="19" t="s">
        <v>19</v>
      </c>
      <c r="D14" s="16" t="e">
        <f>D20+D464+#REF!+#REF!+#REF!+#REF!+#REF!+#REF!+#REF!+#REF!+#REF!+#REF!+#REF!+#REF!+#REF!+#REF!+#REF!+#REF!+D296+#REF!+#REF!+#REF!+#REF!</f>
        <v>#REF!</v>
      </c>
      <c r="E14" s="16" t="e">
        <f>E20+E464+#REF!+#REF!+#REF!+#REF!+#REF!+#REF!+#REF!+#REF!+#REF!+#REF!+#REF!+#REF!+#REF!+#REF!+#REF!+#REF!+E296+#REF!+#REF!+#REF!+#REF!</f>
        <v>#REF!</v>
      </c>
      <c r="F14" s="16" t="e">
        <f>F20+F464+#REF!+#REF!+#REF!+#REF!+#REF!+#REF!+#REF!+#REF!+#REF!+#REF!+#REF!+#REF!+#REF!+#REF!+#REF!+#REF!+F296+#REF!+#REF!+#REF!+#REF!</f>
        <v>#REF!</v>
      </c>
      <c r="G14" s="16">
        <f>G20+G38+G164+G224+G228+G296+G332+G428+G452+G458+G464+G560+G686+G746+G764+G770+G878+G884+G980+G984+G1050+G1056+G1062+G1068+G1074</f>
        <v>391521.16</v>
      </c>
      <c r="H14" s="16">
        <f>H332+H228+H1056+H1050+H1014+H686+H560+H770+H38+H164+H224+H296+H452+H746+H764+H878+H884+H980+H984+H1062+H428+H20+H464</f>
        <v>392021.13</v>
      </c>
      <c r="I14" s="16">
        <f>I332+I228+I1056+I1050+I1014+I686+I560+I770+I38+I164+I224+I296+I452+I746+I764+I878+I884+I980+I984+I1062+I428+I20+I464</f>
        <v>242913.33</v>
      </c>
      <c r="J14" s="17">
        <f t="shared" si="3"/>
        <v>0.62</v>
      </c>
      <c r="K14" s="16">
        <f>K332+K228+K1056+K1050+K1014+K686+K560+K770+K38+K164+K224+K296+K452+K746+K764+K878+K884+K980+K984+K1062+K428+K20+K464</f>
        <v>242913.33</v>
      </c>
      <c r="L14" s="18">
        <f t="shared" si="4"/>
        <v>0.62</v>
      </c>
      <c r="M14" s="17">
        <f t="shared" si="10"/>
        <v>1</v>
      </c>
      <c r="N14" s="16">
        <f>N332+N228+N1056+N1050+N1014+N686+N560+N770+N38+N164+N224+N296+N452+N746+N764+N878+N884+N980+N984+N1062+N428+N20+N464</f>
        <v>379612.67</v>
      </c>
      <c r="O14" s="16">
        <f>O332+O228+O1056+O1050+O1014+O686+O560+O770+O38+O164+O224+O296+O452+O746+O764+O878+O884+O980+O984+O1062+O428+O20+O464</f>
        <v>12408.46</v>
      </c>
      <c r="P14" s="18">
        <f t="shared" si="5"/>
        <v>0.97</v>
      </c>
      <c r="Q14" s="16">
        <f t="shared" si="6"/>
        <v>12408.46</v>
      </c>
      <c r="R14" s="16">
        <f t="shared" si="11"/>
        <v>0</v>
      </c>
      <c r="S14" s="31"/>
      <c r="T14" s="27" t="b">
        <f t="shared" si="1"/>
        <v>0</v>
      </c>
      <c r="CG14" s="46"/>
      <c r="CJ14" s="46" t="b">
        <f t="shared" si="7"/>
        <v>1</v>
      </c>
      <c r="CT14" s="452">
        <f t="shared" si="8"/>
        <v>392021.13</v>
      </c>
      <c r="CU14" s="27" t="b">
        <f t="shared" si="9"/>
        <v>1</v>
      </c>
    </row>
    <row r="15" spans="1:99" s="28" customFormat="1" ht="38.25" customHeight="1" x14ac:dyDescent="0.25">
      <c r="A15" s="618"/>
      <c r="B15" s="616"/>
      <c r="C15" s="19" t="s">
        <v>22</v>
      </c>
      <c r="D15" s="16" t="e">
        <f>D21+D465+#REF!+#REF!+#REF!+#REF!+#REF!+#REF!+#REF!+#REF!+#REF!+#REF!+#REF!+#REF!+#REF!+#REF!+#REF!+#REF!+D297+#REF!+#REF!+#REF!+#REF!</f>
        <v>#REF!</v>
      </c>
      <c r="E15" s="16" t="e">
        <f>E21+E465+#REF!+#REF!+#REF!+#REF!+#REF!+#REF!+#REF!+#REF!+#REF!+#REF!+#REF!+#REF!+#REF!+#REF!+#REF!+#REF!+E297+#REF!+#REF!+#REF!+#REF!</f>
        <v>#REF!</v>
      </c>
      <c r="F15" s="16" t="e">
        <f>F21+F465+#REF!+#REF!+#REF!+#REF!+#REF!+#REF!+#REF!+#REF!+#REF!+#REF!+#REF!+#REF!+#REF!+#REF!+#REF!+#REF!+F297+#REF!+#REF!+#REF!+#REF!</f>
        <v>#REF!</v>
      </c>
      <c r="G15" s="16">
        <f>G333+G229+G1057+G1015+G687+G561+G771+G39+G165+G297+G453+G747+G765+G879+G885+G985+G1063+G429+G21+G465</f>
        <v>115769.36</v>
      </c>
      <c r="H15" s="16">
        <f>H333+H229+H1057+H1015+H687+H561+H771+H39+H165+H297+H453+H747+H765+H879+H885+H985+H1063+H429+H21+H465</f>
        <v>142551.41</v>
      </c>
      <c r="I15" s="16">
        <f>I333+I229+I1057+I1015+I687+I561+I771+I39+I165+I297+I453+I747+I765+I879+I885+I985+I1063+I429+I21+I465</f>
        <v>104247.81</v>
      </c>
      <c r="J15" s="17">
        <f t="shared" si="3"/>
        <v>0.73</v>
      </c>
      <c r="K15" s="16">
        <f>K333+K229+K1057+K1015+K687+K561+K771+K39+K165+K297+K453+K747+K765+K879+K885+K985+K1063+K429+K21+K465</f>
        <v>104247.81</v>
      </c>
      <c r="L15" s="18">
        <f t="shared" si="4"/>
        <v>0.73</v>
      </c>
      <c r="M15" s="17">
        <f t="shared" si="10"/>
        <v>1</v>
      </c>
      <c r="N15" s="16">
        <f>N333+N229+N1057+N1015+N687+N561+N771+N39+N165+N297+N453+N747+N765+N879+N885+N985+N1063+N429+N21+N465</f>
        <v>114300.42</v>
      </c>
      <c r="O15" s="16">
        <f>O333+O229+O1057+O1015+O687+O561+O771+O39+O165+O297+O453+O747+O765+O879+O885+O985+O1063+O429+O21+O465</f>
        <v>28250.99</v>
      </c>
      <c r="P15" s="18">
        <f t="shared" si="5"/>
        <v>0.8</v>
      </c>
      <c r="Q15" s="16">
        <f t="shared" si="6"/>
        <v>28250.99</v>
      </c>
      <c r="R15" s="16">
        <f t="shared" si="11"/>
        <v>0</v>
      </c>
      <c r="S15" s="31"/>
      <c r="T15" s="27" t="b">
        <f t="shared" si="1"/>
        <v>0</v>
      </c>
      <c r="CG15" s="46"/>
      <c r="CJ15" s="46" t="b">
        <f t="shared" si="7"/>
        <v>1</v>
      </c>
      <c r="CT15" s="452">
        <f t="shared" si="8"/>
        <v>142551.41</v>
      </c>
      <c r="CU15" s="27" t="b">
        <f t="shared" si="9"/>
        <v>1</v>
      </c>
    </row>
    <row r="16" spans="1:99" s="28" customFormat="1" ht="38.25" customHeight="1" x14ac:dyDescent="0.25">
      <c r="A16" s="618"/>
      <c r="B16" s="617"/>
      <c r="C16" s="19" t="s">
        <v>11</v>
      </c>
      <c r="D16" s="16" t="e">
        <f>D22+D466+#REF!+#REF!+#REF!+#REF!+#REF!+#REF!+#REF!+#REF!+#REF!+#REF!+#REF!+#REF!+#REF!+#REF!+#REF!+#REF!+D298+#REF!+#REF!</f>
        <v>#REF!</v>
      </c>
      <c r="E16" s="16" t="e">
        <f>E22+E466+#REF!+#REF!+#REF!+#REF!+#REF!+#REF!+#REF!+#REF!+#REF!+#REF!+#REF!+#REF!+#REF!+#REF!+#REF!+#REF!+E298+#REF!+#REF!</f>
        <v>#REF!</v>
      </c>
      <c r="F16" s="16" t="e">
        <f>F22+F466+#REF!+#REF!+#REF!+#REF!+#REF!+#REF!+#REF!+#REF!+#REF!+#REF!+#REF!+#REF!+#REF!+#REF!+#REF!+#REF!+F298+#REF!+#REF!</f>
        <v>#REF!</v>
      </c>
      <c r="G16" s="16">
        <f>G562</f>
        <v>70804.570000000007</v>
      </c>
      <c r="H16" s="16">
        <f>H562</f>
        <v>70804.570000000007</v>
      </c>
      <c r="I16" s="16">
        <f>I562</f>
        <v>56444.03</v>
      </c>
      <c r="J16" s="17">
        <f t="shared" si="3"/>
        <v>0.8</v>
      </c>
      <c r="K16" s="16">
        <f>K562</f>
        <v>56444.03</v>
      </c>
      <c r="L16" s="18">
        <f>K16/H16</f>
        <v>0.8</v>
      </c>
      <c r="M16" s="17">
        <f t="shared" si="10"/>
        <v>1</v>
      </c>
      <c r="N16" s="16">
        <f t="shared" ref="N16:O16" si="12">N562</f>
        <v>62757.08</v>
      </c>
      <c r="O16" s="16">
        <f t="shared" si="12"/>
        <v>8047.49</v>
      </c>
      <c r="P16" s="18">
        <f t="shared" si="5"/>
        <v>0.89</v>
      </c>
      <c r="Q16" s="16">
        <f t="shared" si="6"/>
        <v>8047.49</v>
      </c>
      <c r="R16" s="16">
        <f t="shared" si="11"/>
        <v>0</v>
      </c>
      <c r="S16" s="251"/>
      <c r="T16" s="27" t="b">
        <f t="shared" si="1"/>
        <v>0</v>
      </c>
      <c r="CG16" s="46"/>
      <c r="CJ16" s="46" t="b">
        <f t="shared" si="7"/>
        <v>1</v>
      </c>
      <c r="CT16" s="452">
        <f t="shared" si="8"/>
        <v>70804.570000000007</v>
      </c>
      <c r="CU16" s="27" t="b">
        <f t="shared" si="9"/>
        <v>1</v>
      </c>
    </row>
    <row r="17" spans="1:99" s="46" customFormat="1" ht="67.5" x14ac:dyDescent="0.25">
      <c r="A17" s="234" t="s">
        <v>194</v>
      </c>
      <c r="B17" s="82" t="s">
        <v>172</v>
      </c>
      <c r="C17" s="53" t="s">
        <v>9</v>
      </c>
      <c r="D17" s="54" t="e">
        <f t="shared" ref="D17:H17" si="13">SUM(D18:D22)</f>
        <v>#REF!</v>
      </c>
      <c r="E17" s="54" t="e">
        <f t="shared" si="13"/>
        <v>#REF!</v>
      </c>
      <c r="F17" s="54" t="e">
        <f t="shared" si="13"/>
        <v>#REF!</v>
      </c>
      <c r="G17" s="54">
        <f t="shared" si="13"/>
        <v>615997</v>
      </c>
      <c r="H17" s="54">
        <f t="shared" si="13"/>
        <v>615997</v>
      </c>
      <c r="I17" s="54">
        <f t="shared" ref="I17:K17" si="14">SUM(I18:I22)</f>
        <v>93408.24</v>
      </c>
      <c r="J17" s="56">
        <f>I17/H17</f>
        <v>0.15</v>
      </c>
      <c r="K17" s="54">
        <f t="shared" si="14"/>
        <v>93408.24</v>
      </c>
      <c r="L17" s="57">
        <f>K17/H17</f>
        <v>0.15</v>
      </c>
      <c r="M17" s="57">
        <f>K17/I17</f>
        <v>1</v>
      </c>
      <c r="N17" s="54">
        <f t="shared" ref="N17" si="15">SUM(N18:N22)</f>
        <v>505592.72</v>
      </c>
      <c r="O17" s="54">
        <f>H17-N17</f>
        <v>110404.28</v>
      </c>
      <c r="P17" s="57">
        <f t="shared" ref="P17:P80" si="16">N17/H17</f>
        <v>0.82</v>
      </c>
      <c r="Q17" s="54">
        <f t="shared" si="6"/>
        <v>110404.28</v>
      </c>
      <c r="R17" s="54">
        <f t="shared" ref="R17:R80" si="17">I17-K17</f>
        <v>0</v>
      </c>
      <c r="S17" s="576" t="s">
        <v>321</v>
      </c>
      <c r="T17" s="46" t="b">
        <f t="shared" ref="T17:T34" si="18">H17-K17=Q17</f>
        <v>0</v>
      </c>
      <c r="CJ17" s="46" t="b">
        <f>N17+O17=H17</f>
        <v>1</v>
      </c>
      <c r="CT17" s="452">
        <f t="shared" si="8"/>
        <v>615997</v>
      </c>
      <c r="CU17" s="27" t="b">
        <f t="shared" si="9"/>
        <v>1</v>
      </c>
    </row>
    <row r="18" spans="1:99" s="15" customFormat="1" x14ac:dyDescent="0.25">
      <c r="A18" s="235"/>
      <c r="B18" s="70" t="s">
        <v>10</v>
      </c>
      <c r="C18" s="58"/>
      <c r="D18" s="25" t="e">
        <f>D24+D30+#REF!+#REF!+#REF!+#REF!+#REF!+#REF!+#REF!</f>
        <v>#REF!</v>
      </c>
      <c r="E18" s="25" t="e">
        <f>E24+E30+#REF!+#REF!+#REF!+#REF!+#REF!+#REF!+#REF!</f>
        <v>#REF!</v>
      </c>
      <c r="F18" s="25" t="e">
        <f>F24+F30+#REF!+#REF!+#REF!+#REF!+#REF!+#REF!+#REF!</f>
        <v>#REF!</v>
      </c>
      <c r="G18" s="25">
        <f>G24</f>
        <v>0</v>
      </c>
      <c r="H18" s="25">
        <f t="shared" ref="H18" si="19">H24</f>
        <v>0</v>
      </c>
      <c r="I18" s="25">
        <f t="shared" ref="I18:K18" si="20">I24</f>
        <v>0</v>
      </c>
      <c r="J18" s="85" t="e">
        <f t="shared" ref="J18" si="21">I18/H18</f>
        <v>#DIV/0!</v>
      </c>
      <c r="K18" s="25">
        <f t="shared" si="20"/>
        <v>0</v>
      </c>
      <c r="L18" s="87" t="e">
        <f t="shared" ref="L18" si="22">K18/H18</f>
        <v>#DIV/0!</v>
      </c>
      <c r="M18" s="87" t="e">
        <f t="shared" ref="M18" si="23">K18/I18</f>
        <v>#DIV/0!</v>
      </c>
      <c r="N18" s="25">
        <f t="shared" ref="N18" si="24">N24</f>
        <v>0</v>
      </c>
      <c r="O18" s="25">
        <f t="shared" ref="O18:O28" si="25">H18-N18</f>
        <v>0</v>
      </c>
      <c r="P18" s="87" t="e">
        <f t="shared" si="16"/>
        <v>#DIV/0!</v>
      </c>
      <c r="Q18" s="25">
        <f t="shared" si="6"/>
        <v>0</v>
      </c>
      <c r="R18" s="25">
        <f t="shared" si="17"/>
        <v>0</v>
      </c>
      <c r="S18" s="577"/>
      <c r="T18" s="13" t="b">
        <f t="shared" si="18"/>
        <v>1</v>
      </c>
      <c r="CG18" s="47"/>
      <c r="CJ18" s="46" t="b">
        <f t="shared" ref="CJ18:CJ81" si="26">N18+O18=H18</f>
        <v>1</v>
      </c>
      <c r="CT18" s="452">
        <f t="shared" si="8"/>
        <v>0</v>
      </c>
      <c r="CU18" s="27" t="b">
        <f t="shared" si="9"/>
        <v>1</v>
      </c>
    </row>
    <row r="19" spans="1:99" s="15" customFormat="1" x14ac:dyDescent="0.25">
      <c r="A19" s="235"/>
      <c r="B19" s="70" t="s">
        <v>8</v>
      </c>
      <c r="C19" s="58"/>
      <c r="D19" s="25" t="e">
        <f>D25+D31+#REF!+#REF!+#REF!+#REF!+#REF!+#REF!+#REF!</f>
        <v>#REF!</v>
      </c>
      <c r="E19" s="25" t="e">
        <f>E25+E31+#REF!+#REF!+#REF!+#REF!+#REF!+#REF!+#REF!</f>
        <v>#REF!</v>
      </c>
      <c r="F19" s="25" t="e">
        <f>F25+F31+#REF!+#REF!+#REF!+#REF!+#REF!+#REF!+#REF!</f>
        <v>#REF!</v>
      </c>
      <c r="G19" s="25">
        <f t="shared" ref="G19:H19" si="27">G25</f>
        <v>615997</v>
      </c>
      <c r="H19" s="25">
        <f t="shared" si="27"/>
        <v>615997</v>
      </c>
      <c r="I19" s="25">
        <f t="shared" ref="I19:K19" si="28">I25</f>
        <v>93408.24</v>
      </c>
      <c r="J19" s="60">
        <f>I19/H19</f>
        <v>0.15</v>
      </c>
      <c r="K19" s="25">
        <f t="shared" si="28"/>
        <v>93408.24</v>
      </c>
      <c r="L19" s="59">
        <f>K19/H19</f>
        <v>0.15</v>
      </c>
      <c r="M19" s="59">
        <f>K19/I19</f>
        <v>1</v>
      </c>
      <c r="N19" s="25">
        <f t="shared" ref="N19" si="29">N25</f>
        <v>505592.72</v>
      </c>
      <c r="O19" s="25">
        <f>H19-N19</f>
        <v>110404.28</v>
      </c>
      <c r="P19" s="59">
        <f t="shared" si="16"/>
        <v>0.82</v>
      </c>
      <c r="Q19" s="25">
        <f t="shared" si="6"/>
        <v>110404.28</v>
      </c>
      <c r="R19" s="25">
        <f t="shared" si="17"/>
        <v>0</v>
      </c>
      <c r="S19" s="577"/>
      <c r="T19" s="13" t="b">
        <f t="shared" si="18"/>
        <v>0</v>
      </c>
      <c r="CG19" s="47"/>
      <c r="CJ19" s="46" t="b">
        <f t="shared" si="26"/>
        <v>1</v>
      </c>
      <c r="CT19" s="452">
        <f t="shared" si="8"/>
        <v>615997</v>
      </c>
      <c r="CU19" s="27" t="b">
        <f t="shared" si="9"/>
        <v>1</v>
      </c>
    </row>
    <row r="20" spans="1:99" s="15" customFormat="1" x14ac:dyDescent="0.25">
      <c r="A20" s="235"/>
      <c r="B20" s="70" t="s">
        <v>20</v>
      </c>
      <c r="C20" s="58"/>
      <c r="D20" s="25" t="e">
        <f>D26+D32+#REF!+#REF!+#REF!+#REF!+#REF!+#REF!+#REF!</f>
        <v>#REF!</v>
      </c>
      <c r="E20" s="25" t="e">
        <f>E26+E32+#REF!+#REF!+#REF!+#REF!+#REF!+#REF!+#REF!</f>
        <v>#REF!</v>
      </c>
      <c r="F20" s="25" t="e">
        <f>F26+F32+#REF!+#REF!+#REF!+#REF!+#REF!+#REF!+#REF!</f>
        <v>#REF!</v>
      </c>
      <c r="G20" s="25">
        <f t="shared" ref="G20:H20" si="30">G26</f>
        <v>0</v>
      </c>
      <c r="H20" s="25">
        <f t="shared" si="30"/>
        <v>0</v>
      </c>
      <c r="I20" s="25">
        <f t="shared" ref="I20:K20" si="31">I26</f>
        <v>0</v>
      </c>
      <c r="J20" s="85" t="e">
        <f t="shared" ref="J20:J22" si="32">I20/H20</f>
        <v>#DIV/0!</v>
      </c>
      <c r="K20" s="191">
        <f t="shared" si="31"/>
        <v>0</v>
      </c>
      <c r="L20" s="87" t="e">
        <f t="shared" ref="L20:L22" si="33">K20/H20</f>
        <v>#DIV/0!</v>
      </c>
      <c r="M20" s="87" t="e">
        <f t="shared" ref="M20:M22" si="34">K20/I20</f>
        <v>#DIV/0!</v>
      </c>
      <c r="N20" s="191">
        <f t="shared" ref="N20" si="35">N26</f>
        <v>0</v>
      </c>
      <c r="O20" s="191">
        <f t="shared" si="25"/>
        <v>0</v>
      </c>
      <c r="P20" s="87" t="e">
        <f t="shared" si="16"/>
        <v>#DIV/0!</v>
      </c>
      <c r="Q20" s="25">
        <f t="shared" si="6"/>
        <v>0</v>
      </c>
      <c r="R20" s="25">
        <f t="shared" si="17"/>
        <v>0</v>
      </c>
      <c r="S20" s="577"/>
      <c r="T20" s="13" t="b">
        <f t="shared" si="18"/>
        <v>1</v>
      </c>
      <c r="CG20" s="47"/>
      <c r="CJ20" s="46" t="b">
        <f t="shared" si="26"/>
        <v>1</v>
      </c>
      <c r="CT20" s="452">
        <f t="shared" si="8"/>
        <v>0</v>
      </c>
      <c r="CU20" s="27" t="b">
        <f t="shared" si="9"/>
        <v>1</v>
      </c>
    </row>
    <row r="21" spans="1:99" s="15" customFormat="1" x14ac:dyDescent="0.25">
      <c r="A21" s="235"/>
      <c r="B21" s="70" t="s">
        <v>22</v>
      </c>
      <c r="C21" s="58"/>
      <c r="D21" s="25" t="e">
        <f>D27+D33+#REF!+#REF!+#REF!+#REF!+#REF!</f>
        <v>#REF!</v>
      </c>
      <c r="E21" s="25" t="e">
        <f>E27+E33+#REF!+#REF!+#REF!+#REF!+#REF!</f>
        <v>#REF!</v>
      </c>
      <c r="F21" s="25" t="e">
        <f>F27+F33+#REF!+#REF!+#REF!+#REF!+#REF!</f>
        <v>#REF!</v>
      </c>
      <c r="G21" s="25">
        <f t="shared" ref="G21:H21" si="36">G27</f>
        <v>0</v>
      </c>
      <c r="H21" s="25">
        <f t="shared" si="36"/>
        <v>0</v>
      </c>
      <c r="I21" s="25">
        <f t="shared" ref="I21:K21" si="37">I27</f>
        <v>0</v>
      </c>
      <c r="J21" s="85" t="e">
        <f t="shared" si="32"/>
        <v>#DIV/0!</v>
      </c>
      <c r="K21" s="25">
        <f t="shared" si="37"/>
        <v>0</v>
      </c>
      <c r="L21" s="87" t="e">
        <f t="shared" si="33"/>
        <v>#DIV/0!</v>
      </c>
      <c r="M21" s="87" t="e">
        <f t="shared" si="34"/>
        <v>#DIV/0!</v>
      </c>
      <c r="N21" s="25">
        <f t="shared" ref="N21" si="38">N27</f>
        <v>0</v>
      </c>
      <c r="O21" s="25">
        <f t="shared" si="25"/>
        <v>0</v>
      </c>
      <c r="P21" s="87" t="e">
        <f t="shared" si="16"/>
        <v>#DIV/0!</v>
      </c>
      <c r="Q21" s="25">
        <f t="shared" si="6"/>
        <v>0</v>
      </c>
      <c r="R21" s="25">
        <f t="shared" si="17"/>
        <v>0</v>
      </c>
      <c r="S21" s="577"/>
      <c r="T21" s="13" t="b">
        <f t="shared" si="18"/>
        <v>1</v>
      </c>
      <c r="CG21" s="47"/>
      <c r="CJ21" s="46" t="b">
        <f t="shared" si="26"/>
        <v>1</v>
      </c>
      <c r="CT21" s="452">
        <f t="shared" si="8"/>
        <v>0</v>
      </c>
      <c r="CU21" s="27" t="b">
        <f t="shared" si="9"/>
        <v>1</v>
      </c>
    </row>
    <row r="22" spans="1:99" s="15" customFormat="1" collapsed="1" x14ac:dyDescent="0.25">
      <c r="A22" s="236"/>
      <c r="B22" s="70" t="s">
        <v>11</v>
      </c>
      <c r="C22" s="58"/>
      <c r="D22" s="25" t="e">
        <f>D28+D34+#REF!+#REF!+#REF!+#REF!+#REF!</f>
        <v>#REF!</v>
      </c>
      <c r="E22" s="25" t="e">
        <f>E28+E34+#REF!+#REF!+#REF!+#REF!+#REF!</f>
        <v>#REF!</v>
      </c>
      <c r="F22" s="25" t="e">
        <f>F28+F34+#REF!+#REF!+#REF!+#REF!+#REF!</f>
        <v>#REF!</v>
      </c>
      <c r="G22" s="25">
        <f t="shared" ref="G22:H22" si="39">G28</f>
        <v>0</v>
      </c>
      <c r="H22" s="25">
        <f t="shared" si="39"/>
        <v>0</v>
      </c>
      <c r="I22" s="25">
        <f t="shared" ref="I22:K22" si="40">I28</f>
        <v>0</v>
      </c>
      <c r="J22" s="85" t="e">
        <f t="shared" si="32"/>
        <v>#DIV/0!</v>
      </c>
      <c r="K22" s="25">
        <f t="shared" si="40"/>
        <v>0</v>
      </c>
      <c r="L22" s="87" t="e">
        <f t="shared" si="33"/>
        <v>#DIV/0!</v>
      </c>
      <c r="M22" s="87" t="e">
        <f t="shared" si="34"/>
        <v>#DIV/0!</v>
      </c>
      <c r="N22" s="25">
        <f t="shared" ref="N22" si="41">N28</f>
        <v>0</v>
      </c>
      <c r="O22" s="25">
        <f t="shared" si="25"/>
        <v>0</v>
      </c>
      <c r="P22" s="87" t="e">
        <f t="shared" si="16"/>
        <v>#DIV/0!</v>
      </c>
      <c r="Q22" s="25">
        <f t="shared" si="6"/>
        <v>0</v>
      </c>
      <c r="R22" s="25">
        <f t="shared" si="17"/>
        <v>0</v>
      </c>
      <c r="S22" s="578"/>
      <c r="T22" s="13" t="b">
        <f t="shared" si="18"/>
        <v>1</v>
      </c>
      <c r="CG22" s="47"/>
      <c r="CJ22" s="46" t="b">
        <f t="shared" si="26"/>
        <v>1</v>
      </c>
      <c r="CT22" s="452">
        <f t="shared" si="8"/>
        <v>0</v>
      </c>
      <c r="CU22" s="27" t="b">
        <f t="shared" si="9"/>
        <v>1</v>
      </c>
    </row>
    <row r="23" spans="1:99" s="48" customFormat="1" ht="54.75" customHeight="1" x14ac:dyDescent="0.25">
      <c r="A23" s="138" t="s">
        <v>130</v>
      </c>
      <c r="B23" s="206" t="s">
        <v>32</v>
      </c>
      <c r="C23" s="129" t="s">
        <v>2</v>
      </c>
      <c r="D23" s="51" t="e">
        <f>D24+D25+D26+D27+#REF!+D28</f>
        <v>#REF!</v>
      </c>
      <c r="E23" s="51" t="e">
        <f>E24+E25+E26+E27+#REF!+E28</f>
        <v>#REF!</v>
      </c>
      <c r="F23" s="51" t="e">
        <f>F24+F25+F26+F27+#REF!+F28</f>
        <v>#REF!</v>
      </c>
      <c r="G23" s="51">
        <f>SUM(G24:G28)</f>
        <v>615997</v>
      </c>
      <c r="H23" s="51">
        <f t="shared" ref="H23" si="42">SUM(H24:H28)</f>
        <v>615997</v>
      </c>
      <c r="I23" s="51">
        <f t="shared" ref="I23:K23" si="43">SUM(I24:I28)</f>
        <v>93408.24</v>
      </c>
      <c r="J23" s="139">
        <f>I23/H23</f>
        <v>0.15</v>
      </c>
      <c r="K23" s="51">
        <f t="shared" si="43"/>
        <v>93408.24</v>
      </c>
      <c r="L23" s="140">
        <f>K23/H23</f>
        <v>0.15</v>
      </c>
      <c r="M23" s="171">
        <f>K23/I23</f>
        <v>1</v>
      </c>
      <c r="N23" s="203">
        <f t="shared" ref="N23" si="44">SUM(N24:N28)</f>
        <v>505592.72</v>
      </c>
      <c r="O23" s="51">
        <f t="shared" si="25"/>
        <v>110404.28</v>
      </c>
      <c r="P23" s="140">
        <f t="shared" si="16"/>
        <v>0.82</v>
      </c>
      <c r="Q23" s="203">
        <f t="shared" si="6"/>
        <v>110404.28</v>
      </c>
      <c r="R23" s="51">
        <f t="shared" si="17"/>
        <v>0</v>
      </c>
      <c r="S23" s="576"/>
      <c r="T23" s="48" t="b">
        <f t="shared" si="18"/>
        <v>0</v>
      </c>
      <c r="CJ23" s="46" t="b">
        <f t="shared" si="26"/>
        <v>1</v>
      </c>
      <c r="CT23" s="452">
        <f t="shared" si="8"/>
        <v>615997</v>
      </c>
      <c r="CU23" s="27" t="b">
        <f t="shared" si="9"/>
        <v>1</v>
      </c>
    </row>
    <row r="24" spans="1:99" s="252" customFormat="1" x14ac:dyDescent="0.25">
      <c r="A24" s="141"/>
      <c r="B24" s="225" t="s">
        <v>10</v>
      </c>
      <c r="C24" s="225"/>
      <c r="D24" s="276"/>
      <c r="E24" s="276"/>
      <c r="F24" s="276"/>
      <c r="G24" s="276">
        <f>G30</f>
        <v>0</v>
      </c>
      <c r="H24" s="276">
        <f>H30</f>
        <v>0</v>
      </c>
      <c r="I24" s="276">
        <f>I30</f>
        <v>0</v>
      </c>
      <c r="J24" s="142" t="e">
        <f t="shared" ref="J24" si="45">I24/H24</f>
        <v>#DIV/0!</v>
      </c>
      <c r="K24" s="276">
        <f>K30</f>
        <v>0</v>
      </c>
      <c r="L24" s="142" t="e">
        <f t="shared" ref="L24" si="46">K24/H24</f>
        <v>#DIV/0!</v>
      </c>
      <c r="M24" s="133" t="e">
        <f t="shared" ref="M24" si="47">K24/I24</f>
        <v>#DIV/0!</v>
      </c>
      <c r="N24" s="276">
        <f>N30</f>
        <v>0</v>
      </c>
      <c r="O24" s="276">
        <f t="shared" si="25"/>
        <v>0</v>
      </c>
      <c r="P24" s="142" t="e">
        <f t="shared" si="16"/>
        <v>#DIV/0!</v>
      </c>
      <c r="Q24" s="276">
        <f t="shared" si="6"/>
        <v>0</v>
      </c>
      <c r="R24" s="276">
        <f t="shared" si="17"/>
        <v>0</v>
      </c>
      <c r="S24" s="577"/>
      <c r="T24" s="46" t="b">
        <f t="shared" si="18"/>
        <v>1</v>
      </c>
      <c r="CJ24" s="46" t="b">
        <f t="shared" si="26"/>
        <v>1</v>
      </c>
      <c r="CT24" s="452">
        <f t="shared" si="8"/>
        <v>0</v>
      </c>
      <c r="CU24" s="27" t="b">
        <f t="shared" si="9"/>
        <v>1</v>
      </c>
    </row>
    <row r="25" spans="1:99" s="252" customFormat="1" x14ac:dyDescent="0.25">
      <c r="A25" s="141"/>
      <c r="B25" s="225" t="s">
        <v>8</v>
      </c>
      <c r="C25" s="225"/>
      <c r="D25" s="276"/>
      <c r="E25" s="276"/>
      <c r="F25" s="276"/>
      <c r="G25" s="276">
        <f t="shared" ref="G25:H25" si="48">G31</f>
        <v>615997</v>
      </c>
      <c r="H25" s="276">
        <f t="shared" si="48"/>
        <v>615997</v>
      </c>
      <c r="I25" s="276">
        <f t="shared" ref="I25:K25" si="49">I31</f>
        <v>93408.24</v>
      </c>
      <c r="J25" s="143">
        <f>I25/H25</f>
        <v>0.15</v>
      </c>
      <c r="K25" s="276">
        <f t="shared" si="49"/>
        <v>93408.24</v>
      </c>
      <c r="L25" s="143">
        <f>K25/H25</f>
        <v>0.15</v>
      </c>
      <c r="M25" s="134">
        <f>K25/I25</f>
        <v>1</v>
      </c>
      <c r="N25" s="276">
        <f t="shared" ref="N25" si="50">N31</f>
        <v>505592.72</v>
      </c>
      <c r="O25" s="276">
        <f t="shared" si="25"/>
        <v>110404.28</v>
      </c>
      <c r="P25" s="143">
        <f t="shared" si="16"/>
        <v>0.82</v>
      </c>
      <c r="Q25" s="276">
        <f t="shared" si="6"/>
        <v>110404.28</v>
      </c>
      <c r="R25" s="276">
        <f t="shared" si="17"/>
        <v>0</v>
      </c>
      <c r="S25" s="577"/>
      <c r="T25" s="46" t="b">
        <f t="shared" si="18"/>
        <v>0</v>
      </c>
      <c r="CJ25" s="46" t="b">
        <f t="shared" si="26"/>
        <v>1</v>
      </c>
      <c r="CT25" s="452">
        <f t="shared" si="8"/>
        <v>615997</v>
      </c>
      <c r="CU25" s="27" t="b">
        <f t="shared" si="9"/>
        <v>1</v>
      </c>
    </row>
    <row r="26" spans="1:99" s="252" customFormat="1" x14ac:dyDescent="0.25">
      <c r="A26" s="141"/>
      <c r="B26" s="277" t="s">
        <v>19</v>
      </c>
      <c r="C26" s="277"/>
      <c r="D26" s="275"/>
      <c r="E26" s="275"/>
      <c r="F26" s="275"/>
      <c r="G26" s="276">
        <f t="shared" ref="G26:H26" si="51">G32</f>
        <v>0</v>
      </c>
      <c r="H26" s="276">
        <f t="shared" si="51"/>
        <v>0</v>
      </c>
      <c r="I26" s="276">
        <f t="shared" ref="I26:K26" si="52">I32</f>
        <v>0</v>
      </c>
      <c r="J26" s="142" t="e">
        <f t="shared" ref="J26:J28" si="53">I26/H26</f>
        <v>#DIV/0!</v>
      </c>
      <c r="K26" s="137">
        <f t="shared" si="52"/>
        <v>0</v>
      </c>
      <c r="L26" s="142" t="e">
        <f t="shared" ref="L26:L28" si="54">K26/H26</f>
        <v>#DIV/0!</v>
      </c>
      <c r="M26" s="133" t="e">
        <f t="shared" ref="M26:M28" si="55">K26/I26</f>
        <v>#DIV/0!</v>
      </c>
      <c r="N26" s="137">
        <f t="shared" ref="N26" si="56">N32</f>
        <v>0</v>
      </c>
      <c r="O26" s="137">
        <f t="shared" si="25"/>
        <v>0</v>
      </c>
      <c r="P26" s="142" t="e">
        <f t="shared" si="16"/>
        <v>#DIV/0!</v>
      </c>
      <c r="Q26" s="276">
        <f t="shared" si="6"/>
        <v>0</v>
      </c>
      <c r="R26" s="276">
        <f t="shared" si="17"/>
        <v>0</v>
      </c>
      <c r="S26" s="577"/>
      <c r="T26" s="46" t="b">
        <f t="shared" si="18"/>
        <v>1</v>
      </c>
      <c r="CJ26" s="46" t="b">
        <f t="shared" si="26"/>
        <v>1</v>
      </c>
      <c r="CT26" s="452">
        <f t="shared" si="8"/>
        <v>0</v>
      </c>
      <c r="CU26" s="27" t="b">
        <f t="shared" si="9"/>
        <v>1</v>
      </c>
    </row>
    <row r="27" spans="1:99" s="252" customFormat="1" hidden="1" x14ac:dyDescent="0.25">
      <c r="A27" s="141"/>
      <c r="B27" s="277" t="s">
        <v>22</v>
      </c>
      <c r="C27" s="277"/>
      <c r="D27" s="275"/>
      <c r="E27" s="275"/>
      <c r="F27" s="275"/>
      <c r="G27" s="276">
        <f t="shared" ref="G27:I27" si="57">G33</f>
        <v>0</v>
      </c>
      <c r="H27" s="276">
        <f t="shared" si="57"/>
        <v>0</v>
      </c>
      <c r="I27" s="278">
        <f t="shared" si="57"/>
        <v>0</v>
      </c>
      <c r="J27" s="142" t="e">
        <f t="shared" si="53"/>
        <v>#DIV/0!</v>
      </c>
      <c r="K27" s="275"/>
      <c r="L27" s="142" t="e">
        <f t="shared" si="54"/>
        <v>#DIV/0!</v>
      </c>
      <c r="M27" s="133" t="e">
        <f t="shared" si="55"/>
        <v>#DIV/0!</v>
      </c>
      <c r="N27" s="276">
        <f t="shared" ref="N27" si="58">N33</f>
        <v>0</v>
      </c>
      <c r="O27" s="276">
        <f t="shared" si="25"/>
        <v>0</v>
      </c>
      <c r="P27" s="142" t="e">
        <f t="shared" si="16"/>
        <v>#DIV/0!</v>
      </c>
      <c r="Q27" s="276">
        <f t="shared" si="6"/>
        <v>0</v>
      </c>
      <c r="R27" s="278">
        <f t="shared" si="17"/>
        <v>0</v>
      </c>
      <c r="S27" s="577"/>
      <c r="T27" s="46" t="b">
        <f t="shared" si="18"/>
        <v>1</v>
      </c>
      <c r="CJ27" s="46" t="b">
        <f t="shared" si="26"/>
        <v>1</v>
      </c>
      <c r="CT27" s="452">
        <f t="shared" si="8"/>
        <v>0</v>
      </c>
      <c r="CU27" s="27" t="b">
        <f t="shared" si="9"/>
        <v>1</v>
      </c>
    </row>
    <row r="28" spans="1:99" s="252" customFormat="1" hidden="1" collapsed="1" x14ac:dyDescent="0.25">
      <c r="A28" s="144"/>
      <c r="B28" s="135" t="s">
        <v>11</v>
      </c>
      <c r="C28" s="277"/>
      <c r="D28" s="275"/>
      <c r="E28" s="275"/>
      <c r="F28" s="136"/>
      <c r="G28" s="276">
        <f t="shared" ref="G28:I28" si="59">G34</f>
        <v>0</v>
      </c>
      <c r="H28" s="276">
        <f t="shared" si="59"/>
        <v>0</v>
      </c>
      <c r="I28" s="278">
        <f t="shared" si="59"/>
        <v>0</v>
      </c>
      <c r="J28" s="142" t="e">
        <f t="shared" si="53"/>
        <v>#DIV/0!</v>
      </c>
      <c r="K28" s="275"/>
      <c r="L28" s="142" t="e">
        <f t="shared" si="54"/>
        <v>#DIV/0!</v>
      </c>
      <c r="M28" s="133" t="e">
        <f t="shared" si="55"/>
        <v>#DIV/0!</v>
      </c>
      <c r="N28" s="276">
        <f t="shared" ref="N28" si="60">N34</f>
        <v>0</v>
      </c>
      <c r="O28" s="276">
        <f t="shared" si="25"/>
        <v>0</v>
      </c>
      <c r="P28" s="142" t="e">
        <f t="shared" si="16"/>
        <v>#DIV/0!</v>
      </c>
      <c r="Q28" s="276">
        <f t="shared" si="6"/>
        <v>0</v>
      </c>
      <c r="R28" s="278">
        <f t="shared" si="17"/>
        <v>0</v>
      </c>
      <c r="S28" s="578"/>
      <c r="T28" s="46" t="b">
        <f t="shared" si="18"/>
        <v>1</v>
      </c>
      <c r="CJ28" s="46" t="b">
        <f t="shared" si="26"/>
        <v>1</v>
      </c>
      <c r="CT28" s="452">
        <f t="shared" si="8"/>
        <v>0</v>
      </c>
      <c r="CU28" s="27" t="b">
        <f t="shared" si="9"/>
        <v>1</v>
      </c>
    </row>
    <row r="29" spans="1:99" s="44" customFormat="1" ht="338.25" customHeight="1" x14ac:dyDescent="0.25">
      <c r="A29" s="145" t="s">
        <v>132</v>
      </c>
      <c r="B29" s="493" t="s">
        <v>291</v>
      </c>
      <c r="C29" s="175" t="s">
        <v>17</v>
      </c>
      <c r="D29" s="41">
        <f t="shared" ref="D29:I29" si="61">SUM(D30:D34)</f>
        <v>0</v>
      </c>
      <c r="E29" s="41">
        <f t="shared" si="61"/>
        <v>0</v>
      </c>
      <c r="F29" s="41">
        <f t="shared" si="61"/>
        <v>0</v>
      </c>
      <c r="G29" s="41">
        <f t="shared" si="61"/>
        <v>615997</v>
      </c>
      <c r="H29" s="41">
        <f t="shared" si="61"/>
        <v>615997</v>
      </c>
      <c r="I29" s="41">
        <f t="shared" si="61"/>
        <v>93408.24</v>
      </c>
      <c r="J29" s="494">
        <f>I29/H29</f>
        <v>0.15160000000000001</v>
      </c>
      <c r="K29" s="41">
        <f>SUM(K30:K34)</f>
        <v>93408.24</v>
      </c>
      <c r="L29" s="132">
        <f>K29/H29</f>
        <v>0.15</v>
      </c>
      <c r="M29" s="171">
        <f>K29/I29</f>
        <v>1</v>
      </c>
      <c r="N29" s="238">
        <f>SUM(N30:N34)</f>
        <v>505592.72</v>
      </c>
      <c r="O29" s="41">
        <f>H29-N29</f>
        <v>110404.28</v>
      </c>
      <c r="P29" s="132">
        <f t="shared" si="16"/>
        <v>0.82</v>
      </c>
      <c r="Q29" s="41">
        <f>H29-N29</f>
        <v>110404.28</v>
      </c>
      <c r="R29" s="41">
        <f t="shared" si="17"/>
        <v>0</v>
      </c>
      <c r="S29" s="628" t="s">
        <v>539</v>
      </c>
      <c r="T29" s="44" t="b">
        <f t="shared" si="18"/>
        <v>0</v>
      </c>
      <c r="CJ29" s="46" t="b">
        <f t="shared" si="26"/>
        <v>1</v>
      </c>
      <c r="CT29" s="210">
        <f t="shared" si="8"/>
        <v>615997</v>
      </c>
      <c r="CU29" s="46" t="b">
        <f t="shared" si="9"/>
        <v>1</v>
      </c>
    </row>
    <row r="30" spans="1:99" s="350" customFormat="1" x14ac:dyDescent="0.25">
      <c r="A30" s="146"/>
      <c r="B30" s="453" t="s">
        <v>10</v>
      </c>
      <c r="C30" s="453"/>
      <c r="D30" s="472"/>
      <c r="E30" s="472"/>
      <c r="F30" s="16"/>
      <c r="G30" s="472"/>
      <c r="H30" s="16"/>
      <c r="I30" s="472"/>
      <c r="J30" s="17"/>
      <c r="K30" s="472"/>
      <c r="L30" s="18"/>
      <c r="M30" s="133"/>
      <c r="N30" s="472"/>
      <c r="O30" s="472">
        <f t="shared" ref="O30" si="62">H30-K30</f>
        <v>0</v>
      </c>
      <c r="P30" s="495" t="e">
        <f t="shared" si="16"/>
        <v>#DIV/0!</v>
      </c>
      <c r="Q30" s="16">
        <f>H30-N30</f>
        <v>0</v>
      </c>
      <c r="R30" s="472">
        <f t="shared" si="17"/>
        <v>0</v>
      </c>
      <c r="S30" s="629"/>
      <c r="T30" s="46" t="b">
        <f t="shared" si="18"/>
        <v>1</v>
      </c>
      <c r="CG30" s="147"/>
      <c r="CJ30" s="46" t="b">
        <f t="shared" si="26"/>
        <v>1</v>
      </c>
      <c r="CT30" s="210">
        <f t="shared" si="8"/>
        <v>0</v>
      </c>
      <c r="CU30" s="46" t="b">
        <f t="shared" si="9"/>
        <v>1</v>
      </c>
    </row>
    <row r="31" spans="1:99" s="350" customFormat="1" ht="93" x14ac:dyDescent="0.25">
      <c r="A31" s="148"/>
      <c r="B31" s="453" t="s">
        <v>8</v>
      </c>
      <c r="C31" s="453"/>
      <c r="D31" s="472"/>
      <c r="E31" s="472"/>
      <c r="F31" s="472"/>
      <c r="G31" s="472">
        <v>615997</v>
      </c>
      <c r="H31" s="472">
        <v>615997</v>
      </c>
      <c r="I31" s="472">
        <v>93408.24</v>
      </c>
      <c r="J31" s="496">
        <f t="shared" ref="J31:J34" si="63">I31/H31</f>
        <v>0.15160000000000001</v>
      </c>
      <c r="K31" s="472">
        <f>I31</f>
        <v>93408.24</v>
      </c>
      <c r="L31" s="134">
        <f>K31/H31</f>
        <v>0.15</v>
      </c>
      <c r="M31" s="134">
        <f t="shared" ref="M31:M34" si="64">K31/I31</f>
        <v>1</v>
      </c>
      <c r="N31" s="472">
        <v>505592.72</v>
      </c>
      <c r="O31" s="472">
        <f>H31-N31</f>
        <v>110404.28</v>
      </c>
      <c r="P31" s="134">
        <f t="shared" si="16"/>
        <v>0.82</v>
      </c>
      <c r="Q31" s="16">
        <f t="shared" ref="Q31:Q34" si="65">H31-N31</f>
        <v>110404.28</v>
      </c>
      <c r="R31" s="472">
        <f t="shared" si="17"/>
        <v>0</v>
      </c>
      <c r="S31" s="629"/>
      <c r="T31" s="46" t="b">
        <f t="shared" si="18"/>
        <v>0</v>
      </c>
      <c r="CG31" s="147">
        <f>K29/H29*100</f>
        <v>15.16</v>
      </c>
      <c r="CJ31" s="46" t="b">
        <f t="shared" si="26"/>
        <v>1</v>
      </c>
      <c r="CL31" s="208" t="s">
        <v>344</v>
      </c>
      <c r="CT31" s="210">
        <f t="shared" si="8"/>
        <v>615997</v>
      </c>
      <c r="CU31" s="46" t="b">
        <f t="shared" si="9"/>
        <v>1</v>
      </c>
    </row>
    <row r="32" spans="1:99" s="350" customFormat="1" x14ac:dyDescent="0.25">
      <c r="A32" s="146"/>
      <c r="B32" s="465" t="s">
        <v>19</v>
      </c>
      <c r="C32" s="465"/>
      <c r="D32" s="473"/>
      <c r="E32" s="473"/>
      <c r="F32" s="473"/>
      <c r="G32" s="473"/>
      <c r="H32" s="473"/>
      <c r="I32" s="473"/>
      <c r="J32" s="281" t="e">
        <f t="shared" si="63"/>
        <v>#DIV/0!</v>
      </c>
      <c r="K32" s="473"/>
      <c r="L32" s="150" t="e">
        <f>K32/H32</f>
        <v>#DIV/0!</v>
      </c>
      <c r="M32" s="150" t="e">
        <f t="shared" si="64"/>
        <v>#DIV/0!</v>
      </c>
      <c r="N32" s="215">
        <f>H32</f>
        <v>0</v>
      </c>
      <c r="O32" s="215">
        <f>H32-N32</f>
        <v>0</v>
      </c>
      <c r="P32" s="150" t="e">
        <f t="shared" si="16"/>
        <v>#DIV/0!</v>
      </c>
      <c r="Q32" s="136">
        <f t="shared" si="65"/>
        <v>0</v>
      </c>
      <c r="R32" s="473">
        <f t="shared" si="17"/>
        <v>0</v>
      </c>
      <c r="S32" s="629"/>
      <c r="T32" s="46" t="b">
        <f t="shared" si="18"/>
        <v>1</v>
      </c>
      <c r="CG32" s="147">
        <f>H31-G31</f>
        <v>0</v>
      </c>
      <c r="CJ32" s="46" t="b">
        <f t="shared" si="26"/>
        <v>1</v>
      </c>
      <c r="CT32" s="210">
        <f t="shared" si="8"/>
        <v>0</v>
      </c>
      <c r="CU32" s="46" t="b">
        <f t="shared" si="9"/>
        <v>1</v>
      </c>
    </row>
    <row r="33" spans="1:99" s="350" customFormat="1" x14ac:dyDescent="0.25">
      <c r="A33" s="146"/>
      <c r="B33" s="453" t="s">
        <v>22</v>
      </c>
      <c r="C33" s="453"/>
      <c r="D33" s="472"/>
      <c r="E33" s="472"/>
      <c r="F33" s="472"/>
      <c r="G33" s="472"/>
      <c r="H33" s="472"/>
      <c r="I33" s="467"/>
      <c r="J33" s="142" t="e">
        <f t="shared" si="63"/>
        <v>#DIV/0!</v>
      </c>
      <c r="K33" s="472"/>
      <c r="L33" s="134">
        <v>0</v>
      </c>
      <c r="M33" s="133" t="e">
        <f>K33/I33</f>
        <v>#DIV/0!</v>
      </c>
      <c r="N33" s="472">
        <v>0</v>
      </c>
      <c r="O33" s="472">
        <f>H33-N33</f>
        <v>0</v>
      </c>
      <c r="P33" s="133" t="e">
        <f t="shared" si="16"/>
        <v>#DIV/0!</v>
      </c>
      <c r="Q33" s="16">
        <f t="shared" si="65"/>
        <v>0</v>
      </c>
      <c r="R33" s="467">
        <f t="shared" si="17"/>
        <v>0</v>
      </c>
      <c r="S33" s="629"/>
      <c r="T33" s="46" t="b">
        <f t="shared" si="18"/>
        <v>1</v>
      </c>
      <c r="CJ33" s="46" t="b">
        <f t="shared" si="26"/>
        <v>1</v>
      </c>
      <c r="CT33" s="210">
        <f t="shared" si="8"/>
        <v>0</v>
      </c>
      <c r="CU33" s="46" t="b">
        <f t="shared" si="9"/>
        <v>1</v>
      </c>
    </row>
    <row r="34" spans="1:99" s="350" customFormat="1" collapsed="1" x14ac:dyDescent="0.25">
      <c r="A34" s="148"/>
      <c r="B34" s="453" t="s">
        <v>11</v>
      </c>
      <c r="C34" s="453"/>
      <c r="D34" s="472"/>
      <c r="E34" s="472"/>
      <c r="F34" s="16"/>
      <c r="G34" s="472"/>
      <c r="H34" s="16"/>
      <c r="I34" s="472"/>
      <c r="J34" s="142" t="e">
        <f t="shared" si="63"/>
        <v>#DIV/0!</v>
      </c>
      <c r="K34" s="472"/>
      <c r="L34" s="133" t="e">
        <f t="shared" ref="L34" si="66">K34/H34</f>
        <v>#DIV/0!</v>
      </c>
      <c r="M34" s="133" t="e">
        <f t="shared" si="64"/>
        <v>#DIV/0!</v>
      </c>
      <c r="N34" s="472"/>
      <c r="O34" s="472">
        <f t="shared" ref="O34" si="67">H34-N34</f>
        <v>0</v>
      </c>
      <c r="P34" s="133" t="e">
        <f t="shared" si="16"/>
        <v>#DIV/0!</v>
      </c>
      <c r="Q34" s="16">
        <f t="shared" si="65"/>
        <v>0</v>
      </c>
      <c r="R34" s="472">
        <f t="shared" si="17"/>
        <v>0</v>
      </c>
      <c r="S34" s="630"/>
      <c r="T34" s="46" t="b">
        <f t="shared" si="18"/>
        <v>1</v>
      </c>
      <c r="CJ34" s="46" t="b">
        <f t="shared" si="26"/>
        <v>1</v>
      </c>
      <c r="CT34" s="210">
        <f t="shared" si="8"/>
        <v>0</v>
      </c>
      <c r="CU34" s="46" t="b">
        <f t="shared" si="9"/>
        <v>1</v>
      </c>
    </row>
    <row r="35" spans="1:99" s="43" customFormat="1" ht="116.25" x14ac:dyDescent="0.35">
      <c r="A35" s="295" t="s">
        <v>23</v>
      </c>
      <c r="B35" s="296" t="s">
        <v>175</v>
      </c>
      <c r="C35" s="82" t="s">
        <v>9</v>
      </c>
      <c r="D35" s="29">
        <f>SUM(D36:D40)</f>
        <v>0</v>
      </c>
      <c r="E35" s="29">
        <f>SUM(E36:E40)</f>
        <v>0</v>
      </c>
      <c r="F35" s="29">
        <f>SUM(F36:F40)</f>
        <v>0</v>
      </c>
      <c r="G35" s="29">
        <f>SUM(G36:G40)</f>
        <v>9398825.5399999991</v>
      </c>
      <c r="H35" s="29">
        <f t="shared" ref="H35:K35" si="68">SUM(H36:H40)</f>
        <v>8874457.5299999993</v>
      </c>
      <c r="I35" s="29">
        <f t="shared" si="68"/>
        <v>8570617.0899999999</v>
      </c>
      <c r="J35" s="297">
        <f>I35/H35</f>
        <v>0.97</v>
      </c>
      <c r="K35" s="29">
        <f t="shared" si="68"/>
        <v>8506393.3900000006</v>
      </c>
      <c r="L35" s="298">
        <f>K35/H35</f>
        <v>0.96</v>
      </c>
      <c r="M35" s="298">
        <f>K35/I35</f>
        <v>0.99</v>
      </c>
      <c r="N35" s="29">
        <f t="shared" ref="N35" si="69">SUM(N36:N40)</f>
        <v>8868108.0399999991</v>
      </c>
      <c r="O35" s="29">
        <f>SUM(O36:O40)</f>
        <v>6349.49</v>
      </c>
      <c r="P35" s="298">
        <f t="shared" si="16"/>
        <v>1</v>
      </c>
      <c r="Q35" s="195">
        <f t="shared" ref="Q35:Q100" si="70">H35-N35</f>
        <v>6349.49</v>
      </c>
      <c r="R35" s="195">
        <f t="shared" si="17"/>
        <v>64223.7</v>
      </c>
      <c r="S35" s="313" t="s">
        <v>322</v>
      </c>
      <c r="CG35" s="152">
        <f>G35-H35</f>
        <v>524368.01</v>
      </c>
      <c r="CJ35" s="46" t="b">
        <f t="shared" si="26"/>
        <v>1</v>
      </c>
      <c r="CT35" s="452">
        <f t="shared" si="8"/>
        <v>8874457.5299999993</v>
      </c>
      <c r="CU35" s="27" t="b">
        <f t="shared" si="9"/>
        <v>1</v>
      </c>
    </row>
    <row r="36" spans="1:99" s="43" customFormat="1" ht="42" customHeight="1" x14ac:dyDescent="0.35">
      <c r="A36" s="299"/>
      <c r="B36" s="300" t="s">
        <v>10</v>
      </c>
      <c r="C36" s="301"/>
      <c r="D36" s="92"/>
      <c r="E36" s="92"/>
      <c r="F36" s="92"/>
      <c r="G36" s="92">
        <f t="shared" ref="G36:I40" si="71">G42+G138+G150</f>
        <v>102066.3</v>
      </c>
      <c r="H36" s="92">
        <f t="shared" si="71"/>
        <v>129034.2</v>
      </c>
      <c r="I36" s="92">
        <f t="shared" si="71"/>
        <v>102066.22</v>
      </c>
      <c r="J36" s="93">
        <f>I36/H36</f>
        <v>0.79</v>
      </c>
      <c r="K36" s="92">
        <f>K42+K138+K150</f>
        <v>102066.22</v>
      </c>
      <c r="L36" s="302">
        <f>K36/H36</f>
        <v>0.79</v>
      </c>
      <c r="M36" s="302">
        <f t="shared" ref="M36:M40" si="72">K36/I36</f>
        <v>1</v>
      </c>
      <c r="N36" s="92">
        <f t="shared" ref="N36:O40" si="73">N42+N138+N150</f>
        <v>129034.12</v>
      </c>
      <c r="O36" s="92">
        <f t="shared" si="73"/>
        <v>0.08</v>
      </c>
      <c r="P36" s="302">
        <f t="shared" si="16"/>
        <v>1</v>
      </c>
      <c r="Q36" s="42">
        <f t="shared" si="70"/>
        <v>0.08</v>
      </c>
      <c r="R36" s="42">
        <f t="shared" si="17"/>
        <v>0</v>
      </c>
      <c r="S36" s="577" t="s">
        <v>462</v>
      </c>
      <c r="CG36" s="152">
        <f t="shared" ref="CG36:CG40" si="74">G36-H36</f>
        <v>-26967.9</v>
      </c>
      <c r="CJ36" s="46" t="b">
        <f t="shared" si="26"/>
        <v>1</v>
      </c>
      <c r="CT36" s="452">
        <f t="shared" si="8"/>
        <v>129034.2</v>
      </c>
      <c r="CU36" s="27" t="b">
        <f t="shared" si="9"/>
        <v>1</v>
      </c>
    </row>
    <row r="37" spans="1:99" s="43" customFormat="1" ht="42" customHeight="1" x14ac:dyDescent="0.35">
      <c r="A37" s="303"/>
      <c r="B37" s="304" t="s">
        <v>8</v>
      </c>
      <c r="C37" s="305"/>
      <c r="D37" s="306">
        <f t="shared" ref="D37:F38" si="75">D43</f>
        <v>0</v>
      </c>
      <c r="E37" s="306">
        <f t="shared" si="75"/>
        <v>0</v>
      </c>
      <c r="F37" s="306">
        <f t="shared" si="75"/>
        <v>0</v>
      </c>
      <c r="G37" s="92">
        <f t="shared" si="71"/>
        <v>9221463.0199999996</v>
      </c>
      <c r="H37" s="92">
        <f t="shared" si="71"/>
        <v>8670127.0999999996</v>
      </c>
      <c r="I37" s="92">
        <f t="shared" si="71"/>
        <v>8396878.5600000005</v>
      </c>
      <c r="J37" s="93">
        <f t="shared" ref="J37:J40" si="76">I37/H37</f>
        <v>0.97</v>
      </c>
      <c r="K37" s="92">
        <f>K43+K139+K151</f>
        <v>8332654.8600000003</v>
      </c>
      <c r="L37" s="302">
        <f t="shared" ref="L37:L40" si="77">K37/H37</f>
        <v>0.96</v>
      </c>
      <c r="M37" s="302">
        <f t="shared" si="72"/>
        <v>0.99</v>
      </c>
      <c r="N37" s="92">
        <f t="shared" si="73"/>
        <v>8663777.8100000005</v>
      </c>
      <c r="O37" s="92">
        <f t="shared" si="73"/>
        <v>6349.29</v>
      </c>
      <c r="P37" s="302">
        <f t="shared" si="16"/>
        <v>1</v>
      </c>
      <c r="Q37" s="42">
        <f t="shared" si="70"/>
        <v>6349.29</v>
      </c>
      <c r="R37" s="42">
        <f t="shared" si="17"/>
        <v>64223.7</v>
      </c>
      <c r="S37" s="577"/>
      <c r="CG37" s="152">
        <f t="shared" si="74"/>
        <v>551335.92000000004</v>
      </c>
      <c r="CJ37" s="46" t="b">
        <f t="shared" si="26"/>
        <v>1</v>
      </c>
      <c r="CT37" s="452">
        <f t="shared" si="8"/>
        <v>8670127.0999999996</v>
      </c>
      <c r="CU37" s="27" t="b">
        <f t="shared" si="9"/>
        <v>1</v>
      </c>
    </row>
    <row r="38" spans="1:99" s="43" customFormat="1" ht="42" customHeight="1" x14ac:dyDescent="0.35">
      <c r="A38" s="303"/>
      <c r="B38" s="300" t="s">
        <v>19</v>
      </c>
      <c r="C38" s="301"/>
      <c r="D38" s="92">
        <f t="shared" si="75"/>
        <v>0</v>
      </c>
      <c r="E38" s="92">
        <f t="shared" si="75"/>
        <v>0</v>
      </c>
      <c r="F38" s="92">
        <f t="shared" si="75"/>
        <v>0</v>
      </c>
      <c r="G38" s="92">
        <f t="shared" si="71"/>
        <v>3854.82</v>
      </c>
      <c r="H38" s="92">
        <f t="shared" si="71"/>
        <v>858.39</v>
      </c>
      <c r="I38" s="92">
        <f t="shared" si="71"/>
        <v>231.02</v>
      </c>
      <c r="J38" s="93">
        <f t="shared" si="76"/>
        <v>0.27</v>
      </c>
      <c r="K38" s="92">
        <f>K44+K140+K152</f>
        <v>231.02</v>
      </c>
      <c r="L38" s="302">
        <f t="shared" si="77"/>
        <v>0.27</v>
      </c>
      <c r="M38" s="302">
        <f t="shared" si="72"/>
        <v>1</v>
      </c>
      <c r="N38" s="92">
        <f t="shared" si="73"/>
        <v>858.39</v>
      </c>
      <c r="O38" s="92">
        <f t="shared" si="73"/>
        <v>0</v>
      </c>
      <c r="P38" s="302">
        <f t="shared" si="16"/>
        <v>1</v>
      </c>
      <c r="Q38" s="42">
        <f t="shared" si="70"/>
        <v>0</v>
      </c>
      <c r="R38" s="42">
        <f t="shared" si="17"/>
        <v>0</v>
      </c>
      <c r="S38" s="577"/>
      <c r="CG38" s="152">
        <f t="shared" si="74"/>
        <v>2996.43</v>
      </c>
      <c r="CJ38" s="46" t="b">
        <f t="shared" si="26"/>
        <v>1</v>
      </c>
      <c r="CT38" s="452">
        <f t="shared" si="8"/>
        <v>858.39</v>
      </c>
      <c r="CU38" s="27" t="b">
        <f t="shared" si="9"/>
        <v>1</v>
      </c>
    </row>
    <row r="39" spans="1:99" s="43" customFormat="1" ht="42" customHeight="1" x14ac:dyDescent="0.35">
      <c r="A39" s="303"/>
      <c r="B39" s="300" t="s">
        <v>22</v>
      </c>
      <c r="C39" s="301"/>
      <c r="D39" s="92"/>
      <c r="E39" s="92"/>
      <c r="F39" s="92"/>
      <c r="G39" s="92">
        <f t="shared" si="71"/>
        <v>71441.399999999994</v>
      </c>
      <c r="H39" s="92">
        <f t="shared" si="71"/>
        <v>74437.84</v>
      </c>
      <c r="I39" s="92">
        <f t="shared" si="71"/>
        <v>71441.289999999994</v>
      </c>
      <c r="J39" s="93">
        <f t="shared" si="76"/>
        <v>0.96</v>
      </c>
      <c r="K39" s="92">
        <f>K45+K141+K153</f>
        <v>71441.289999999994</v>
      </c>
      <c r="L39" s="302">
        <f t="shared" si="77"/>
        <v>0.96</v>
      </c>
      <c r="M39" s="302">
        <f t="shared" si="72"/>
        <v>1</v>
      </c>
      <c r="N39" s="92">
        <f t="shared" si="73"/>
        <v>74437.72</v>
      </c>
      <c r="O39" s="92">
        <f t="shared" si="73"/>
        <v>0.12</v>
      </c>
      <c r="P39" s="302">
        <f t="shared" si="16"/>
        <v>1</v>
      </c>
      <c r="Q39" s="42">
        <f t="shared" si="70"/>
        <v>0.12</v>
      </c>
      <c r="R39" s="42">
        <f t="shared" si="17"/>
        <v>0</v>
      </c>
      <c r="S39" s="577"/>
      <c r="CG39" s="152">
        <f t="shared" si="74"/>
        <v>-2996.44</v>
      </c>
      <c r="CJ39" s="46" t="b">
        <f t="shared" si="26"/>
        <v>1</v>
      </c>
      <c r="CT39" s="452">
        <f t="shared" si="8"/>
        <v>74437.84</v>
      </c>
      <c r="CU39" s="27" t="b">
        <f t="shared" si="9"/>
        <v>1</v>
      </c>
    </row>
    <row r="40" spans="1:99" s="43" customFormat="1" ht="42" customHeight="1" x14ac:dyDescent="0.35">
      <c r="A40" s="307"/>
      <c r="B40" s="300" t="s">
        <v>11</v>
      </c>
      <c r="C40" s="301"/>
      <c r="D40" s="92"/>
      <c r="E40" s="92"/>
      <c r="F40" s="92"/>
      <c r="G40" s="92">
        <f t="shared" si="71"/>
        <v>0</v>
      </c>
      <c r="H40" s="92">
        <f t="shared" si="71"/>
        <v>0</v>
      </c>
      <c r="I40" s="92">
        <f t="shared" si="71"/>
        <v>0</v>
      </c>
      <c r="J40" s="96" t="e">
        <f t="shared" si="76"/>
        <v>#DIV/0!</v>
      </c>
      <c r="K40" s="92">
        <f>K46+K142+K154</f>
        <v>0</v>
      </c>
      <c r="L40" s="308" t="e">
        <f t="shared" si="77"/>
        <v>#DIV/0!</v>
      </c>
      <c r="M40" s="308" t="e">
        <f t="shared" si="72"/>
        <v>#DIV/0!</v>
      </c>
      <c r="N40" s="92">
        <f t="shared" si="73"/>
        <v>0</v>
      </c>
      <c r="O40" s="92">
        <f t="shared" si="73"/>
        <v>0</v>
      </c>
      <c r="P40" s="308" t="e">
        <f t="shared" si="16"/>
        <v>#DIV/0!</v>
      </c>
      <c r="Q40" s="42">
        <f t="shared" si="70"/>
        <v>0</v>
      </c>
      <c r="R40" s="42">
        <f t="shared" si="17"/>
        <v>0</v>
      </c>
      <c r="S40" s="578"/>
      <c r="CG40" s="152">
        <f t="shared" si="74"/>
        <v>0</v>
      </c>
      <c r="CJ40" s="46" t="b">
        <f t="shared" si="26"/>
        <v>1</v>
      </c>
      <c r="CT40" s="452">
        <f t="shared" si="8"/>
        <v>0</v>
      </c>
      <c r="CU40" s="27" t="b">
        <f t="shared" si="9"/>
        <v>1</v>
      </c>
    </row>
    <row r="41" spans="1:99" s="102" customFormat="1" ht="46.5" x14ac:dyDescent="0.35">
      <c r="A41" s="138" t="s">
        <v>24</v>
      </c>
      <c r="B41" s="149" t="s">
        <v>106</v>
      </c>
      <c r="C41" s="129" t="s">
        <v>2</v>
      </c>
      <c r="D41" s="51">
        <f t="shared" ref="D41:I41" si="78">SUM(D42:D46)</f>
        <v>0</v>
      </c>
      <c r="E41" s="51">
        <f t="shared" si="78"/>
        <v>0</v>
      </c>
      <c r="F41" s="51">
        <f t="shared" si="78"/>
        <v>0</v>
      </c>
      <c r="G41" s="51">
        <f t="shared" si="78"/>
        <v>9398610.5399999991</v>
      </c>
      <c r="H41" s="51">
        <f t="shared" si="78"/>
        <v>8874342.5299999993</v>
      </c>
      <c r="I41" s="51">
        <f t="shared" si="78"/>
        <v>8570502.0899999999</v>
      </c>
      <c r="J41" s="139">
        <f>I41/H41</f>
        <v>0.97</v>
      </c>
      <c r="K41" s="51">
        <f>SUM(K42:K46)</f>
        <v>8506278.3900000006</v>
      </c>
      <c r="L41" s="130">
        <f>K41/H41</f>
        <v>0.96</v>
      </c>
      <c r="M41" s="130">
        <f>K41/I41</f>
        <v>0.99</v>
      </c>
      <c r="N41" s="51">
        <f t="shared" ref="N41" si="79">SUM(N42:N46)</f>
        <v>8867993.0399999991</v>
      </c>
      <c r="O41" s="51">
        <f>H41-N41</f>
        <v>6349.49</v>
      </c>
      <c r="P41" s="130">
        <f t="shared" si="16"/>
        <v>1</v>
      </c>
      <c r="Q41" s="51">
        <f t="shared" si="70"/>
        <v>6349.49</v>
      </c>
      <c r="R41" s="51">
        <f t="shared" si="17"/>
        <v>64223.7</v>
      </c>
      <c r="S41" s="632" t="s">
        <v>161</v>
      </c>
      <c r="CJ41" s="46" t="b">
        <f t="shared" si="26"/>
        <v>1</v>
      </c>
      <c r="CK41" s="102">
        <v>780942.79</v>
      </c>
      <c r="CT41" s="452">
        <f t="shared" si="8"/>
        <v>8874342.5299999993</v>
      </c>
      <c r="CU41" s="27" t="b">
        <f t="shared" si="9"/>
        <v>1</v>
      </c>
    </row>
    <row r="42" spans="1:99" s="40" customFormat="1" ht="46.5" customHeight="1" x14ac:dyDescent="0.35">
      <c r="A42" s="141"/>
      <c r="B42" s="394" t="s">
        <v>10</v>
      </c>
      <c r="C42" s="394"/>
      <c r="D42" s="395">
        <f>D102</f>
        <v>0</v>
      </c>
      <c r="E42" s="395">
        <f t="shared" ref="E42:F42" si="80">E102</f>
        <v>0</v>
      </c>
      <c r="F42" s="395">
        <f t="shared" si="80"/>
        <v>0</v>
      </c>
      <c r="G42" s="395">
        <f>G48+G54+G60+G66+G72+G78+G84+G96+G90+G108</f>
        <v>102066.3</v>
      </c>
      <c r="H42" s="395">
        <f t="shared" ref="H42:I42" si="81">H48+H54+H60+H66+H72+H78+H84+H96+H90+H108</f>
        <v>129034.2</v>
      </c>
      <c r="I42" s="395">
        <f t="shared" si="81"/>
        <v>102066.22</v>
      </c>
      <c r="J42" s="143">
        <f t="shared" ref="J42:J46" si="82">I42/H42</f>
        <v>0.79</v>
      </c>
      <c r="K42" s="395">
        <f t="shared" ref="K42" si="83">K48+K54+K60+K66+K72+K78+K84+K96+K90+K108</f>
        <v>102066.22</v>
      </c>
      <c r="L42" s="134">
        <f t="shared" ref="L42:L46" si="84">K42/H42</f>
        <v>0.79</v>
      </c>
      <c r="M42" s="134">
        <f t="shared" ref="M42:M137" si="85">K42/I42</f>
        <v>1</v>
      </c>
      <c r="N42" s="395">
        <f t="shared" ref="N42" si="86">N48+N54+N60+N66+N72+N78+N84+N96+N90+N108</f>
        <v>129034.12</v>
      </c>
      <c r="O42" s="395">
        <f t="shared" ref="O42" si="87">O48+O54+O60+O66+O72+O78+O84+O96+O108</f>
        <v>0.08</v>
      </c>
      <c r="P42" s="134">
        <f t="shared" si="16"/>
        <v>1</v>
      </c>
      <c r="Q42" s="395">
        <f t="shared" si="70"/>
        <v>0.08</v>
      </c>
      <c r="R42" s="395">
        <f t="shared" si="17"/>
        <v>0</v>
      </c>
      <c r="S42" s="633"/>
      <c r="CJ42" s="46" t="b">
        <f t="shared" si="26"/>
        <v>1</v>
      </c>
      <c r="CK42" s="181">
        <f>CK41-K41</f>
        <v>-7725335.5999999996</v>
      </c>
      <c r="CT42" s="452">
        <f t="shared" si="8"/>
        <v>129034.2</v>
      </c>
      <c r="CU42" s="27" t="b">
        <f t="shared" si="9"/>
        <v>1</v>
      </c>
    </row>
    <row r="43" spans="1:99" s="40" customFormat="1" ht="46.5" customHeight="1" x14ac:dyDescent="0.35">
      <c r="A43" s="141"/>
      <c r="B43" s="394" t="s">
        <v>8</v>
      </c>
      <c r="C43" s="394"/>
      <c r="D43" s="395">
        <f t="shared" ref="D43:F46" si="88">D103</f>
        <v>0</v>
      </c>
      <c r="E43" s="395">
        <f t="shared" si="88"/>
        <v>0</v>
      </c>
      <c r="F43" s="395">
        <f t="shared" si="88"/>
        <v>0</v>
      </c>
      <c r="G43" s="395">
        <f t="shared" ref="G43:I43" si="89">G49+G55+G61+G67+G73+G79+G85+G97+G91+G109</f>
        <v>9221248.0199999996</v>
      </c>
      <c r="H43" s="395">
        <f t="shared" si="89"/>
        <v>8670012.0999999996</v>
      </c>
      <c r="I43" s="395">
        <f t="shared" si="89"/>
        <v>8396763.5600000005</v>
      </c>
      <c r="J43" s="143">
        <f t="shared" si="82"/>
        <v>0.97</v>
      </c>
      <c r="K43" s="395">
        <f t="shared" ref="K43" si="90">K49+K55+K61+K67+K73+K79+K85+K97+K91+K109</f>
        <v>8332539.8600000003</v>
      </c>
      <c r="L43" s="134">
        <f t="shared" si="84"/>
        <v>0.96</v>
      </c>
      <c r="M43" s="134">
        <f t="shared" si="85"/>
        <v>0.99</v>
      </c>
      <c r="N43" s="395">
        <f t="shared" ref="N43" si="91">N49+N55+N61+N67+N73+N79+N85+N97+N91+N109</f>
        <v>8663662.8100000005</v>
      </c>
      <c r="O43" s="395">
        <f t="shared" ref="O43" si="92">O49+O55+O61+O67+O73+O79+O85+O97+O109</f>
        <v>6349.29</v>
      </c>
      <c r="P43" s="159">
        <f t="shared" si="16"/>
        <v>0.999</v>
      </c>
      <c r="Q43" s="395">
        <f t="shared" si="70"/>
        <v>6349.29</v>
      </c>
      <c r="R43" s="395">
        <f t="shared" si="17"/>
        <v>64223.7</v>
      </c>
      <c r="S43" s="633"/>
      <c r="CJ43" s="46" t="b">
        <f t="shared" si="26"/>
        <v>1</v>
      </c>
      <c r="CT43" s="452">
        <f t="shared" si="8"/>
        <v>8670012.0999999996</v>
      </c>
      <c r="CU43" s="27" t="b">
        <f t="shared" si="9"/>
        <v>1</v>
      </c>
    </row>
    <row r="44" spans="1:99" s="40" customFormat="1" ht="46.5" customHeight="1" x14ac:dyDescent="0.35">
      <c r="A44" s="141"/>
      <c r="B44" s="394" t="s">
        <v>19</v>
      </c>
      <c r="C44" s="394"/>
      <c r="D44" s="395">
        <f t="shared" si="88"/>
        <v>0</v>
      </c>
      <c r="E44" s="395">
        <f t="shared" si="88"/>
        <v>0</v>
      </c>
      <c r="F44" s="395">
        <f t="shared" si="88"/>
        <v>0</v>
      </c>
      <c r="G44" s="395">
        <f t="shared" ref="G44:I44" si="93">G50+G56+G62+G68+G74+G80+G86+G98+G92+G110</f>
        <v>3854.82</v>
      </c>
      <c r="H44" s="395">
        <f t="shared" si="93"/>
        <v>858.39</v>
      </c>
      <c r="I44" s="395">
        <f t="shared" si="93"/>
        <v>231.02</v>
      </c>
      <c r="J44" s="143">
        <f t="shared" si="82"/>
        <v>0.27</v>
      </c>
      <c r="K44" s="395">
        <f t="shared" ref="K44" si="94">K50+K56+K62+K68+K74+K80+K86+K98+K92+K110</f>
        <v>231.02</v>
      </c>
      <c r="L44" s="134">
        <f t="shared" si="84"/>
        <v>0.27</v>
      </c>
      <c r="M44" s="134">
        <f t="shared" si="85"/>
        <v>1</v>
      </c>
      <c r="N44" s="395">
        <f t="shared" ref="N44" si="95">N50+N56+N62+N68+N74+N80+N86+N98+N92+N110</f>
        <v>858.39</v>
      </c>
      <c r="O44" s="395">
        <f t="shared" ref="O44" si="96">O50+O56+O62+O68+O74+O80+O86+O98+O110</f>
        <v>0</v>
      </c>
      <c r="P44" s="134">
        <f t="shared" si="16"/>
        <v>1</v>
      </c>
      <c r="Q44" s="395">
        <f t="shared" si="70"/>
        <v>0</v>
      </c>
      <c r="R44" s="395">
        <f t="shared" si="17"/>
        <v>0</v>
      </c>
      <c r="S44" s="633"/>
      <c r="CJ44" s="46" t="b">
        <f t="shared" si="26"/>
        <v>1</v>
      </c>
      <c r="CT44" s="452">
        <f t="shared" si="8"/>
        <v>858.39</v>
      </c>
      <c r="CU44" s="27" t="b">
        <f t="shared" si="9"/>
        <v>1</v>
      </c>
    </row>
    <row r="45" spans="1:99" s="40" customFormat="1" ht="46.5" customHeight="1" x14ac:dyDescent="0.35">
      <c r="A45" s="141"/>
      <c r="B45" s="393" t="s">
        <v>22</v>
      </c>
      <c r="C45" s="393"/>
      <c r="D45" s="395">
        <f t="shared" si="88"/>
        <v>0</v>
      </c>
      <c r="E45" s="395">
        <f t="shared" si="88"/>
        <v>0</v>
      </c>
      <c r="F45" s="395">
        <f t="shared" si="88"/>
        <v>0</v>
      </c>
      <c r="G45" s="395">
        <f t="shared" ref="G45:I45" si="97">G51+G57+G63+G69+G75+G81+G87+G99+G93+G111</f>
        <v>71441.399999999994</v>
      </c>
      <c r="H45" s="395">
        <f t="shared" si="97"/>
        <v>74437.84</v>
      </c>
      <c r="I45" s="395">
        <f t="shared" si="97"/>
        <v>71441.289999999994</v>
      </c>
      <c r="J45" s="143">
        <f t="shared" si="82"/>
        <v>0.96</v>
      </c>
      <c r="K45" s="395">
        <f t="shared" ref="K45" si="98">K51+K57+K63+K69+K75+K81+K87+K99+K93+K111</f>
        <v>71441.289999999994</v>
      </c>
      <c r="L45" s="134">
        <f t="shared" si="84"/>
        <v>0.96</v>
      </c>
      <c r="M45" s="134">
        <f t="shared" si="85"/>
        <v>1</v>
      </c>
      <c r="N45" s="395">
        <f t="shared" ref="N45" si="99">N51+N57+N63+N69+N75+N81+N87+N99+N93+N111</f>
        <v>74437.72</v>
      </c>
      <c r="O45" s="395">
        <f t="shared" ref="O45" si="100">O51+O57+O63+O69+O75+O81+O87+O99+O111</f>
        <v>0.12</v>
      </c>
      <c r="P45" s="134">
        <f t="shared" si="16"/>
        <v>1</v>
      </c>
      <c r="Q45" s="395">
        <f t="shared" si="70"/>
        <v>0.12</v>
      </c>
      <c r="R45" s="395">
        <f t="shared" si="17"/>
        <v>0</v>
      </c>
      <c r="S45" s="633"/>
      <c r="CJ45" s="46" t="b">
        <f t="shared" si="26"/>
        <v>1</v>
      </c>
      <c r="CT45" s="452">
        <f t="shared" si="8"/>
        <v>74437.84</v>
      </c>
      <c r="CU45" s="27" t="b">
        <f t="shared" si="9"/>
        <v>1</v>
      </c>
    </row>
    <row r="46" spans="1:99" s="40" customFormat="1" ht="46.5" customHeight="1" x14ac:dyDescent="0.35">
      <c r="A46" s="144"/>
      <c r="B46" s="394" t="s">
        <v>11</v>
      </c>
      <c r="C46" s="394"/>
      <c r="D46" s="395">
        <f t="shared" si="88"/>
        <v>0</v>
      </c>
      <c r="E46" s="395">
        <f t="shared" si="88"/>
        <v>0</v>
      </c>
      <c r="F46" s="395">
        <f t="shared" si="88"/>
        <v>0</v>
      </c>
      <c r="G46" s="395">
        <f t="shared" ref="G46:I46" si="101">G52+G58+G64+G70+G76+G82+G88+G100+G94+G112</f>
        <v>0</v>
      </c>
      <c r="H46" s="395">
        <f t="shared" si="101"/>
        <v>0</v>
      </c>
      <c r="I46" s="395">
        <f t="shared" si="101"/>
        <v>0</v>
      </c>
      <c r="J46" s="142" t="e">
        <f t="shared" si="82"/>
        <v>#DIV/0!</v>
      </c>
      <c r="K46" s="395">
        <f t="shared" ref="K46" si="102">K52+K58+K64+K70+K76+K82+K88+K100+K94+K112</f>
        <v>0</v>
      </c>
      <c r="L46" s="133" t="e">
        <f t="shared" si="84"/>
        <v>#DIV/0!</v>
      </c>
      <c r="M46" s="133" t="e">
        <f t="shared" si="85"/>
        <v>#DIV/0!</v>
      </c>
      <c r="N46" s="395">
        <f t="shared" ref="N46" si="103">N52+N58+N64+N70+N76+N82+N88+N100+N94+N112</f>
        <v>0</v>
      </c>
      <c r="O46" s="395">
        <f t="shared" ref="O46" si="104">O52+O58+O64+O70+O76+O82+O88+O100+O112</f>
        <v>0</v>
      </c>
      <c r="P46" s="133" t="e">
        <f t="shared" si="16"/>
        <v>#DIV/0!</v>
      </c>
      <c r="Q46" s="395">
        <f t="shared" si="70"/>
        <v>0</v>
      </c>
      <c r="R46" s="395">
        <f t="shared" si="17"/>
        <v>0</v>
      </c>
      <c r="S46" s="633"/>
      <c r="CJ46" s="46" t="b">
        <f t="shared" si="26"/>
        <v>1</v>
      </c>
      <c r="CT46" s="452">
        <f t="shared" si="8"/>
        <v>0</v>
      </c>
      <c r="CU46" s="27" t="b">
        <f t="shared" si="9"/>
        <v>1</v>
      </c>
    </row>
    <row r="47" spans="1:99" s="40" customFormat="1" ht="93" x14ac:dyDescent="0.35">
      <c r="A47" s="145" t="s">
        <v>33</v>
      </c>
      <c r="B47" s="131" t="s">
        <v>147</v>
      </c>
      <c r="C47" s="175" t="s">
        <v>17</v>
      </c>
      <c r="D47" s="41">
        <f t="shared" ref="D47:I47" si="105">SUM(D48:D52)</f>
        <v>0</v>
      </c>
      <c r="E47" s="41">
        <f t="shared" si="105"/>
        <v>0</v>
      </c>
      <c r="F47" s="41">
        <f t="shared" si="105"/>
        <v>0</v>
      </c>
      <c r="G47" s="41">
        <f>SUM(G48:G52)</f>
        <v>57987</v>
      </c>
      <c r="H47" s="41">
        <f t="shared" si="105"/>
        <v>57093</v>
      </c>
      <c r="I47" s="41">
        <f t="shared" si="105"/>
        <v>52469</v>
      </c>
      <c r="J47" s="140">
        <f>I47/H47</f>
        <v>0.92</v>
      </c>
      <c r="K47" s="41">
        <f>SUM(K48:K52)</f>
        <v>51188.59</v>
      </c>
      <c r="L47" s="132">
        <f>K47/H47</f>
        <v>0.9</v>
      </c>
      <c r="M47" s="140">
        <f>K47/I47</f>
        <v>0.98</v>
      </c>
      <c r="N47" s="41">
        <f>SUM(N48:N52)</f>
        <v>57093</v>
      </c>
      <c r="O47" s="41">
        <f t="shared" ref="O47:O82" si="106">H47-N47</f>
        <v>0</v>
      </c>
      <c r="P47" s="132">
        <f t="shared" si="16"/>
        <v>1</v>
      </c>
      <c r="Q47" s="41">
        <f t="shared" si="70"/>
        <v>0</v>
      </c>
      <c r="R47" s="41">
        <f t="shared" si="17"/>
        <v>1280.4100000000001</v>
      </c>
      <c r="S47" s="632" t="s">
        <v>517</v>
      </c>
      <c r="CJ47" s="46" t="b">
        <f t="shared" si="26"/>
        <v>1</v>
      </c>
      <c r="CT47" s="210">
        <f t="shared" si="8"/>
        <v>57093</v>
      </c>
      <c r="CU47" s="46" t="b">
        <f t="shared" si="9"/>
        <v>1</v>
      </c>
    </row>
    <row r="48" spans="1:99" s="40" customFormat="1" ht="40.5" customHeight="1" x14ac:dyDescent="0.35">
      <c r="A48" s="146"/>
      <c r="B48" s="453" t="s">
        <v>10</v>
      </c>
      <c r="C48" s="453"/>
      <c r="D48" s="472"/>
      <c r="E48" s="472"/>
      <c r="F48" s="472"/>
      <c r="G48" s="472"/>
      <c r="H48" s="16"/>
      <c r="I48" s="472"/>
      <c r="J48" s="142" t="e">
        <f t="shared" ref="J48:J52" si="107">I48/H48</f>
        <v>#DIV/0!</v>
      </c>
      <c r="K48" s="472"/>
      <c r="L48" s="133" t="e">
        <f t="shared" ref="L48:L52" si="108">K48/H48</f>
        <v>#DIV/0!</v>
      </c>
      <c r="M48" s="174" t="e">
        <f t="shared" ref="M48:M52" si="109">K48/I48</f>
        <v>#DIV/0!</v>
      </c>
      <c r="N48" s="472"/>
      <c r="O48" s="16">
        <f t="shared" si="106"/>
        <v>0</v>
      </c>
      <c r="P48" s="133" t="e">
        <f t="shared" si="16"/>
        <v>#DIV/0!</v>
      </c>
      <c r="Q48" s="472">
        <f t="shared" si="70"/>
        <v>0</v>
      </c>
      <c r="R48" s="472">
        <f t="shared" si="17"/>
        <v>0</v>
      </c>
      <c r="S48" s="633"/>
      <c r="CJ48" s="46" t="b">
        <f t="shared" si="26"/>
        <v>1</v>
      </c>
      <c r="CT48" s="210">
        <f t="shared" si="8"/>
        <v>0</v>
      </c>
      <c r="CU48" s="46" t="b">
        <f t="shared" si="9"/>
        <v>1</v>
      </c>
    </row>
    <row r="49" spans="1:99" s="40" customFormat="1" ht="40.5" customHeight="1" x14ac:dyDescent="0.35">
      <c r="A49" s="146"/>
      <c r="B49" s="453" t="s">
        <v>8</v>
      </c>
      <c r="C49" s="453"/>
      <c r="D49" s="472"/>
      <c r="E49" s="472"/>
      <c r="F49" s="472"/>
      <c r="G49" s="472">
        <v>57987</v>
      </c>
      <c r="H49" s="472">
        <v>57093</v>
      </c>
      <c r="I49" s="472">
        <v>52469</v>
      </c>
      <c r="J49" s="143">
        <f t="shared" si="107"/>
        <v>0.92</v>
      </c>
      <c r="K49" s="472">
        <v>51188.59</v>
      </c>
      <c r="L49" s="134">
        <f t="shared" si="108"/>
        <v>0.9</v>
      </c>
      <c r="M49" s="169">
        <f t="shared" si="109"/>
        <v>0.98</v>
      </c>
      <c r="N49" s="472">
        <v>57093</v>
      </c>
      <c r="O49" s="472">
        <f t="shared" si="106"/>
        <v>0</v>
      </c>
      <c r="P49" s="134">
        <f t="shared" si="16"/>
        <v>1</v>
      </c>
      <c r="Q49" s="472">
        <f t="shared" si="70"/>
        <v>0</v>
      </c>
      <c r="R49" s="472">
        <f t="shared" si="17"/>
        <v>1280.4100000000001</v>
      </c>
      <c r="S49" s="633"/>
      <c r="CG49" s="181">
        <f>I49-K49</f>
        <v>1280.4100000000001</v>
      </c>
      <c r="CJ49" s="46" t="b">
        <f t="shared" si="26"/>
        <v>1</v>
      </c>
      <c r="CT49" s="210">
        <f t="shared" si="8"/>
        <v>57093</v>
      </c>
      <c r="CU49" s="46" t="b">
        <f t="shared" si="9"/>
        <v>1</v>
      </c>
    </row>
    <row r="50" spans="1:99" s="40" customFormat="1" ht="40.5" customHeight="1" x14ac:dyDescent="0.35">
      <c r="A50" s="146"/>
      <c r="B50" s="453" t="s">
        <v>19</v>
      </c>
      <c r="C50" s="453"/>
      <c r="D50" s="472"/>
      <c r="E50" s="472"/>
      <c r="F50" s="472"/>
      <c r="G50" s="472"/>
      <c r="H50" s="472"/>
      <c r="I50" s="472"/>
      <c r="J50" s="142" t="e">
        <f t="shared" si="107"/>
        <v>#DIV/0!</v>
      </c>
      <c r="K50" s="472"/>
      <c r="L50" s="133" t="e">
        <f t="shared" si="108"/>
        <v>#DIV/0!</v>
      </c>
      <c r="M50" s="174" t="e">
        <f t="shared" si="109"/>
        <v>#DIV/0!</v>
      </c>
      <c r="N50" s="472"/>
      <c r="O50" s="472">
        <f t="shared" si="106"/>
        <v>0</v>
      </c>
      <c r="P50" s="133" t="e">
        <f t="shared" si="16"/>
        <v>#DIV/0!</v>
      </c>
      <c r="Q50" s="472">
        <f t="shared" si="70"/>
        <v>0</v>
      </c>
      <c r="R50" s="472">
        <f t="shared" si="17"/>
        <v>0</v>
      </c>
      <c r="S50" s="633"/>
      <c r="CJ50" s="46" t="b">
        <f t="shared" si="26"/>
        <v>1</v>
      </c>
      <c r="CT50" s="210">
        <f t="shared" si="8"/>
        <v>0</v>
      </c>
      <c r="CU50" s="46" t="b">
        <f t="shared" si="9"/>
        <v>1</v>
      </c>
    </row>
    <row r="51" spans="1:99" s="40" customFormat="1" ht="40.5" customHeight="1" x14ac:dyDescent="0.35">
      <c r="A51" s="146"/>
      <c r="B51" s="453" t="s">
        <v>22</v>
      </c>
      <c r="C51" s="453"/>
      <c r="D51" s="472"/>
      <c r="E51" s="472"/>
      <c r="F51" s="472"/>
      <c r="G51" s="472"/>
      <c r="H51" s="472"/>
      <c r="I51" s="472"/>
      <c r="J51" s="142" t="e">
        <f t="shared" si="107"/>
        <v>#DIV/0!</v>
      </c>
      <c r="K51" s="472"/>
      <c r="L51" s="133" t="e">
        <f t="shared" si="108"/>
        <v>#DIV/0!</v>
      </c>
      <c r="M51" s="174" t="e">
        <f t="shared" si="109"/>
        <v>#DIV/0!</v>
      </c>
      <c r="N51" s="472"/>
      <c r="O51" s="472">
        <f t="shared" si="106"/>
        <v>0</v>
      </c>
      <c r="P51" s="133" t="e">
        <f t="shared" si="16"/>
        <v>#DIV/0!</v>
      </c>
      <c r="Q51" s="472">
        <f t="shared" si="70"/>
        <v>0</v>
      </c>
      <c r="R51" s="472">
        <f t="shared" si="17"/>
        <v>0</v>
      </c>
      <c r="S51" s="633"/>
      <c r="CJ51" s="46" t="b">
        <f t="shared" si="26"/>
        <v>1</v>
      </c>
      <c r="CT51" s="210">
        <f t="shared" si="8"/>
        <v>0</v>
      </c>
      <c r="CU51" s="46" t="b">
        <f t="shared" si="9"/>
        <v>1</v>
      </c>
    </row>
    <row r="52" spans="1:99" s="40" customFormat="1" ht="40.5" customHeight="1" x14ac:dyDescent="0.35">
      <c r="A52" s="148"/>
      <c r="B52" s="453" t="s">
        <v>11</v>
      </c>
      <c r="C52" s="453"/>
      <c r="D52" s="472"/>
      <c r="E52" s="472"/>
      <c r="F52" s="472"/>
      <c r="G52" s="472"/>
      <c r="H52" s="16"/>
      <c r="I52" s="472"/>
      <c r="J52" s="142" t="e">
        <f t="shared" si="107"/>
        <v>#DIV/0!</v>
      </c>
      <c r="K52" s="472"/>
      <c r="L52" s="133" t="e">
        <f t="shared" si="108"/>
        <v>#DIV/0!</v>
      </c>
      <c r="M52" s="174" t="e">
        <f t="shared" si="109"/>
        <v>#DIV/0!</v>
      </c>
      <c r="N52" s="472"/>
      <c r="O52" s="16">
        <f t="shared" si="106"/>
        <v>0</v>
      </c>
      <c r="P52" s="133" t="e">
        <f t="shared" si="16"/>
        <v>#DIV/0!</v>
      </c>
      <c r="Q52" s="472">
        <f t="shared" si="70"/>
        <v>0</v>
      </c>
      <c r="R52" s="472">
        <f t="shared" si="17"/>
        <v>0</v>
      </c>
      <c r="S52" s="633"/>
      <c r="CJ52" s="46" t="b">
        <f t="shared" si="26"/>
        <v>1</v>
      </c>
      <c r="CT52" s="210">
        <f t="shared" si="8"/>
        <v>0</v>
      </c>
      <c r="CU52" s="46" t="b">
        <f t="shared" si="9"/>
        <v>1</v>
      </c>
    </row>
    <row r="53" spans="1:99" s="40" customFormat="1" ht="160.5" customHeight="1" x14ac:dyDescent="0.35">
      <c r="A53" s="145" t="s">
        <v>95</v>
      </c>
      <c r="B53" s="131" t="s">
        <v>149</v>
      </c>
      <c r="C53" s="175" t="s">
        <v>17</v>
      </c>
      <c r="D53" s="41">
        <f t="shared" ref="D53:I53" si="110">SUM(D54:D58)</f>
        <v>0</v>
      </c>
      <c r="E53" s="41">
        <f t="shared" si="110"/>
        <v>0</v>
      </c>
      <c r="F53" s="41">
        <f t="shared" si="110"/>
        <v>0</v>
      </c>
      <c r="G53" s="41">
        <f t="shared" si="110"/>
        <v>2804434</v>
      </c>
      <c r="H53" s="41">
        <f t="shared" si="110"/>
        <v>2651870</v>
      </c>
      <c r="I53" s="41">
        <f t="shared" si="110"/>
        <v>2598970</v>
      </c>
      <c r="J53" s="140">
        <f>I53/H53</f>
        <v>0.98</v>
      </c>
      <c r="K53" s="41">
        <f>SUM(K54:K58)</f>
        <v>2572945.71</v>
      </c>
      <c r="L53" s="132">
        <f>K53/H53</f>
        <v>0.97</v>
      </c>
      <c r="M53" s="132">
        <f t="shared" ref="M53:M70" si="111">K53/I53</f>
        <v>0.99</v>
      </c>
      <c r="N53" s="41">
        <f>SUM(N54:N58)</f>
        <v>2651870</v>
      </c>
      <c r="O53" s="41">
        <f t="shared" si="106"/>
        <v>0</v>
      </c>
      <c r="P53" s="132">
        <f t="shared" si="16"/>
        <v>1</v>
      </c>
      <c r="Q53" s="41">
        <f t="shared" si="70"/>
        <v>0</v>
      </c>
      <c r="R53" s="41">
        <f t="shared" si="17"/>
        <v>26024.29</v>
      </c>
      <c r="S53" s="599" t="s">
        <v>518</v>
      </c>
      <c r="CJ53" s="46" t="b">
        <f t="shared" si="26"/>
        <v>1</v>
      </c>
      <c r="CT53" s="210">
        <f t="shared" si="8"/>
        <v>2651870</v>
      </c>
      <c r="CU53" s="46" t="b">
        <f t="shared" si="9"/>
        <v>1</v>
      </c>
    </row>
    <row r="54" spans="1:99" s="40" customFormat="1" ht="60" customHeight="1" x14ac:dyDescent="0.35">
      <c r="A54" s="146"/>
      <c r="B54" s="453" t="s">
        <v>10</v>
      </c>
      <c r="C54" s="453"/>
      <c r="D54" s="472"/>
      <c r="E54" s="472"/>
      <c r="F54" s="472"/>
      <c r="G54" s="472"/>
      <c r="H54" s="16"/>
      <c r="I54" s="472"/>
      <c r="J54" s="142" t="e">
        <f t="shared" ref="J54:J58" si="112">I54/H54</f>
        <v>#DIV/0!</v>
      </c>
      <c r="K54" s="472"/>
      <c r="L54" s="133" t="e">
        <f t="shared" ref="L54:L58" si="113">K54/H54</f>
        <v>#DIV/0!</v>
      </c>
      <c r="M54" s="497" t="e">
        <f t="shared" si="111"/>
        <v>#DIV/0!</v>
      </c>
      <c r="N54" s="472"/>
      <c r="O54" s="16">
        <f t="shared" si="106"/>
        <v>0</v>
      </c>
      <c r="P54" s="133" t="e">
        <f t="shared" si="16"/>
        <v>#DIV/0!</v>
      </c>
      <c r="Q54" s="472">
        <f t="shared" si="70"/>
        <v>0</v>
      </c>
      <c r="R54" s="472">
        <f t="shared" si="17"/>
        <v>0</v>
      </c>
      <c r="S54" s="599"/>
      <c r="CJ54" s="46" t="b">
        <f t="shared" si="26"/>
        <v>1</v>
      </c>
      <c r="CT54" s="210">
        <f t="shared" si="8"/>
        <v>0</v>
      </c>
      <c r="CU54" s="46" t="b">
        <f t="shared" si="9"/>
        <v>1</v>
      </c>
    </row>
    <row r="55" spans="1:99" s="40" customFormat="1" ht="60" customHeight="1" x14ac:dyDescent="0.35">
      <c r="A55" s="146"/>
      <c r="B55" s="453" t="s">
        <v>8</v>
      </c>
      <c r="C55" s="453"/>
      <c r="D55" s="472"/>
      <c r="E55" s="472"/>
      <c r="F55" s="472"/>
      <c r="G55" s="472">
        <v>2804434</v>
      </c>
      <c r="H55" s="472">
        <v>2651870</v>
      </c>
      <c r="I55" s="472">
        <v>2598970</v>
      </c>
      <c r="J55" s="143">
        <f t="shared" si="112"/>
        <v>0.98</v>
      </c>
      <c r="K55" s="472">
        <v>2572945.71</v>
      </c>
      <c r="L55" s="134">
        <f t="shared" si="113"/>
        <v>0.97</v>
      </c>
      <c r="M55" s="169">
        <f t="shared" si="111"/>
        <v>0.99</v>
      </c>
      <c r="N55" s="472">
        <f>H55</f>
        <v>2651870</v>
      </c>
      <c r="O55" s="472">
        <f t="shared" si="106"/>
        <v>0</v>
      </c>
      <c r="P55" s="134">
        <f t="shared" si="16"/>
        <v>1</v>
      </c>
      <c r="Q55" s="472">
        <f t="shared" si="70"/>
        <v>0</v>
      </c>
      <c r="R55" s="472">
        <f t="shared" si="17"/>
        <v>26024.29</v>
      </c>
      <c r="S55" s="599"/>
      <c r="CG55" s="181">
        <f>I55-K55</f>
        <v>26024.29</v>
      </c>
      <c r="CJ55" s="46" t="b">
        <f t="shared" si="26"/>
        <v>1</v>
      </c>
      <c r="CL55" s="181">
        <f>I55-K55</f>
        <v>26024.29</v>
      </c>
      <c r="CT55" s="210">
        <f t="shared" si="8"/>
        <v>2651870</v>
      </c>
      <c r="CU55" s="46" t="b">
        <f t="shared" si="9"/>
        <v>1</v>
      </c>
    </row>
    <row r="56" spans="1:99" s="40" customFormat="1" ht="60" customHeight="1" x14ac:dyDescent="0.35">
      <c r="A56" s="146"/>
      <c r="B56" s="453" t="s">
        <v>19</v>
      </c>
      <c r="C56" s="453"/>
      <c r="D56" s="472"/>
      <c r="E56" s="472"/>
      <c r="F56" s="472"/>
      <c r="G56" s="472"/>
      <c r="H56" s="472"/>
      <c r="I56" s="472"/>
      <c r="J56" s="142" t="e">
        <f t="shared" si="112"/>
        <v>#DIV/0!</v>
      </c>
      <c r="K56" s="472"/>
      <c r="L56" s="133" t="e">
        <f t="shared" si="113"/>
        <v>#DIV/0!</v>
      </c>
      <c r="M56" s="174" t="e">
        <f t="shared" si="111"/>
        <v>#DIV/0!</v>
      </c>
      <c r="N56" s="472"/>
      <c r="O56" s="472">
        <f t="shared" si="106"/>
        <v>0</v>
      </c>
      <c r="P56" s="133" t="e">
        <f t="shared" si="16"/>
        <v>#DIV/0!</v>
      </c>
      <c r="Q56" s="472">
        <f t="shared" si="70"/>
        <v>0</v>
      </c>
      <c r="R56" s="472">
        <f t="shared" si="17"/>
        <v>0</v>
      </c>
      <c r="S56" s="599"/>
      <c r="CJ56" s="46" t="b">
        <f t="shared" si="26"/>
        <v>1</v>
      </c>
      <c r="CT56" s="210">
        <f t="shared" si="8"/>
        <v>0</v>
      </c>
      <c r="CU56" s="46" t="b">
        <f t="shared" si="9"/>
        <v>1</v>
      </c>
    </row>
    <row r="57" spans="1:99" s="40" customFormat="1" ht="60" customHeight="1" x14ac:dyDescent="0.35">
      <c r="A57" s="146"/>
      <c r="B57" s="453" t="s">
        <v>22</v>
      </c>
      <c r="C57" s="453"/>
      <c r="D57" s="472"/>
      <c r="E57" s="472"/>
      <c r="F57" s="472"/>
      <c r="G57" s="472"/>
      <c r="H57" s="472"/>
      <c r="I57" s="472"/>
      <c r="J57" s="142" t="e">
        <f t="shared" si="112"/>
        <v>#DIV/0!</v>
      </c>
      <c r="K57" s="472"/>
      <c r="L57" s="133" t="e">
        <f t="shared" si="113"/>
        <v>#DIV/0!</v>
      </c>
      <c r="M57" s="174" t="e">
        <f t="shared" si="111"/>
        <v>#DIV/0!</v>
      </c>
      <c r="N57" s="472"/>
      <c r="O57" s="472">
        <f t="shared" si="106"/>
        <v>0</v>
      </c>
      <c r="P57" s="133" t="e">
        <f t="shared" si="16"/>
        <v>#DIV/0!</v>
      </c>
      <c r="Q57" s="472">
        <f t="shared" si="70"/>
        <v>0</v>
      </c>
      <c r="R57" s="472">
        <f t="shared" si="17"/>
        <v>0</v>
      </c>
      <c r="S57" s="599"/>
      <c r="CJ57" s="46" t="b">
        <f t="shared" si="26"/>
        <v>1</v>
      </c>
      <c r="CT57" s="210">
        <f t="shared" si="8"/>
        <v>0</v>
      </c>
      <c r="CU57" s="46" t="b">
        <f t="shared" si="9"/>
        <v>1</v>
      </c>
    </row>
    <row r="58" spans="1:99" s="40" customFormat="1" ht="60" customHeight="1" x14ac:dyDescent="0.35">
      <c r="A58" s="148"/>
      <c r="B58" s="453" t="s">
        <v>11</v>
      </c>
      <c r="C58" s="453"/>
      <c r="D58" s="472"/>
      <c r="E58" s="472"/>
      <c r="F58" s="472"/>
      <c r="G58" s="472"/>
      <c r="H58" s="16"/>
      <c r="I58" s="472"/>
      <c r="J58" s="142" t="e">
        <f t="shared" si="112"/>
        <v>#DIV/0!</v>
      </c>
      <c r="K58" s="472"/>
      <c r="L58" s="133" t="e">
        <f t="shared" si="113"/>
        <v>#DIV/0!</v>
      </c>
      <c r="M58" s="174" t="e">
        <f t="shared" si="111"/>
        <v>#DIV/0!</v>
      </c>
      <c r="N58" s="472"/>
      <c r="O58" s="16">
        <f t="shared" si="106"/>
        <v>0</v>
      </c>
      <c r="P58" s="133" t="e">
        <f t="shared" si="16"/>
        <v>#DIV/0!</v>
      </c>
      <c r="Q58" s="472">
        <f t="shared" si="70"/>
        <v>0</v>
      </c>
      <c r="R58" s="472">
        <f t="shared" si="17"/>
        <v>0</v>
      </c>
      <c r="S58" s="599"/>
      <c r="CJ58" s="46" t="b">
        <f t="shared" si="26"/>
        <v>1</v>
      </c>
      <c r="CT58" s="210">
        <f t="shared" si="8"/>
        <v>0</v>
      </c>
      <c r="CU58" s="46" t="b">
        <f t="shared" si="9"/>
        <v>1</v>
      </c>
    </row>
    <row r="59" spans="1:99" s="40" customFormat="1" ht="108" customHeight="1" x14ac:dyDescent="0.35">
      <c r="A59" s="145" t="s">
        <v>96</v>
      </c>
      <c r="B59" s="131" t="s">
        <v>148</v>
      </c>
      <c r="C59" s="175" t="s">
        <v>17</v>
      </c>
      <c r="D59" s="41">
        <f t="shared" ref="D59:I59" si="114">SUM(D60:D64)</f>
        <v>0</v>
      </c>
      <c r="E59" s="41">
        <f t="shared" si="114"/>
        <v>0</v>
      </c>
      <c r="F59" s="41">
        <f t="shared" si="114"/>
        <v>0</v>
      </c>
      <c r="G59" s="41">
        <f t="shared" si="114"/>
        <v>4669674</v>
      </c>
      <c r="H59" s="41">
        <f t="shared" si="114"/>
        <v>4285745</v>
      </c>
      <c r="I59" s="41">
        <f t="shared" si="114"/>
        <v>4169828</v>
      </c>
      <c r="J59" s="140">
        <f>I59/H59</f>
        <v>0.97</v>
      </c>
      <c r="K59" s="41">
        <f>SUM(K60:K64)</f>
        <v>4135150.62</v>
      </c>
      <c r="L59" s="132">
        <f>K59/H59</f>
        <v>0.96</v>
      </c>
      <c r="M59" s="498">
        <f t="shared" si="111"/>
        <v>0.99199999999999999</v>
      </c>
      <c r="N59" s="41">
        <f>SUM(N60:N64)</f>
        <v>4285745</v>
      </c>
      <c r="O59" s="41">
        <f t="shared" si="106"/>
        <v>0</v>
      </c>
      <c r="P59" s="132">
        <f t="shared" si="16"/>
        <v>1</v>
      </c>
      <c r="Q59" s="41">
        <f t="shared" si="70"/>
        <v>0</v>
      </c>
      <c r="R59" s="41">
        <f t="shared" si="17"/>
        <v>34677.379999999997</v>
      </c>
      <c r="S59" s="599" t="s">
        <v>519</v>
      </c>
      <c r="CG59" s="40" t="b">
        <f>3229178.4+904631.8+100608.3=H61</f>
        <v>0</v>
      </c>
      <c r="CJ59" s="46" t="b">
        <f t="shared" si="26"/>
        <v>1</v>
      </c>
      <c r="CT59" s="210">
        <f t="shared" si="8"/>
        <v>4285745</v>
      </c>
      <c r="CU59" s="46" t="b">
        <f t="shared" si="9"/>
        <v>1</v>
      </c>
    </row>
    <row r="60" spans="1:99" s="40" customFormat="1" ht="83.25" customHeight="1" x14ac:dyDescent="0.35">
      <c r="A60" s="146"/>
      <c r="B60" s="503" t="s">
        <v>10</v>
      </c>
      <c r="C60" s="503"/>
      <c r="D60" s="488"/>
      <c r="E60" s="488"/>
      <c r="F60" s="488"/>
      <c r="G60" s="488"/>
      <c r="H60" s="16"/>
      <c r="I60" s="488"/>
      <c r="J60" s="142" t="e">
        <f t="shared" ref="J60:J64" si="115">I60/H60</f>
        <v>#DIV/0!</v>
      </c>
      <c r="K60" s="488"/>
      <c r="L60" s="133" t="e">
        <f t="shared" ref="L60:L64" si="116">K60/H60</f>
        <v>#DIV/0!</v>
      </c>
      <c r="M60" s="174" t="e">
        <f t="shared" si="111"/>
        <v>#DIV/0!</v>
      </c>
      <c r="N60" s="488"/>
      <c r="O60" s="16">
        <f t="shared" si="106"/>
        <v>0</v>
      </c>
      <c r="P60" s="133" t="e">
        <f t="shared" si="16"/>
        <v>#DIV/0!</v>
      </c>
      <c r="Q60" s="488">
        <f t="shared" si="70"/>
        <v>0</v>
      </c>
      <c r="R60" s="488">
        <f t="shared" si="17"/>
        <v>0</v>
      </c>
      <c r="S60" s="599"/>
      <c r="CJ60" s="46" t="b">
        <f t="shared" si="26"/>
        <v>1</v>
      </c>
      <c r="CT60" s="210">
        <f t="shared" si="8"/>
        <v>0</v>
      </c>
      <c r="CU60" s="46" t="b">
        <f t="shared" si="9"/>
        <v>1</v>
      </c>
    </row>
    <row r="61" spans="1:99" s="40" customFormat="1" ht="83.25" customHeight="1" x14ac:dyDescent="0.35">
      <c r="A61" s="146"/>
      <c r="B61" s="503" t="s">
        <v>8</v>
      </c>
      <c r="C61" s="503"/>
      <c r="D61" s="488"/>
      <c r="E61" s="488"/>
      <c r="F61" s="488"/>
      <c r="G61" s="488">
        <v>4669674</v>
      </c>
      <c r="H61" s="488">
        <v>4285745</v>
      </c>
      <c r="I61" s="488">
        <v>4169828</v>
      </c>
      <c r="J61" s="143">
        <f t="shared" si="115"/>
        <v>0.97</v>
      </c>
      <c r="K61" s="488">
        <v>4135150.62</v>
      </c>
      <c r="L61" s="134">
        <f t="shared" si="116"/>
        <v>0.96</v>
      </c>
      <c r="M61" s="499">
        <f t="shared" si="111"/>
        <v>0.99199999999999999</v>
      </c>
      <c r="N61" s="488">
        <f>H61</f>
        <v>4285745</v>
      </c>
      <c r="O61" s="488">
        <f t="shared" si="106"/>
        <v>0</v>
      </c>
      <c r="P61" s="134">
        <f t="shared" si="16"/>
        <v>1</v>
      </c>
      <c r="Q61" s="488">
        <f t="shared" si="70"/>
        <v>0</v>
      </c>
      <c r="R61" s="488">
        <f t="shared" si="17"/>
        <v>34677.379999999997</v>
      </c>
      <c r="S61" s="599"/>
      <c r="CG61" s="181">
        <f>I61-K61</f>
        <v>34677.379999999997</v>
      </c>
      <c r="CJ61" s="46" t="b">
        <f t="shared" si="26"/>
        <v>1</v>
      </c>
      <c r="CL61" s="181">
        <f>I61-K61</f>
        <v>34677.379999999997</v>
      </c>
      <c r="CT61" s="210">
        <f t="shared" si="8"/>
        <v>4285745</v>
      </c>
      <c r="CU61" s="46" t="b">
        <f t="shared" si="9"/>
        <v>1</v>
      </c>
    </row>
    <row r="62" spans="1:99" s="40" customFormat="1" ht="83.25" customHeight="1" x14ac:dyDescent="0.35">
      <c r="A62" s="146"/>
      <c r="B62" s="503" t="s">
        <v>19</v>
      </c>
      <c r="C62" s="503"/>
      <c r="D62" s="488"/>
      <c r="E62" s="488"/>
      <c r="F62" s="488"/>
      <c r="G62" s="488"/>
      <c r="H62" s="488"/>
      <c r="I62" s="488"/>
      <c r="J62" s="142" t="e">
        <f t="shared" si="115"/>
        <v>#DIV/0!</v>
      </c>
      <c r="K62" s="488"/>
      <c r="L62" s="133" t="e">
        <f t="shared" si="116"/>
        <v>#DIV/0!</v>
      </c>
      <c r="M62" s="174" t="e">
        <f t="shared" si="111"/>
        <v>#DIV/0!</v>
      </c>
      <c r="N62" s="488"/>
      <c r="O62" s="488">
        <f t="shared" si="106"/>
        <v>0</v>
      </c>
      <c r="P62" s="133" t="e">
        <f t="shared" si="16"/>
        <v>#DIV/0!</v>
      </c>
      <c r="Q62" s="488">
        <f t="shared" si="70"/>
        <v>0</v>
      </c>
      <c r="R62" s="488">
        <f t="shared" si="17"/>
        <v>0</v>
      </c>
      <c r="S62" s="599"/>
      <c r="CJ62" s="46" t="b">
        <f t="shared" si="26"/>
        <v>1</v>
      </c>
      <c r="CT62" s="210">
        <f t="shared" si="8"/>
        <v>0</v>
      </c>
      <c r="CU62" s="46" t="b">
        <f t="shared" si="9"/>
        <v>1</v>
      </c>
    </row>
    <row r="63" spans="1:99" s="40" customFormat="1" ht="83.25" customHeight="1" x14ac:dyDescent="0.35">
      <c r="A63" s="146"/>
      <c r="B63" s="503" t="s">
        <v>22</v>
      </c>
      <c r="C63" s="503"/>
      <c r="D63" s="488"/>
      <c r="E63" s="488"/>
      <c r="F63" s="488"/>
      <c r="G63" s="488"/>
      <c r="H63" s="488"/>
      <c r="I63" s="488"/>
      <c r="J63" s="142" t="e">
        <f t="shared" si="115"/>
        <v>#DIV/0!</v>
      </c>
      <c r="K63" s="488"/>
      <c r="L63" s="133" t="e">
        <f t="shared" si="116"/>
        <v>#DIV/0!</v>
      </c>
      <c r="M63" s="133" t="e">
        <f t="shared" si="111"/>
        <v>#DIV/0!</v>
      </c>
      <c r="N63" s="488"/>
      <c r="O63" s="488">
        <f t="shared" si="106"/>
        <v>0</v>
      </c>
      <c r="P63" s="133" t="e">
        <f t="shared" si="16"/>
        <v>#DIV/0!</v>
      </c>
      <c r="Q63" s="488">
        <f t="shared" si="70"/>
        <v>0</v>
      </c>
      <c r="R63" s="488">
        <f t="shared" si="17"/>
        <v>0</v>
      </c>
      <c r="S63" s="599"/>
      <c r="CJ63" s="46" t="b">
        <f t="shared" si="26"/>
        <v>1</v>
      </c>
      <c r="CT63" s="210">
        <f t="shared" si="8"/>
        <v>0</v>
      </c>
      <c r="CU63" s="46" t="b">
        <f t="shared" si="9"/>
        <v>1</v>
      </c>
    </row>
    <row r="64" spans="1:99" s="40" customFormat="1" ht="83.25" customHeight="1" x14ac:dyDescent="0.35">
      <c r="A64" s="148"/>
      <c r="B64" s="503" t="s">
        <v>11</v>
      </c>
      <c r="C64" s="503"/>
      <c r="D64" s="488"/>
      <c r="E64" s="488"/>
      <c r="F64" s="488"/>
      <c r="G64" s="488"/>
      <c r="H64" s="16"/>
      <c r="I64" s="488"/>
      <c r="J64" s="142" t="e">
        <f t="shared" si="115"/>
        <v>#DIV/0!</v>
      </c>
      <c r="K64" s="488"/>
      <c r="L64" s="133" t="e">
        <f t="shared" si="116"/>
        <v>#DIV/0!</v>
      </c>
      <c r="M64" s="133" t="e">
        <f t="shared" si="111"/>
        <v>#DIV/0!</v>
      </c>
      <c r="N64" s="488"/>
      <c r="O64" s="16">
        <f t="shared" si="106"/>
        <v>0</v>
      </c>
      <c r="P64" s="133" t="e">
        <f t="shared" si="16"/>
        <v>#DIV/0!</v>
      </c>
      <c r="Q64" s="488">
        <f t="shared" si="70"/>
        <v>0</v>
      </c>
      <c r="R64" s="488">
        <f t="shared" si="17"/>
        <v>0</v>
      </c>
      <c r="S64" s="599"/>
      <c r="CJ64" s="46" t="b">
        <f t="shared" si="26"/>
        <v>1</v>
      </c>
      <c r="CT64" s="210">
        <f t="shared" si="8"/>
        <v>0</v>
      </c>
      <c r="CU64" s="46" t="b">
        <f t="shared" si="9"/>
        <v>1</v>
      </c>
    </row>
    <row r="65" spans="1:99" s="40" customFormat="1" ht="144.75" customHeight="1" x14ac:dyDescent="0.35">
      <c r="A65" s="145" t="s">
        <v>97</v>
      </c>
      <c r="B65" s="131" t="s">
        <v>150</v>
      </c>
      <c r="C65" s="175" t="s">
        <v>17</v>
      </c>
      <c r="D65" s="41">
        <f t="shared" ref="D65:I65" si="117">SUM(D66:D70)</f>
        <v>0</v>
      </c>
      <c r="E65" s="41">
        <f t="shared" si="117"/>
        <v>0</v>
      </c>
      <c r="F65" s="41">
        <f t="shared" si="117"/>
        <v>0</v>
      </c>
      <c r="G65" s="41">
        <f t="shared" si="117"/>
        <v>347790</v>
      </c>
      <c r="H65" s="41">
        <f t="shared" si="117"/>
        <v>352172.1</v>
      </c>
      <c r="I65" s="41">
        <f t="shared" si="117"/>
        <v>296314.07</v>
      </c>
      <c r="J65" s="140">
        <f>I65/H65</f>
        <v>0.84</v>
      </c>
      <c r="K65" s="41">
        <f>SUM(K66:K70)</f>
        <v>295401.53000000003</v>
      </c>
      <c r="L65" s="132">
        <f>K65/H65</f>
        <v>0.84</v>
      </c>
      <c r="M65" s="132">
        <f t="shared" si="111"/>
        <v>1</v>
      </c>
      <c r="N65" s="41">
        <f>SUM(N66:N70)</f>
        <v>352172.1</v>
      </c>
      <c r="O65" s="41">
        <f>H65-N65</f>
        <v>0</v>
      </c>
      <c r="P65" s="132">
        <f t="shared" si="16"/>
        <v>1</v>
      </c>
      <c r="Q65" s="41">
        <f t="shared" si="70"/>
        <v>0</v>
      </c>
      <c r="R65" s="41">
        <f t="shared" si="17"/>
        <v>912.54</v>
      </c>
      <c r="S65" s="576" t="s">
        <v>480</v>
      </c>
      <c r="CJ65" s="46" t="b">
        <f t="shared" si="26"/>
        <v>1</v>
      </c>
      <c r="CT65" s="210">
        <f t="shared" si="8"/>
        <v>352172.1</v>
      </c>
      <c r="CU65" s="46" t="b">
        <f t="shared" si="9"/>
        <v>1</v>
      </c>
    </row>
    <row r="66" spans="1:99" s="40" customFormat="1" ht="34.5" customHeight="1" x14ac:dyDescent="0.35">
      <c r="A66" s="146"/>
      <c r="B66" s="453" t="s">
        <v>10</v>
      </c>
      <c r="C66" s="453"/>
      <c r="D66" s="472"/>
      <c r="E66" s="472"/>
      <c r="F66" s="472"/>
      <c r="G66" s="472"/>
      <c r="H66" s="16"/>
      <c r="I66" s="472"/>
      <c r="J66" s="142" t="e">
        <f t="shared" ref="J66:J70" si="118">I66/H66</f>
        <v>#DIV/0!</v>
      </c>
      <c r="K66" s="472"/>
      <c r="L66" s="133" t="e">
        <f t="shared" ref="L66:L70" si="119">K66/H66</f>
        <v>#DIV/0!</v>
      </c>
      <c r="M66" s="174" t="e">
        <f t="shared" si="111"/>
        <v>#DIV/0!</v>
      </c>
      <c r="N66" s="472"/>
      <c r="O66" s="16">
        <f>H66-N66</f>
        <v>0</v>
      </c>
      <c r="P66" s="133" t="e">
        <f t="shared" si="16"/>
        <v>#DIV/0!</v>
      </c>
      <c r="Q66" s="472">
        <f t="shared" si="70"/>
        <v>0</v>
      </c>
      <c r="R66" s="472">
        <f t="shared" si="17"/>
        <v>0</v>
      </c>
      <c r="S66" s="577"/>
      <c r="CJ66" s="46" t="b">
        <f t="shared" si="26"/>
        <v>1</v>
      </c>
      <c r="CT66" s="210">
        <f t="shared" si="8"/>
        <v>0</v>
      </c>
      <c r="CU66" s="46" t="b">
        <f t="shared" si="9"/>
        <v>1</v>
      </c>
    </row>
    <row r="67" spans="1:99" s="40" customFormat="1" ht="34.5" customHeight="1" x14ac:dyDescent="0.35">
      <c r="A67" s="146"/>
      <c r="B67" s="453" t="s">
        <v>8</v>
      </c>
      <c r="C67" s="453"/>
      <c r="D67" s="472"/>
      <c r="E67" s="472"/>
      <c r="F67" s="472"/>
      <c r="G67" s="472">
        <v>347790</v>
      </c>
      <c r="H67" s="472">
        <v>352172.1</v>
      </c>
      <c r="I67" s="472">
        <v>296314.07</v>
      </c>
      <c r="J67" s="143">
        <f t="shared" si="118"/>
        <v>0.84</v>
      </c>
      <c r="K67" s="472">
        <v>295401.53000000003</v>
      </c>
      <c r="L67" s="134">
        <f t="shared" si="119"/>
        <v>0.84</v>
      </c>
      <c r="M67" s="169">
        <f t="shared" si="111"/>
        <v>1</v>
      </c>
      <c r="N67" s="472">
        <v>352172.1</v>
      </c>
      <c r="O67" s="16">
        <f t="shared" ref="O67:O70" si="120">H67-N67</f>
        <v>0</v>
      </c>
      <c r="P67" s="134">
        <f t="shared" si="16"/>
        <v>1</v>
      </c>
      <c r="Q67" s="472">
        <f t="shared" si="70"/>
        <v>0</v>
      </c>
      <c r="R67" s="472">
        <f t="shared" si="17"/>
        <v>912.54</v>
      </c>
      <c r="S67" s="577"/>
      <c r="CG67" s="181">
        <f>I67-K67</f>
        <v>912.54</v>
      </c>
      <c r="CJ67" s="46" t="b">
        <f t="shared" si="26"/>
        <v>1</v>
      </c>
      <c r="CT67" s="210">
        <f t="shared" si="8"/>
        <v>352172.1</v>
      </c>
      <c r="CU67" s="46" t="b">
        <f t="shared" si="9"/>
        <v>1</v>
      </c>
    </row>
    <row r="68" spans="1:99" s="40" customFormat="1" ht="132.75" customHeight="1" x14ac:dyDescent="0.35">
      <c r="A68" s="146"/>
      <c r="B68" s="465" t="s">
        <v>19</v>
      </c>
      <c r="C68" s="465"/>
      <c r="D68" s="473"/>
      <c r="E68" s="473"/>
      <c r="F68" s="473"/>
      <c r="G68" s="473"/>
      <c r="H68" s="473"/>
      <c r="I68" s="473"/>
      <c r="J68" s="281" t="e">
        <f t="shared" si="118"/>
        <v>#DIV/0!</v>
      </c>
      <c r="K68" s="473"/>
      <c r="L68" s="150" t="e">
        <f t="shared" si="119"/>
        <v>#DIV/0!</v>
      </c>
      <c r="M68" s="170" t="e">
        <f t="shared" si="111"/>
        <v>#DIV/0!</v>
      </c>
      <c r="N68" s="473"/>
      <c r="O68" s="136">
        <f t="shared" si="120"/>
        <v>0</v>
      </c>
      <c r="P68" s="150" t="e">
        <f t="shared" si="16"/>
        <v>#DIV/0!</v>
      </c>
      <c r="Q68" s="473">
        <f t="shared" si="70"/>
        <v>0</v>
      </c>
      <c r="R68" s="473">
        <f t="shared" si="17"/>
        <v>0</v>
      </c>
      <c r="S68" s="583" t="s">
        <v>520</v>
      </c>
      <c r="CJ68" s="46" t="b">
        <f t="shared" si="26"/>
        <v>1</v>
      </c>
      <c r="CT68" s="210">
        <f t="shared" si="8"/>
        <v>0</v>
      </c>
      <c r="CU68" s="46" t="b">
        <f t="shared" si="9"/>
        <v>1</v>
      </c>
    </row>
    <row r="69" spans="1:99" s="40" customFormat="1" ht="150.75" customHeight="1" x14ac:dyDescent="0.35">
      <c r="A69" s="146"/>
      <c r="B69" s="453" t="s">
        <v>22</v>
      </c>
      <c r="C69" s="453"/>
      <c r="D69" s="472"/>
      <c r="E69" s="472"/>
      <c r="F69" s="472"/>
      <c r="G69" s="472"/>
      <c r="H69" s="472"/>
      <c r="I69" s="472"/>
      <c r="J69" s="142" t="e">
        <f t="shared" si="118"/>
        <v>#DIV/0!</v>
      </c>
      <c r="K69" s="472"/>
      <c r="L69" s="133" t="e">
        <f t="shared" si="119"/>
        <v>#DIV/0!</v>
      </c>
      <c r="M69" s="133" t="e">
        <f t="shared" si="111"/>
        <v>#DIV/0!</v>
      </c>
      <c r="N69" s="472"/>
      <c r="O69" s="16">
        <f t="shared" si="120"/>
        <v>0</v>
      </c>
      <c r="P69" s="133" t="e">
        <f t="shared" si="16"/>
        <v>#DIV/0!</v>
      </c>
      <c r="Q69" s="472">
        <f t="shared" si="70"/>
        <v>0</v>
      </c>
      <c r="R69" s="472">
        <f t="shared" si="17"/>
        <v>0</v>
      </c>
      <c r="S69" s="583"/>
      <c r="CJ69" s="46" t="b">
        <f t="shared" si="26"/>
        <v>1</v>
      </c>
      <c r="CT69" s="210">
        <f t="shared" si="8"/>
        <v>0</v>
      </c>
      <c r="CU69" s="46" t="b">
        <f t="shared" si="9"/>
        <v>1</v>
      </c>
    </row>
    <row r="70" spans="1:99" s="40" customFormat="1" ht="90.75" customHeight="1" x14ac:dyDescent="0.35">
      <c r="A70" s="148"/>
      <c r="B70" s="453" t="s">
        <v>11</v>
      </c>
      <c r="C70" s="453"/>
      <c r="D70" s="472"/>
      <c r="E70" s="472"/>
      <c r="F70" s="472"/>
      <c r="G70" s="472"/>
      <c r="H70" s="16"/>
      <c r="I70" s="472"/>
      <c r="J70" s="142" t="e">
        <f t="shared" si="118"/>
        <v>#DIV/0!</v>
      </c>
      <c r="K70" s="472"/>
      <c r="L70" s="133" t="e">
        <f t="shared" si="119"/>
        <v>#DIV/0!</v>
      </c>
      <c r="M70" s="133" t="e">
        <f t="shared" si="111"/>
        <v>#DIV/0!</v>
      </c>
      <c r="N70" s="472"/>
      <c r="O70" s="16">
        <f t="shared" si="120"/>
        <v>0</v>
      </c>
      <c r="P70" s="133" t="e">
        <f t="shared" si="16"/>
        <v>#DIV/0!</v>
      </c>
      <c r="Q70" s="472">
        <f t="shared" si="70"/>
        <v>0</v>
      </c>
      <c r="R70" s="472">
        <f t="shared" si="17"/>
        <v>0</v>
      </c>
      <c r="S70" s="584"/>
      <c r="CJ70" s="46" t="b">
        <f t="shared" si="26"/>
        <v>1</v>
      </c>
      <c r="CT70" s="210">
        <f t="shared" si="8"/>
        <v>0</v>
      </c>
      <c r="CU70" s="46" t="b">
        <f t="shared" si="9"/>
        <v>1</v>
      </c>
    </row>
    <row r="71" spans="1:99" s="43" customFormat="1" ht="349.5" customHeight="1" x14ac:dyDescent="0.35">
      <c r="A71" s="145" t="s">
        <v>102</v>
      </c>
      <c r="B71" s="131" t="s">
        <v>326</v>
      </c>
      <c r="C71" s="175" t="s">
        <v>17</v>
      </c>
      <c r="D71" s="41">
        <f t="shared" ref="D71:I71" si="121">SUM(D72:D76)</f>
        <v>0</v>
      </c>
      <c r="E71" s="41">
        <f t="shared" si="121"/>
        <v>0</v>
      </c>
      <c r="F71" s="41">
        <f t="shared" si="121"/>
        <v>0</v>
      </c>
      <c r="G71" s="41">
        <f t="shared" si="121"/>
        <v>153453</v>
      </c>
      <c r="H71" s="41">
        <f t="shared" si="121"/>
        <v>162560</v>
      </c>
      <c r="I71" s="41">
        <f t="shared" si="121"/>
        <v>131182</v>
      </c>
      <c r="J71" s="140">
        <f>I71/H71</f>
        <v>0.81</v>
      </c>
      <c r="K71" s="41">
        <f>SUM(K72:K76)</f>
        <v>130003.39</v>
      </c>
      <c r="L71" s="132">
        <f>K71/H71</f>
        <v>0.8</v>
      </c>
      <c r="M71" s="132">
        <f t="shared" ref="M71:M88" si="122">K71/I71</f>
        <v>0.99</v>
      </c>
      <c r="N71" s="41">
        <f>SUM(N72:N76)</f>
        <v>162560</v>
      </c>
      <c r="O71" s="41">
        <f t="shared" ref="O71:O76" si="123">H71-N71</f>
        <v>0</v>
      </c>
      <c r="P71" s="132">
        <f t="shared" si="16"/>
        <v>1</v>
      </c>
      <c r="Q71" s="41">
        <f t="shared" si="70"/>
        <v>0</v>
      </c>
      <c r="R71" s="41">
        <f t="shared" si="17"/>
        <v>1178.6099999999999</v>
      </c>
      <c r="S71" s="576" t="s">
        <v>521</v>
      </c>
      <c r="CJ71" s="46" t="b">
        <f t="shared" si="26"/>
        <v>1</v>
      </c>
      <c r="CT71" s="210">
        <f t="shared" si="8"/>
        <v>162560</v>
      </c>
      <c r="CU71" s="46" t="b">
        <f t="shared" si="9"/>
        <v>1</v>
      </c>
    </row>
    <row r="72" spans="1:99" s="43" customFormat="1" ht="70.5" customHeight="1" x14ac:dyDescent="0.35">
      <c r="A72" s="146"/>
      <c r="B72" s="173" t="s">
        <v>10</v>
      </c>
      <c r="C72" s="173"/>
      <c r="D72" s="42"/>
      <c r="E72" s="42"/>
      <c r="F72" s="42"/>
      <c r="G72" s="42"/>
      <c r="H72" s="195"/>
      <c r="I72" s="42"/>
      <c r="J72" s="247" t="e">
        <f t="shared" ref="J72:J76" si="124">I72/H72</f>
        <v>#DIV/0!</v>
      </c>
      <c r="K72" s="196"/>
      <c r="L72" s="174" t="e">
        <f t="shared" ref="L72:L76" si="125">K72/H72</f>
        <v>#DIV/0!</v>
      </c>
      <c r="M72" s="174" t="e">
        <f t="shared" si="122"/>
        <v>#DIV/0!</v>
      </c>
      <c r="N72" s="196"/>
      <c r="O72" s="195">
        <f t="shared" si="123"/>
        <v>0</v>
      </c>
      <c r="P72" s="174" t="e">
        <f t="shared" si="16"/>
        <v>#DIV/0!</v>
      </c>
      <c r="Q72" s="196">
        <f t="shared" si="70"/>
        <v>0</v>
      </c>
      <c r="R72" s="42">
        <f t="shared" si="17"/>
        <v>0</v>
      </c>
      <c r="S72" s="577"/>
      <c r="CJ72" s="46" t="b">
        <f t="shared" si="26"/>
        <v>1</v>
      </c>
      <c r="CT72" s="210">
        <f t="shared" si="8"/>
        <v>0</v>
      </c>
      <c r="CU72" s="46" t="b">
        <f t="shared" si="9"/>
        <v>1</v>
      </c>
    </row>
    <row r="73" spans="1:99" s="43" customFormat="1" ht="70.5" customHeight="1" x14ac:dyDescent="0.35">
      <c r="A73" s="146"/>
      <c r="B73" s="173" t="s">
        <v>8</v>
      </c>
      <c r="C73" s="173"/>
      <c r="D73" s="42"/>
      <c r="E73" s="42"/>
      <c r="F73" s="42"/>
      <c r="G73" s="42">
        <v>153453</v>
      </c>
      <c r="H73" s="42">
        <v>162560</v>
      </c>
      <c r="I73" s="42">
        <v>131182</v>
      </c>
      <c r="J73" s="193">
        <f t="shared" si="124"/>
        <v>0.81</v>
      </c>
      <c r="K73" s="42">
        <v>130003.39</v>
      </c>
      <c r="L73" s="169">
        <f t="shared" si="125"/>
        <v>0.8</v>
      </c>
      <c r="M73" s="169">
        <f t="shared" si="122"/>
        <v>0.99</v>
      </c>
      <c r="N73" s="42">
        <f>H73</f>
        <v>162560</v>
      </c>
      <c r="O73" s="42">
        <f t="shared" si="123"/>
        <v>0</v>
      </c>
      <c r="P73" s="169">
        <f t="shared" si="16"/>
        <v>1</v>
      </c>
      <c r="Q73" s="42">
        <f t="shared" si="70"/>
        <v>0</v>
      </c>
      <c r="R73" s="42">
        <f t="shared" si="17"/>
        <v>1178.6099999999999</v>
      </c>
      <c r="S73" s="577"/>
      <c r="CG73" s="152">
        <f>I73-K73</f>
        <v>1178.6099999999999</v>
      </c>
      <c r="CJ73" s="46" t="b">
        <f t="shared" si="26"/>
        <v>1</v>
      </c>
      <c r="CT73" s="210">
        <f t="shared" si="8"/>
        <v>162560</v>
      </c>
      <c r="CU73" s="46" t="b">
        <f t="shared" si="9"/>
        <v>1</v>
      </c>
    </row>
    <row r="74" spans="1:99" s="43" customFormat="1" ht="70.5" customHeight="1" x14ac:dyDescent="0.35">
      <c r="A74" s="146"/>
      <c r="B74" s="173" t="s">
        <v>19</v>
      </c>
      <c r="C74" s="173"/>
      <c r="D74" s="42"/>
      <c r="E74" s="42"/>
      <c r="F74" s="42"/>
      <c r="G74" s="42"/>
      <c r="H74" s="42"/>
      <c r="I74" s="42"/>
      <c r="J74" s="247" t="e">
        <f t="shared" si="124"/>
        <v>#DIV/0!</v>
      </c>
      <c r="K74" s="196"/>
      <c r="L74" s="174" t="e">
        <f t="shared" si="125"/>
        <v>#DIV/0!</v>
      </c>
      <c r="M74" s="174" t="e">
        <f t="shared" si="122"/>
        <v>#DIV/0!</v>
      </c>
      <c r="N74" s="196"/>
      <c r="O74" s="42">
        <f t="shared" si="123"/>
        <v>0</v>
      </c>
      <c r="P74" s="174" t="e">
        <f t="shared" si="16"/>
        <v>#DIV/0!</v>
      </c>
      <c r="Q74" s="196">
        <f t="shared" si="70"/>
        <v>0</v>
      </c>
      <c r="R74" s="42">
        <f t="shared" si="17"/>
        <v>0</v>
      </c>
      <c r="S74" s="577"/>
      <c r="CJ74" s="46" t="b">
        <f t="shared" si="26"/>
        <v>1</v>
      </c>
      <c r="CT74" s="210">
        <f t="shared" si="8"/>
        <v>0</v>
      </c>
      <c r="CU74" s="46" t="b">
        <f t="shared" si="9"/>
        <v>1</v>
      </c>
    </row>
    <row r="75" spans="1:99" s="43" customFormat="1" ht="70.5" customHeight="1" x14ac:dyDescent="0.35">
      <c r="A75" s="146"/>
      <c r="B75" s="173" t="s">
        <v>22</v>
      </c>
      <c r="C75" s="173"/>
      <c r="D75" s="42"/>
      <c r="E75" s="42"/>
      <c r="F75" s="42"/>
      <c r="G75" s="42"/>
      <c r="H75" s="42"/>
      <c r="I75" s="42"/>
      <c r="J75" s="247" t="e">
        <f t="shared" si="124"/>
        <v>#DIV/0!</v>
      </c>
      <c r="K75" s="196"/>
      <c r="L75" s="174" t="e">
        <f t="shared" si="125"/>
        <v>#DIV/0!</v>
      </c>
      <c r="M75" s="174" t="e">
        <f t="shared" si="122"/>
        <v>#DIV/0!</v>
      </c>
      <c r="N75" s="196"/>
      <c r="O75" s="42">
        <f t="shared" si="123"/>
        <v>0</v>
      </c>
      <c r="P75" s="174" t="e">
        <f t="shared" si="16"/>
        <v>#DIV/0!</v>
      </c>
      <c r="Q75" s="196">
        <f t="shared" si="70"/>
        <v>0</v>
      </c>
      <c r="R75" s="42">
        <f t="shared" si="17"/>
        <v>0</v>
      </c>
      <c r="S75" s="577"/>
      <c r="CJ75" s="46" t="b">
        <f t="shared" si="26"/>
        <v>1</v>
      </c>
      <c r="CT75" s="210">
        <f t="shared" si="8"/>
        <v>0</v>
      </c>
      <c r="CU75" s="46" t="b">
        <f t="shared" si="9"/>
        <v>1</v>
      </c>
    </row>
    <row r="76" spans="1:99" s="43" customFormat="1" ht="70.5" customHeight="1" x14ac:dyDescent="0.35">
      <c r="A76" s="148"/>
      <c r="B76" s="173" t="s">
        <v>11</v>
      </c>
      <c r="C76" s="173"/>
      <c r="D76" s="42"/>
      <c r="E76" s="42"/>
      <c r="F76" s="42"/>
      <c r="G76" s="42"/>
      <c r="H76" s="195"/>
      <c r="I76" s="42"/>
      <c r="J76" s="247" t="e">
        <f t="shared" si="124"/>
        <v>#DIV/0!</v>
      </c>
      <c r="K76" s="196"/>
      <c r="L76" s="174" t="e">
        <f t="shared" si="125"/>
        <v>#DIV/0!</v>
      </c>
      <c r="M76" s="174" t="e">
        <f t="shared" si="122"/>
        <v>#DIV/0!</v>
      </c>
      <c r="N76" s="196"/>
      <c r="O76" s="195">
        <f t="shared" si="123"/>
        <v>0</v>
      </c>
      <c r="P76" s="174" t="e">
        <f t="shared" si="16"/>
        <v>#DIV/0!</v>
      </c>
      <c r="Q76" s="196">
        <f t="shared" si="70"/>
        <v>0</v>
      </c>
      <c r="R76" s="42">
        <f t="shared" si="17"/>
        <v>0</v>
      </c>
      <c r="S76" s="578"/>
      <c r="CJ76" s="46" t="b">
        <f t="shared" si="26"/>
        <v>1</v>
      </c>
      <c r="CT76" s="210">
        <f t="shared" ref="CT76:CT139" si="126">N76+O76</f>
        <v>0</v>
      </c>
      <c r="CU76" s="46" t="b">
        <f t="shared" ref="CU76:CU139" si="127">CT76=H76</f>
        <v>1</v>
      </c>
    </row>
    <row r="77" spans="1:99" s="40" customFormat="1" ht="69.75" x14ac:dyDescent="0.35">
      <c r="A77" s="145" t="s">
        <v>111</v>
      </c>
      <c r="B77" s="131" t="s">
        <v>327</v>
      </c>
      <c r="C77" s="175" t="s">
        <v>17</v>
      </c>
      <c r="D77" s="41">
        <f t="shared" ref="D77:I77" si="128">SUM(D78:D82)</f>
        <v>0</v>
      </c>
      <c r="E77" s="41">
        <f t="shared" si="128"/>
        <v>0</v>
      </c>
      <c r="F77" s="41">
        <f t="shared" si="128"/>
        <v>0</v>
      </c>
      <c r="G77" s="41">
        <f t="shared" si="128"/>
        <v>4511</v>
      </c>
      <c r="H77" s="41">
        <f t="shared" si="128"/>
        <v>4141</v>
      </c>
      <c r="I77" s="41">
        <f t="shared" si="128"/>
        <v>3565</v>
      </c>
      <c r="J77" s="140">
        <f>I77/H77</f>
        <v>0.86</v>
      </c>
      <c r="K77" s="41">
        <f>SUM(K78:K82)</f>
        <v>3414.59</v>
      </c>
      <c r="L77" s="132">
        <f>K77/H77</f>
        <v>0.82</v>
      </c>
      <c r="M77" s="132">
        <f t="shared" si="122"/>
        <v>0.96</v>
      </c>
      <c r="N77" s="41">
        <f>SUM(N78:N82)</f>
        <v>4141</v>
      </c>
      <c r="O77" s="41">
        <f t="shared" si="106"/>
        <v>0</v>
      </c>
      <c r="P77" s="132">
        <f t="shared" si="16"/>
        <v>1</v>
      </c>
      <c r="Q77" s="41">
        <f t="shared" si="70"/>
        <v>0</v>
      </c>
      <c r="R77" s="41">
        <f t="shared" si="17"/>
        <v>150.41</v>
      </c>
      <c r="S77" s="576" t="s">
        <v>459</v>
      </c>
      <c r="CG77" s="181">
        <f>I77-K77</f>
        <v>150.41</v>
      </c>
      <c r="CJ77" s="46" t="b">
        <f t="shared" si="26"/>
        <v>1</v>
      </c>
      <c r="CT77" s="210">
        <f t="shared" si="126"/>
        <v>4141</v>
      </c>
      <c r="CU77" s="46" t="b">
        <f t="shared" si="127"/>
        <v>1</v>
      </c>
    </row>
    <row r="78" spans="1:99" s="40" customFormat="1" ht="46.5" customHeight="1" x14ac:dyDescent="0.35">
      <c r="A78" s="146"/>
      <c r="B78" s="503" t="s">
        <v>10</v>
      </c>
      <c r="C78" s="503"/>
      <c r="D78" s="488"/>
      <c r="E78" s="488"/>
      <c r="F78" s="488"/>
      <c r="G78" s="488"/>
      <c r="H78" s="16"/>
      <c r="I78" s="488"/>
      <c r="J78" s="247" t="e">
        <f t="shared" ref="J78:J88" si="129">I78/H78</f>
        <v>#DIV/0!</v>
      </c>
      <c r="K78" s="42"/>
      <c r="L78" s="174" t="e">
        <f t="shared" ref="L78:L88" si="130">K78/H78</f>
        <v>#DIV/0!</v>
      </c>
      <c r="M78" s="174" t="e">
        <f t="shared" si="122"/>
        <v>#DIV/0!</v>
      </c>
      <c r="N78" s="488"/>
      <c r="O78" s="16">
        <f t="shared" si="106"/>
        <v>0</v>
      </c>
      <c r="P78" s="174" t="e">
        <f t="shared" si="16"/>
        <v>#DIV/0!</v>
      </c>
      <c r="Q78" s="488">
        <f t="shared" si="70"/>
        <v>0</v>
      </c>
      <c r="R78" s="488">
        <f t="shared" si="17"/>
        <v>0</v>
      </c>
      <c r="S78" s="577"/>
      <c r="CG78" s="181">
        <f t="shared" ref="CG78:CG82" si="131">I78-K78</f>
        <v>0</v>
      </c>
      <c r="CJ78" s="46" t="b">
        <f t="shared" si="26"/>
        <v>1</v>
      </c>
      <c r="CT78" s="210">
        <f t="shared" si="126"/>
        <v>0</v>
      </c>
      <c r="CU78" s="46" t="b">
        <f t="shared" si="127"/>
        <v>1</v>
      </c>
    </row>
    <row r="79" spans="1:99" s="40" customFormat="1" ht="46.5" customHeight="1" x14ac:dyDescent="0.35">
      <c r="A79" s="146"/>
      <c r="B79" s="503" t="s">
        <v>8</v>
      </c>
      <c r="C79" s="503"/>
      <c r="D79" s="488"/>
      <c r="E79" s="488"/>
      <c r="F79" s="488"/>
      <c r="G79" s="488">
        <v>4511</v>
      </c>
      <c r="H79" s="488">
        <v>4141</v>
      </c>
      <c r="I79" s="488">
        <v>3565</v>
      </c>
      <c r="J79" s="193">
        <f t="shared" si="129"/>
        <v>0.86</v>
      </c>
      <c r="K79" s="42">
        <v>3414.59</v>
      </c>
      <c r="L79" s="169">
        <f t="shared" si="130"/>
        <v>0.82</v>
      </c>
      <c r="M79" s="169">
        <f t="shared" si="122"/>
        <v>0.96</v>
      </c>
      <c r="N79" s="488">
        <v>4141</v>
      </c>
      <c r="O79" s="488">
        <f t="shared" si="106"/>
        <v>0</v>
      </c>
      <c r="P79" s="169">
        <f t="shared" si="16"/>
        <v>1</v>
      </c>
      <c r="Q79" s="488">
        <f t="shared" si="70"/>
        <v>0</v>
      </c>
      <c r="R79" s="488">
        <f t="shared" si="17"/>
        <v>150.41</v>
      </c>
      <c r="S79" s="577"/>
      <c r="CG79" s="181"/>
      <c r="CJ79" s="46" t="b">
        <f t="shared" si="26"/>
        <v>1</v>
      </c>
      <c r="CT79" s="210">
        <f t="shared" si="126"/>
        <v>4141</v>
      </c>
      <c r="CU79" s="46" t="b">
        <f t="shared" si="127"/>
        <v>1</v>
      </c>
    </row>
    <row r="80" spans="1:99" s="40" customFormat="1" ht="46.5" customHeight="1" x14ac:dyDescent="0.35">
      <c r="A80" s="146"/>
      <c r="B80" s="503" t="s">
        <v>19</v>
      </c>
      <c r="C80" s="503"/>
      <c r="D80" s="488"/>
      <c r="E80" s="488"/>
      <c r="F80" s="488"/>
      <c r="G80" s="488"/>
      <c r="H80" s="488"/>
      <c r="I80" s="488"/>
      <c r="J80" s="247" t="e">
        <f t="shared" si="129"/>
        <v>#DIV/0!</v>
      </c>
      <c r="K80" s="196"/>
      <c r="L80" s="174" t="e">
        <f t="shared" si="130"/>
        <v>#DIV/0!</v>
      </c>
      <c r="M80" s="174" t="e">
        <f t="shared" si="122"/>
        <v>#DIV/0!</v>
      </c>
      <c r="N80" s="488"/>
      <c r="O80" s="488">
        <f t="shared" si="106"/>
        <v>0</v>
      </c>
      <c r="P80" s="174" t="e">
        <f t="shared" si="16"/>
        <v>#DIV/0!</v>
      </c>
      <c r="Q80" s="488">
        <f t="shared" si="70"/>
        <v>0</v>
      </c>
      <c r="R80" s="488">
        <f t="shared" si="17"/>
        <v>0</v>
      </c>
      <c r="S80" s="577"/>
      <c r="CG80" s="181">
        <f t="shared" si="131"/>
        <v>0</v>
      </c>
      <c r="CJ80" s="46" t="b">
        <f t="shared" si="26"/>
        <v>1</v>
      </c>
      <c r="CT80" s="210">
        <f t="shared" si="126"/>
        <v>0</v>
      </c>
      <c r="CU80" s="46" t="b">
        <f t="shared" si="127"/>
        <v>1</v>
      </c>
    </row>
    <row r="81" spans="1:99" s="40" customFormat="1" ht="46.5" customHeight="1" x14ac:dyDescent="0.35">
      <c r="A81" s="146"/>
      <c r="B81" s="503" t="s">
        <v>22</v>
      </c>
      <c r="C81" s="503"/>
      <c r="D81" s="488"/>
      <c r="E81" s="488"/>
      <c r="F81" s="488"/>
      <c r="G81" s="488"/>
      <c r="H81" s="488"/>
      <c r="I81" s="488"/>
      <c r="J81" s="247" t="e">
        <f t="shared" si="129"/>
        <v>#DIV/0!</v>
      </c>
      <c r="K81" s="196"/>
      <c r="L81" s="174" t="e">
        <f t="shared" si="130"/>
        <v>#DIV/0!</v>
      </c>
      <c r="M81" s="174" t="e">
        <f t="shared" si="122"/>
        <v>#DIV/0!</v>
      </c>
      <c r="N81" s="488"/>
      <c r="O81" s="488">
        <f t="shared" si="106"/>
        <v>0</v>
      </c>
      <c r="P81" s="133" t="e">
        <f t="shared" ref="P81:P88" si="132">N81/H81</f>
        <v>#DIV/0!</v>
      </c>
      <c r="Q81" s="488">
        <f t="shared" si="70"/>
        <v>0</v>
      </c>
      <c r="R81" s="488">
        <f t="shared" ref="R81:R82" si="133">I81-K81</f>
        <v>0</v>
      </c>
      <c r="S81" s="577"/>
      <c r="CG81" s="181">
        <f t="shared" si="131"/>
        <v>0</v>
      </c>
      <c r="CJ81" s="46" t="b">
        <f t="shared" si="26"/>
        <v>1</v>
      </c>
      <c r="CT81" s="210">
        <f t="shared" si="126"/>
        <v>0</v>
      </c>
      <c r="CU81" s="46" t="b">
        <f t="shared" si="127"/>
        <v>1</v>
      </c>
    </row>
    <row r="82" spans="1:99" s="40" customFormat="1" ht="46.5" customHeight="1" x14ac:dyDescent="0.35">
      <c r="A82" s="148"/>
      <c r="B82" s="503" t="s">
        <v>11</v>
      </c>
      <c r="C82" s="503"/>
      <c r="D82" s="488"/>
      <c r="E82" s="488"/>
      <c r="F82" s="488"/>
      <c r="G82" s="488"/>
      <c r="H82" s="16"/>
      <c r="I82" s="488"/>
      <c r="J82" s="247" t="e">
        <f t="shared" si="129"/>
        <v>#DIV/0!</v>
      </c>
      <c r="K82" s="196"/>
      <c r="L82" s="174" t="e">
        <f t="shared" si="130"/>
        <v>#DIV/0!</v>
      </c>
      <c r="M82" s="174" t="e">
        <f t="shared" si="122"/>
        <v>#DIV/0!</v>
      </c>
      <c r="N82" s="488"/>
      <c r="O82" s="16">
        <f t="shared" si="106"/>
        <v>0</v>
      </c>
      <c r="P82" s="133" t="e">
        <f t="shared" si="132"/>
        <v>#DIV/0!</v>
      </c>
      <c r="Q82" s="488">
        <f t="shared" si="70"/>
        <v>0</v>
      </c>
      <c r="R82" s="488">
        <f t="shared" si="133"/>
        <v>0</v>
      </c>
      <c r="S82" s="578"/>
      <c r="CG82" s="181">
        <f t="shared" si="131"/>
        <v>0</v>
      </c>
      <c r="CJ82" s="46" t="b">
        <f t="shared" ref="CJ82" si="134">N82+O82=H82</f>
        <v>1</v>
      </c>
      <c r="CT82" s="210">
        <f t="shared" si="126"/>
        <v>0</v>
      </c>
      <c r="CU82" s="46" t="b">
        <f t="shared" si="127"/>
        <v>1</v>
      </c>
    </row>
    <row r="83" spans="1:99" s="40" customFormat="1" ht="46.5" x14ac:dyDescent="0.35">
      <c r="A83" s="145" t="s">
        <v>195</v>
      </c>
      <c r="B83" s="175" t="s">
        <v>391</v>
      </c>
      <c r="C83" s="175" t="s">
        <v>17</v>
      </c>
      <c r="D83" s="472"/>
      <c r="E83" s="472"/>
      <c r="F83" s="472"/>
      <c r="G83" s="472">
        <f>SUM(G84:G88)</f>
        <v>100</v>
      </c>
      <c r="H83" s="472">
        <f t="shared" ref="H83:I83" si="135">SUM(H84:H88)</f>
        <v>100</v>
      </c>
      <c r="I83" s="472">
        <f t="shared" si="135"/>
        <v>100</v>
      </c>
      <c r="J83" s="193">
        <f t="shared" si="129"/>
        <v>1</v>
      </c>
      <c r="K83" s="42">
        <f>SUM(K84:K88)</f>
        <v>99.94</v>
      </c>
      <c r="L83" s="169">
        <f t="shared" si="130"/>
        <v>1</v>
      </c>
      <c r="M83" s="169">
        <f t="shared" si="122"/>
        <v>1</v>
      </c>
      <c r="N83" s="472">
        <f>SUM(N84:N88)</f>
        <v>99.94</v>
      </c>
      <c r="O83" s="472">
        <f>SUM(O84:O88)</f>
        <v>0.06</v>
      </c>
      <c r="P83" s="134">
        <f t="shared" si="132"/>
        <v>1</v>
      </c>
      <c r="Q83" s="472"/>
      <c r="R83" s="472"/>
      <c r="S83" s="576" t="s">
        <v>481</v>
      </c>
      <c r="CG83" s="181"/>
      <c r="CJ83" s="46"/>
      <c r="CT83" s="210">
        <f t="shared" si="126"/>
        <v>100</v>
      </c>
      <c r="CU83" s="46" t="b">
        <f t="shared" si="127"/>
        <v>1</v>
      </c>
    </row>
    <row r="84" spans="1:99" s="40" customFormat="1" ht="42.75" customHeight="1" x14ac:dyDescent="0.35">
      <c r="A84" s="146"/>
      <c r="B84" s="453" t="s">
        <v>10</v>
      </c>
      <c r="C84" s="453"/>
      <c r="D84" s="472"/>
      <c r="E84" s="472"/>
      <c r="F84" s="472"/>
      <c r="G84" s="42"/>
      <c r="H84" s="42"/>
      <c r="I84" s="42"/>
      <c r="J84" s="247" t="e">
        <f t="shared" si="129"/>
        <v>#DIV/0!</v>
      </c>
      <c r="K84" s="196"/>
      <c r="L84" s="174" t="e">
        <f t="shared" si="130"/>
        <v>#DIV/0!</v>
      </c>
      <c r="M84" s="174" t="e">
        <f t="shared" si="122"/>
        <v>#DIV/0!</v>
      </c>
      <c r="N84" s="42"/>
      <c r="O84" s="42"/>
      <c r="P84" s="133" t="e">
        <f t="shared" si="132"/>
        <v>#DIV/0!</v>
      </c>
      <c r="Q84" s="472"/>
      <c r="R84" s="472"/>
      <c r="S84" s="577"/>
      <c r="CG84" s="181"/>
      <c r="CJ84" s="46"/>
      <c r="CT84" s="210">
        <f t="shared" si="126"/>
        <v>0</v>
      </c>
      <c r="CU84" s="46" t="b">
        <f t="shared" si="127"/>
        <v>1</v>
      </c>
    </row>
    <row r="85" spans="1:99" s="40" customFormat="1" ht="42.75" customHeight="1" x14ac:dyDescent="0.35">
      <c r="A85" s="146"/>
      <c r="B85" s="453" t="s">
        <v>8</v>
      </c>
      <c r="C85" s="453"/>
      <c r="D85" s="472"/>
      <c r="E85" s="472"/>
      <c r="F85" s="472"/>
      <c r="G85" s="42">
        <v>100</v>
      </c>
      <c r="H85" s="42">
        <v>100</v>
      </c>
      <c r="I85" s="42">
        <v>100</v>
      </c>
      <c r="J85" s="193">
        <f t="shared" si="129"/>
        <v>1</v>
      </c>
      <c r="K85" s="42">
        <v>99.94</v>
      </c>
      <c r="L85" s="169">
        <f t="shared" si="130"/>
        <v>1</v>
      </c>
      <c r="M85" s="169">
        <f t="shared" si="122"/>
        <v>1</v>
      </c>
      <c r="N85" s="42">
        <f>100-0.06</f>
        <v>99.94</v>
      </c>
      <c r="O85" s="42">
        <f>H85-N85</f>
        <v>0.06</v>
      </c>
      <c r="P85" s="134">
        <f t="shared" si="132"/>
        <v>1</v>
      </c>
      <c r="Q85" s="472"/>
      <c r="R85" s="472"/>
      <c r="S85" s="577"/>
      <c r="CG85" s="181"/>
      <c r="CJ85" s="46"/>
      <c r="CT85" s="210">
        <f t="shared" si="126"/>
        <v>100</v>
      </c>
      <c r="CU85" s="46" t="b">
        <f t="shared" si="127"/>
        <v>1</v>
      </c>
    </row>
    <row r="86" spans="1:99" s="40" customFormat="1" ht="42.75" customHeight="1" x14ac:dyDescent="0.35">
      <c r="A86" s="146"/>
      <c r="B86" s="453" t="s">
        <v>19</v>
      </c>
      <c r="C86" s="453"/>
      <c r="D86" s="472"/>
      <c r="E86" s="472"/>
      <c r="F86" s="472"/>
      <c r="G86" s="42"/>
      <c r="H86" s="42"/>
      <c r="I86" s="42"/>
      <c r="J86" s="247" t="e">
        <f t="shared" si="129"/>
        <v>#DIV/0!</v>
      </c>
      <c r="K86" s="196"/>
      <c r="L86" s="174" t="e">
        <f t="shared" si="130"/>
        <v>#DIV/0!</v>
      </c>
      <c r="M86" s="174" t="e">
        <f t="shared" si="122"/>
        <v>#DIV/0!</v>
      </c>
      <c r="N86" s="42"/>
      <c r="O86" s="42"/>
      <c r="P86" s="133" t="e">
        <f t="shared" si="132"/>
        <v>#DIV/0!</v>
      </c>
      <c r="Q86" s="472"/>
      <c r="R86" s="472"/>
      <c r="S86" s="577"/>
      <c r="CG86" s="181"/>
      <c r="CJ86" s="46"/>
      <c r="CT86" s="210">
        <f t="shared" si="126"/>
        <v>0</v>
      </c>
      <c r="CU86" s="46" t="b">
        <f t="shared" si="127"/>
        <v>1</v>
      </c>
    </row>
    <row r="87" spans="1:99" s="40" customFormat="1" ht="42.75" customHeight="1" x14ac:dyDescent="0.35">
      <c r="A87" s="146"/>
      <c r="B87" s="453" t="s">
        <v>22</v>
      </c>
      <c r="C87" s="453"/>
      <c r="D87" s="472"/>
      <c r="E87" s="472"/>
      <c r="F87" s="472"/>
      <c r="G87" s="42"/>
      <c r="H87" s="42"/>
      <c r="I87" s="42"/>
      <c r="J87" s="247" t="e">
        <f t="shared" si="129"/>
        <v>#DIV/0!</v>
      </c>
      <c r="K87" s="196"/>
      <c r="L87" s="174" t="e">
        <f t="shared" si="130"/>
        <v>#DIV/0!</v>
      </c>
      <c r="M87" s="174" t="e">
        <f t="shared" si="122"/>
        <v>#DIV/0!</v>
      </c>
      <c r="N87" s="42"/>
      <c r="O87" s="42"/>
      <c r="P87" s="133" t="e">
        <f t="shared" si="132"/>
        <v>#DIV/0!</v>
      </c>
      <c r="Q87" s="472"/>
      <c r="R87" s="472"/>
      <c r="S87" s="577"/>
      <c r="CG87" s="181"/>
      <c r="CJ87" s="46"/>
      <c r="CT87" s="210">
        <f t="shared" si="126"/>
        <v>0</v>
      </c>
      <c r="CU87" s="46" t="b">
        <f t="shared" si="127"/>
        <v>1</v>
      </c>
    </row>
    <row r="88" spans="1:99" s="40" customFormat="1" ht="42.75" customHeight="1" x14ac:dyDescent="0.35">
      <c r="A88" s="148"/>
      <c r="B88" s="453" t="s">
        <v>11</v>
      </c>
      <c r="C88" s="453"/>
      <c r="D88" s="472"/>
      <c r="E88" s="472"/>
      <c r="F88" s="472"/>
      <c r="G88" s="42"/>
      <c r="H88" s="42"/>
      <c r="I88" s="42"/>
      <c r="J88" s="247" t="e">
        <f t="shared" si="129"/>
        <v>#DIV/0!</v>
      </c>
      <c r="K88" s="196"/>
      <c r="L88" s="174" t="e">
        <f t="shared" si="130"/>
        <v>#DIV/0!</v>
      </c>
      <c r="M88" s="174" t="e">
        <f t="shared" si="122"/>
        <v>#DIV/0!</v>
      </c>
      <c r="N88" s="42"/>
      <c r="O88" s="42"/>
      <c r="P88" s="133" t="e">
        <f t="shared" si="132"/>
        <v>#DIV/0!</v>
      </c>
      <c r="Q88" s="472"/>
      <c r="R88" s="472"/>
      <c r="S88" s="578"/>
      <c r="CG88" s="181"/>
      <c r="CJ88" s="46"/>
      <c r="CT88" s="210">
        <f t="shared" si="126"/>
        <v>0</v>
      </c>
      <c r="CU88" s="46" t="b">
        <f t="shared" si="127"/>
        <v>1</v>
      </c>
    </row>
    <row r="89" spans="1:99" s="40" customFormat="1" ht="69" customHeight="1" x14ac:dyDescent="0.35">
      <c r="A89" s="146" t="s">
        <v>392</v>
      </c>
      <c r="B89" s="500" t="s">
        <v>421</v>
      </c>
      <c r="C89" s="500" t="s">
        <v>17</v>
      </c>
      <c r="D89" s="473"/>
      <c r="E89" s="473"/>
      <c r="F89" s="473"/>
      <c r="G89" s="473">
        <f>SUM(G90:G94)</f>
        <v>345</v>
      </c>
      <c r="H89" s="473">
        <f t="shared" ref="H89:I89" si="136">SUM(H90:H94)</f>
        <v>345</v>
      </c>
      <c r="I89" s="473">
        <f t="shared" si="136"/>
        <v>345</v>
      </c>
      <c r="J89" s="223">
        <f t="shared" ref="J89:J94" si="137">I89/H89</f>
        <v>1</v>
      </c>
      <c r="K89" s="167">
        <f>SUM(K90:K94)</f>
        <v>345</v>
      </c>
      <c r="L89" s="168">
        <f t="shared" ref="L89:L94" si="138">K89/H89</f>
        <v>1</v>
      </c>
      <c r="M89" s="168">
        <f t="shared" ref="M89:M94" si="139">K89/I89</f>
        <v>1</v>
      </c>
      <c r="N89" s="473">
        <f>SUM(N90:N94)</f>
        <v>345</v>
      </c>
      <c r="O89" s="473">
        <f>SUM(O90:O94)</f>
        <v>0</v>
      </c>
      <c r="P89" s="240">
        <f t="shared" ref="P89:P94" si="140">N89/H89</f>
        <v>1</v>
      </c>
      <c r="Q89" s="473"/>
      <c r="R89" s="473"/>
      <c r="S89" s="577" t="s">
        <v>487</v>
      </c>
      <c r="CG89" s="181"/>
      <c r="CJ89" s="46"/>
      <c r="CT89" s="210">
        <f t="shared" si="126"/>
        <v>345</v>
      </c>
      <c r="CU89" s="46" t="b">
        <f t="shared" si="127"/>
        <v>1</v>
      </c>
    </row>
    <row r="90" spans="1:99" s="40" customFormat="1" x14ac:dyDescent="0.35">
      <c r="A90" s="146"/>
      <c r="B90" s="453" t="s">
        <v>10</v>
      </c>
      <c r="C90" s="453"/>
      <c r="D90" s="472"/>
      <c r="E90" s="472"/>
      <c r="F90" s="472"/>
      <c r="G90" s="42"/>
      <c r="H90" s="42"/>
      <c r="I90" s="42"/>
      <c r="J90" s="247" t="e">
        <f t="shared" si="137"/>
        <v>#DIV/0!</v>
      </c>
      <c r="K90" s="196"/>
      <c r="L90" s="174" t="e">
        <f t="shared" si="138"/>
        <v>#DIV/0!</v>
      </c>
      <c r="M90" s="174" t="e">
        <f t="shared" si="139"/>
        <v>#DIV/0!</v>
      </c>
      <c r="N90" s="42"/>
      <c r="O90" s="42"/>
      <c r="P90" s="133" t="e">
        <f t="shared" si="140"/>
        <v>#DIV/0!</v>
      </c>
      <c r="Q90" s="472"/>
      <c r="R90" s="472"/>
      <c r="S90" s="577"/>
      <c r="CG90" s="181"/>
      <c r="CJ90" s="46"/>
      <c r="CT90" s="210">
        <f t="shared" si="126"/>
        <v>0</v>
      </c>
      <c r="CU90" s="46" t="b">
        <f t="shared" si="127"/>
        <v>1</v>
      </c>
    </row>
    <row r="91" spans="1:99" s="40" customFormat="1" x14ac:dyDescent="0.35">
      <c r="A91" s="146"/>
      <c r="B91" s="453" t="s">
        <v>8</v>
      </c>
      <c r="C91" s="453"/>
      <c r="D91" s="472"/>
      <c r="E91" s="472"/>
      <c r="F91" s="472"/>
      <c r="G91" s="42">
        <v>345</v>
      </c>
      <c r="H91" s="42">
        <v>345</v>
      </c>
      <c r="I91" s="42">
        <v>345</v>
      </c>
      <c r="J91" s="193">
        <f t="shared" si="137"/>
        <v>1</v>
      </c>
      <c r="K91" s="42">
        <v>345</v>
      </c>
      <c r="L91" s="169">
        <f t="shared" si="138"/>
        <v>1</v>
      </c>
      <c r="M91" s="169">
        <f t="shared" si="139"/>
        <v>1</v>
      </c>
      <c r="N91" s="42">
        <v>345</v>
      </c>
      <c r="O91" s="42">
        <f>H91-N91</f>
        <v>0</v>
      </c>
      <c r="P91" s="134">
        <f t="shared" si="140"/>
        <v>1</v>
      </c>
      <c r="Q91" s="472"/>
      <c r="R91" s="472"/>
      <c r="S91" s="577"/>
      <c r="CG91" s="181"/>
      <c r="CJ91" s="46"/>
      <c r="CT91" s="210">
        <f t="shared" si="126"/>
        <v>345</v>
      </c>
      <c r="CU91" s="46" t="b">
        <f t="shared" si="127"/>
        <v>1</v>
      </c>
    </row>
    <row r="92" spans="1:99" s="40" customFormat="1" x14ac:dyDescent="0.35">
      <c r="A92" s="146"/>
      <c r="B92" s="453" t="s">
        <v>19</v>
      </c>
      <c r="C92" s="453"/>
      <c r="D92" s="472"/>
      <c r="E92" s="472"/>
      <c r="F92" s="472"/>
      <c r="G92" s="42"/>
      <c r="H92" s="42"/>
      <c r="I92" s="42"/>
      <c r="J92" s="247" t="e">
        <f t="shared" si="137"/>
        <v>#DIV/0!</v>
      </c>
      <c r="K92" s="196"/>
      <c r="L92" s="174" t="e">
        <f t="shared" si="138"/>
        <v>#DIV/0!</v>
      </c>
      <c r="M92" s="174" t="e">
        <f t="shared" si="139"/>
        <v>#DIV/0!</v>
      </c>
      <c r="N92" s="42"/>
      <c r="O92" s="42"/>
      <c r="P92" s="133" t="e">
        <f t="shared" si="140"/>
        <v>#DIV/0!</v>
      </c>
      <c r="Q92" s="472"/>
      <c r="R92" s="472"/>
      <c r="S92" s="577"/>
      <c r="CG92" s="181"/>
      <c r="CJ92" s="46"/>
      <c r="CT92" s="210">
        <f t="shared" si="126"/>
        <v>0</v>
      </c>
      <c r="CU92" s="46" t="b">
        <f t="shared" si="127"/>
        <v>1</v>
      </c>
    </row>
    <row r="93" spans="1:99" s="40" customFormat="1" x14ac:dyDescent="0.35">
      <c r="A93" s="146"/>
      <c r="B93" s="453" t="s">
        <v>22</v>
      </c>
      <c r="C93" s="453"/>
      <c r="D93" s="472"/>
      <c r="E93" s="472"/>
      <c r="F93" s="472"/>
      <c r="G93" s="42"/>
      <c r="H93" s="42"/>
      <c r="I93" s="42"/>
      <c r="J93" s="247" t="e">
        <f t="shared" si="137"/>
        <v>#DIV/0!</v>
      </c>
      <c r="K93" s="196"/>
      <c r="L93" s="174" t="e">
        <f t="shared" si="138"/>
        <v>#DIV/0!</v>
      </c>
      <c r="M93" s="174" t="e">
        <f t="shared" si="139"/>
        <v>#DIV/0!</v>
      </c>
      <c r="N93" s="42"/>
      <c r="O93" s="42"/>
      <c r="P93" s="133" t="e">
        <f t="shared" si="140"/>
        <v>#DIV/0!</v>
      </c>
      <c r="Q93" s="472"/>
      <c r="R93" s="472"/>
      <c r="S93" s="577"/>
      <c r="CG93" s="181"/>
      <c r="CJ93" s="46"/>
      <c r="CT93" s="210">
        <f t="shared" si="126"/>
        <v>0</v>
      </c>
      <c r="CU93" s="46" t="b">
        <f t="shared" si="127"/>
        <v>1</v>
      </c>
    </row>
    <row r="94" spans="1:99" s="40" customFormat="1" ht="46.5" customHeight="1" x14ac:dyDescent="0.35">
      <c r="A94" s="146"/>
      <c r="B94" s="453" t="s">
        <v>11</v>
      </c>
      <c r="C94" s="453"/>
      <c r="D94" s="472"/>
      <c r="E94" s="472"/>
      <c r="F94" s="472"/>
      <c r="G94" s="42"/>
      <c r="H94" s="42"/>
      <c r="I94" s="42"/>
      <c r="J94" s="247" t="e">
        <f t="shared" si="137"/>
        <v>#DIV/0!</v>
      </c>
      <c r="K94" s="196"/>
      <c r="L94" s="174" t="e">
        <f t="shared" si="138"/>
        <v>#DIV/0!</v>
      </c>
      <c r="M94" s="174" t="e">
        <f t="shared" si="139"/>
        <v>#DIV/0!</v>
      </c>
      <c r="N94" s="42"/>
      <c r="O94" s="42"/>
      <c r="P94" s="133" t="e">
        <f t="shared" si="140"/>
        <v>#DIV/0!</v>
      </c>
      <c r="Q94" s="472"/>
      <c r="R94" s="472"/>
      <c r="S94" s="578"/>
      <c r="CG94" s="181"/>
      <c r="CJ94" s="46"/>
      <c r="CT94" s="210">
        <f t="shared" si="126"/>
        <v>0</v>
      </c>
      <c r="CU94" s="46" t="b">
        <f t="shared" si="127"/>
        <v>1</v>
      </c>
    </row>
    <row r="95" spans="1:99" s="40" customFormat="1" ht="90.75" customHeight="1" x14ac:dyDescent="0.35">
      <c r="A95" s="145" t="s">
        <v>393</v>
      </c>
      <c r="B95" s="131" t="s">
        <v>292</v>
      </c>
      <c r="C95" s="175" t="s">
        <v>17</v>
      </c>
      <c r="D95" s="41">
        <f t="shared" ref="D95:I95" si="141">SUM(D96:D100)</f>
        <v>0</v>
      </c>
      <c r="E95" s="41">
        <f t="shared" si="141"/>
        <v>0</v>
      </c>
      <c r="F95" s="41">
        <f t="shared" si="141"/>
        <v>0</v>
      </c>
      <c r="G95" s="41">
        <f t="shared" si="141"/>
        <v>158304.51</v>
      </c>
      <c r="H95" s="41">
        <f t="shared" si="141"/>
        <v>158304.42000000001</v>
      </c>
      <c r="I95" s="41">
        <f t="shared" si="141"/>
        <v>115717.12</v>
      </c>
      <c r="J95" s="140">
        <f>I95/H95</f>
        <v>0.73</v>
      </c>
      <c r="K95" s="41">
        <f>SUM(K96:K100)</f>
        <v>115717.12</v>
      </c>
      <c r="L95" s="132">
        <f>K95/H95</f>
        <v>0.73</v>
      </c>
      <c r="M95" s="171">
        <f t="shared" ref="M95:M136" si="142">K95/I95</f>
        <v>1</v>
      </c>
      <c r="N95" s="41">
        <f t="shared" ref="N95:O95" si="143">SUM(N96:N100)</f>
        <v>151955.1</v>
      </c>
      <c r="O95" s="41">
        <f t="shared" si="143"/>
        <v>6349.32</v>
      </c>
      <c r="P95" s="132">
        <f t="shared" ref="P95:P148" si="144">N95/H95</f>
        <v>0.96</v>
      </c>
      <c r="Q95" s="41">
        <f t="shared" si="70"/>
        <v>6349.32</v>
      </c>
      <c r="R95" s="41">
        <f t="shared" ref="R95:R148" si="145">I95-K95</f>
        <v>0</v>
      </c>
      <c r="S95" s="576"/>
      <c r="CJ95" s="46" t="b">
        <f t="shared" ref="CJ95:CJ148" si="146">N95+O95=H95</f>
        <v>1</v>
      </c>
      <c r="CT95" s="452">
        <f t="shared" si="126"/>
        <v>158304.42000000001</v>
      </c>
      <c r="CU95" s="27" t="b">
        <f t="shared" si="127"/>
        <v>1</v>
      </c>
    </row>
    <row r="96" spans="1:99" s="40" customFormat="1" x14ac:dyDescent="0.35">
      <c r="A96" s="146"/>
      <c r="B96" s="361" t="s">
        <v>10</v>
      </c>
      <c r="C96" s="361"/>
      <c r="D96" s="365"/>
      <c r="E96" s="365"/>
      <c r="F96" s="365"/>
      <c r="G96" s="365">
        <f>G102</f>
        <v>102066.3</v>
      </c>
      <c r="H96" s="365">
        <f t="shared" ref="H96:I96" si="147">H102</f>
        <v>129034.2</v>
      </c>
      <c r="I96" s="365">
        <f t="shared" si="147"/>
        <v>102066.22</v>
      </c>
      <c r="J96" s="143">
        <f t="shared" ref="J96:J100" si="148">I96/H96</f>
        <v>0.79</v>
      </c>
      <c r="K96" s="380">
        <f t="shared" ref="K96:K100" si="149">K102</f>
        <v>102066.22</v>
      </c>
      <c r="L96" s="134">
        <f t="shared" ref="L96:L100" si="150">K96/H96</f>
        <v>0.79</v>
      </c>
      <c r="M96" s="134">
        <f t="shared" si="142"/>
        <v>1</v>
      </c>
      <c r="N96" s="380">
        <f t="shared" ref="N96:N100" si="151">N102</f>
        <v>129034.12</v>
      </c>
      <c r="O96" s="380">
        <f>H96-N96</f>
        <v>0.08</v>
      </c>
      <c r="P96" s="134">
        <f t="shared" si="144"/>
        <v>1</v>
      </c>
      <c r="Q96" s="365">
        <f t="shared" si="70"/>
        <v>0.08</v>
      </c>
      <c r="R96" s="365">
        <f t="shared" si="145"/>
        <v>0</v>
      </c>
      <c r="S96" s="577"/>
      <c r="CJ96" s="46" t="b">
        <f t="shared" si="146"/>
        <v>1</v>
      </c>
      <c r="CT96" s="452">
        <f t="shared" si="126"/>
        <v>129034.2</v>
      </c>
      <c r="CU96" s="27" t="b">
        <f t="shared" si="127"/>
        <v>1</v>
      </c>
    </row>
    <row r="97" spans="1:99" s="40" customFormat="1" x14ac:dyDescent="0.35">
      <c r="A97" s="146"/>
      <c r="B97" s="361" t="s">
        <v>8</v>
      </c>
      <c r="C97" s="361"/>
      <c r="D97" s="365"/>
      <c r="E97" s="365"/>
      <c r="F97" s="365"/>
      <c r="G97" s="365">
        <f t="shared" ref="G97:I100" si="152">G103</f>
        <v>41042.699999999997</v>
      </c>
      <c r="H97" s="365">
        <f t="shared" si="152"/>
        <v>14074.7</v>
      </c>
      <c r="I97" s="365">
        <f t="shared" si="152"/>
        <v>2079.19</v>
      </c>
      <c r="J97" s="143">
        <f t="shared" si="148"/>
        <v>0.15</v>
      </c>
      <c r="K97" s="380">
        <f t="shared" si="149"/>
        <v>2079.19</v>
      </c>
      <c r="L97" s="134">
        <f t="shared" si="150"/>
        <v>0.15</v>
      </c>
      <c r="M97" s="134">
        <f t="shared" si="142"/>
        <v>1</v>
      </c>
      <c r="N97" s="380">
        <f t="shared" si="151"/>
        <v>7725.47</v>
      </c>
      <c r="O97" s="380">
        <f t="shared" ref="O97:O100" si="153">H97-N97</f>
        <v>6349.23</v>
      </c>
      <c r="P97" s="134">
        <f t="shared" si="144"/>
        <v>0.55000000000000004</v>
      </c>
      <c r="Q97" s="365">
        <f t="shared" si="70"/>
        <v>6349.23</v>
      </c>
      <c r="R97" s="365">
        <f t="shared" si="145"/>
        <v>0</v>
      </c>
      <c r="S97" s="577"/>
      <c r="CJ97" s="46" t="b">
        <f t="shared" si="146"/>
        <v>1</v>
      </c>
      <c r="CT97" s="452">
        <f t="shared" si="126"/>
        <v>14074.7</v>
      </c>
      <c r="CU97" s="27" t="b">
        <f t="shared" si="127"/>
        <v>1</v>
      </c>
    </row>
    <row r="98" spans="1:99" s="40" customFormat="1" x14ac:dyDescent="0.35">
      <c r="A98" s="146"/>
      <c r="B98" s="361" t="s">
        <v>19</v>
      </c>
      <c r="C98" s="361"/>
      <c r="D98" s="365"/>
      <c r="E98" s="365"/>
      <c r="F98" s="365"/>
      <c r="G98" s="365">
        <f t="shared" si="152"/>
        <v>3854.82</v>
      </c>
      <c r="H98" s="365">
        <f t="shared" si="152"/>
        <v>858.39</v>
      </c>
      <c r="I98" s="365">
        <f t="shared" si="152"/>
        <v>231.02</v>
      </c>
      <c r="J98" s="143">
        <f t="shared" si="148"/>
        <v>0.27</v>
      </c>
      <c r="K98" s="380">
        <f t="shared" si="149"/>
        <v>231.02</v>
      </c>
      <c r="L98" s="134">
        <f t="shared" si="150"/>
        <v>0.27</v>
      </c>
      <c r="M98" s="134">
        <f t="shared" si="142"/>
        <v>1</v>
      </c>
      <c r="N98" s="380">
        <f t="shared" si="151"/>
        <v>858.39</v>
      </c>
      <c r="O98" s="380">
        <f t="shared" si="153"/>
        <v>0</v>
      </c>
      <c r="P98" s="134">
        <f t="shared" si="144"/>
        <v>1</v>
      </c>
      <c r="Q98" s="137">
        <f t="shared" si="70"/>
        <v>0</v>
      </c>
      <c r="R98" s="365">
        <f t="shared" si="145"/>
        <v>0</v>
      </c>
      <c r="S98" s="577"/>
      <c r="CJ98" s="46" t="b">
        <f t="shared" si="146"/>
        <v>1</v>
      </c>
      <c r="CT98" s="452">
        <f t="shared" si="126"/>
        <v>858.39</v>
      </c>
      <c r="CU98" s="27" t="b">
        <f t="shared" si="127"/>
        <v>1</v>
      </c>
    </row>
    <row r="99" spans="1:99" s="40" customFormat="1" x14ac:dyDescent="0.35">
      <c r="A99" s="146"/>
      <c r="B99" s="361" t="s">
        <v>22</v>
      </c>
      <c r="C99" s="361"/>
      <c r="D99" s="365"/>
      <c r="E99" s="365"/>
      <c r="F99" s="365"/>
      <c r="G99" s="365">
        <f t="shared" si="152"/>
        <v>11340.69</v>
      </c>
      <c r="H99" s="365">
        <f t="shared" si="152"/>
        <v>14337.13</v>
      </c>
      <c r="I99" s="365">
        <f t="shared" si="152"/>
        <v>11340.69</v>
      </c>
      <c r="J99" s="143">
        <f t="shared" si="148"/>
        <v>0.79</v>
      </c>
      <c r="K99" s="380">
        <f t="shared" si="149"/>
        <v>11340.69</v>
      </c>
      <c r="L99" s="134">
        <f t="shared" si="150"/>
        <v>0.79</v>
      </c>
      <c r="M99" s="134">
        <f t="shared" si="142"/>
        <v>1</v>
      </c>
      <c r="N99" s="380">
        <f t="shared" si="151"/>
        <v>14337.12</v>
      </c>
      <c r="O99" s="380">
        <f t="shared" si="153"/>
        <v>0.01</v>
      </c>
      <c r="P99" s="134">
        <f t="shared" si="144"/>
        <v>1</v>
      </c>
      <c r="Q99" s="365">
        <f t="shared" si="70"/>
        <v>0.01</v>
      </c>
      <c r="R99" s="365">
        <f t="shared" si="145"/>
        <v>0</v>
      </c>
      <c r="S99" s="577"/>
      <c r="CJ99" s="46" t="b">
        <f t="shared" si="146"/>
        <v>1</v>
      </c>
      <c r="CT99" s="452">
        <f t="shared" si="126"/>
        <v>14337.13</v>
      </c>
      <c r="CU99" s="27" t="b">
        <f t="shared" si="127"/>
        <v>1</v>
      </c>
    </row>
    <row r="100" spans="1:99" s="40" customFormat="1" hidden="1" x14ac:dyDescent="0.35">
      <c r="A100" s="148"/>
      <c r="B100" s="361" t="s">
        <v>11</v>
      </c>
      <c r="C100" s="361"/>
      <c r="D100" s="365"/>
      <c r="E100" s="365"/>
      <c r="F100" s="365"/>
      <c r="G100" s="365">
        <f t="shared" si="152"/>
        <v>0</v>
      </c>
      <c r="H100" s="365">
        <f t="shared" si="152"/>
        <v>0</v>
      </c>
      <c r="I100" s="365">
        <f t="shared" si="152"/>
        <v>0</v>
      </c>
      <c r="J100" s="142" t="e">
        <f t="shared" si="148"/>
        <v>#DIV/0!</v>
      </c>
      <c r="K100" s="365">
        <f t="shared" si="149"/>
        <v>0</v>
      </c>
      <c r="L100" s="133" t="e">
        <f t="shared" si="150"/>
        <v>#DIV/0!</v>
      </c>
      <c r="M100" s="133" t="e">
        <f t="shared" si="142"/>
        <v>#DIV/0!</v>
      </c>
      <c r="N100" s="365">
        <f t="shared" si="151"/>
        <v>0</v>
      </c>
      <c r="O100" s="365">
        <f t="shared" si="153"/>
        <v>0</v>
      </c>
      <c r="P100" s="133" t="e">
        <f t="shared" si="144"/>
        <v>#DIV/0!</v>
      </c>
      <c r="Q100" s="365">
        <f t="shared" si="70"/>
        <v>0</v>
      </c>
      <c r="R100" s="365">
        <f t="shared" si="145"/>
        <v>0</v>
      </c>
      <c r="S100" s="578"/>
      <c r="CJ100" s="46" t="b">
        <f t="shared" si="146"/>
        <v>1</v>
      </c>
      <c r="CT100" s="452">
        <f t="shared" si="126"/>
        <v>0</v>
      </c>
      <c r="CU100" s="27" t="b">
        <f t="shared" si="127"/>
        <v>1</v>
      </c>
    </row>
    <row r="101" spans="1:99" s="43" customFormat="1" ht="224.25" customHeight="1" x14ac:dyDescent="0.35">
      <c r="A101" s="246" t="s">
        <v>394</v>
      </c>
      <c r="B101" s="501" t="s">
        <v>293</v>
      </c>
      <c r="C101" s="175"/>
      <c r="D101" s="42">
        <f t="shared" ref="D101:I101" si="154">SUM(D102:D106)</f>
        <v>0</v>
      </c>
      <c r="E101" s="42">
        <f t="shared" si="154"/>
        <v>0</v>
      </c>
      <c r="F101" s="42">
        <f t="shared" si="154"/>
        <v>0</v>
      </c>
      <c r="G101" s="42">
        <f t="shared" si="154"/>
        <v>158304.51</v>
      </c>
      <c r="H101" s="42">
        <f t="shared" si="154"/>
        <v>158304.42000000001</v>
      </c>
      <c r="I101" s="42">
        <f t="shared" si="154"/>
        <v>115717.12</v>
      </c>
      <c r="J101" s="193">
        <f>I101/H101</f>
        <v>0.73</v>
      </c>
      <c r="K101" s="42">
        <f>SUM(K102:K106)</f>
        <v>115717.12</v>
      </c>
      <c r="L101" s="169">
        <f>K101/H101</f>
        <v>0.73</v>
      </c>
      <c r="M101" s="171">
        <f t="shared" si="142"/>
        <v>1</v>
      </c>
      <c r="N101" s="41">
        <f>SUM(N102:N106)</f>
        <v>151955.1</v>
      </c>
      <c r="O101" s="41">
        <f>SUM(O102:O106)</f>
        <v>6349.32</v>
      </c>
      <c r="P101" s="169">
        <f t="shared" si="144"/>
        <v>0.96</v>
      </c>
      <c r="Q101" s="195" t="e">
        <f>D101+H101-N101-#REF!</f>
        <v>#REF!</v>
      </c>
      <c r="R101" s="42">
        <f t="shared" si="145"/>
        <v>0</v>
      </c>
      <c r="S101" s="576" t="s">
        <v>522</v>
      </c>
      <c r="CJ101" s="46" t="b">
        <f t="shared" si="146"/>
        <v>1</v>
      </c>
      <c r="CT101" s="210">
        <f t="shared" si="126"/>
        <v>158304.42000000001</v>
      </c>
      <c r="CU101" s="46" t="b">
        <f t="shared" si="127"/>
        <v>1</v>
      </c>
    </row>
    <row r="102" spans="1:99" s="40" customFormat="1" ht="45.75" customHeight="1" x14ac:dyDescent="0.35">
      <c r="A102" s="243"/>
      <c r="B102" s="453" t="s">
        <v>10</v>
      </c>
      <c r="C102" s="453"/>
      <c r="D102" s="472"/>
      <c r="E102" s="472"/>
      <c r="F102" s="472"/>
      <c r="G102" s="42">
        <v>102066.3</v>
      </c>
      <c r="H102" s="472">
        <v>129034.2</v>
      </c>
      <c r="I102" s="472">
        <v>102066.22</v>
      </c>
      <c r="J102" s="143">
        <f t="shared" ref="J102:J106" si="155">I102/H102</f>
        <v>0.79</v>
      </c>
      <c r="K102" s="472">
        <v>102066.22</v>
      </c>
      <c r="L102" s="134">
        <f t="shared" ref="L102:L106" si="156">K102/H102</f>
        <v>0.79</v>
      </c>
      <c r="M102" s="134">
        <f t="shared" si="142"/>
        <v>1</v>
      </c>
      <c r="N102" s="472">
        <v>129034.12</v>
      </c>
      <c r="O102" s="472">
        <f>H102-N102</f>
        <v>0.08</v>
      </c>
      <c r="P102" s="134">
        <f t="shared" si="144"/>
        <v>1</v>
      </c>
      <c r="Q102" s="16" t="e">
        <f>D102+H102-N102-#REF!</f>
        <v>#REF!</v>
      </c>
      <c r="R102" s="472">
        <f t="shared" si="145"/>
        <v>0</v>
      </c>
      <c r="S102" s="577"/>
      <c r="CJ102" s="46" t="b">
        <f t="shared" si="146"/>
        <v>1</v>
      </c>
      <c r="CT102" s="210">
        <f t="shared" si="126"/>
        <v>129034.2</v>
      </c>
      <c r="CU102" s="46" t="b">
        <f t="shared" si="127"/>
        <v>1</v>
      </c>
    </row>
    <row r="103" spans="1:99" s="40" customFormat="1" ht="63.75" customHeight="1" x14ac:dyDescent="0.35">
      <c r="A103" s="243"/>
      <c r="B103" s="453" t="s">
        <v>8</v>
      </c>
      <c r="C103" s="453"/>
      <c r="D103" s="472"/>
      <c r="E103" s="472"/>
      <c r="F103" s="472"/>
      <c r="G103" s="472">
        <v>41042.699999999997</v>
      </c>
      <c r="H103" s="472">
        <v>14074.7</v>
      </c>
      <c r="I103" s="472">
        <v>2079.19</v>
      </c>
      <c r="J103" s="143">
        <f t="shared" si="155"/>
        <v>0.15</v>
      </c>
      <c r="K103" s="472">
        <v>2079.19</v>
      </c>
      <c r="L103" s="134">
        <f t="shared" si="156"/>
        <v>0.15</v>
      </c>
      <c r="M103" s="134">
        <f t="shared" si="142"/>
        <v>1</v>
      </c>
      <c r="N103" s="472">
        <v>7725.47</v>
      </c>
      <c r="O103" s="472">
        <f t="shared" ref="O103:O106" si="157">H103-N103</f>
        <v>6349.23</v>
      </c>
      <c r="P103" s="134">
        <f t="shared" si="144"/>
        <v>0.55000000000000004</v>
      </c>
      <c r="Q103" s="16" t="e">
        <f>D103+H103-N103-#REF!</f>
        <v>#REF!</v>
      </c>
      <c r="R103" s="472">
        <f t="shared" si="145"/>
        <v>0</v>
      </c>
      <c r="S103" s="577" t="s">
        <v>540</v>
      </c>
      <c r="CJ103" s="46" t="b">
        <f t="shared" si="146"/>
        <v>1</v>
      </c>
      <c r="CT103" s="210">
        <f t="shared" si="126"/>
        <v>14074.7</v>
      </c>
      <c r="CU103" s="46" t="b">
        <f t="shared" si="127"/>
        <v>1</v>
      </c>
    </row>
    <row r="104" spans="1:99" s="40" customFormat="1" ht="63.75" customHeight="1" x14ac:dyDescent="0.35">
      <c r="A104" s="243"/>
      <c r="B104" s="453" t="s">
        <v>19</v>
      </c>
      <c r="C104" s="453"/>
      <c r="D104" s="472"/>
      <c r="E104" s="472"/>
      <c r="F104" s="472"/>
      <c r="G104" s="472">
        <v>3854.82</v>
      </c>
      <c r="H104" s="472">
        <v>858.39</v>
      </c>
      <c r="I104" s="472">
        <v>231.02</v>
      </c>
      <c r="J104" s="143">
        <f t="shared" si="155"/>
        <v>0.27</v>
      </c>
      <c r="K104" s="472">
        <v>231.02</v>
      </c>
      <c r="L104" s="134">
        <f t="shared" si="156"/>
        <v>0.27</v>
      </c>
      <c r="M104" s="134">
        <f t="shared" si="142"/>
        <v>1</v>
      </c>
      <c r="N104" s="472">
        <v>858.39</v>
      </c>
      <c r="O104" s="472">
        <f t="shared" si="157"/>
        <v>0</v>
      </c>
      <c r="P104" s="134">
        <f t="shared" si="144"/>
        <v>1</v>
      </c>
      <c r="Q104" s="16" t="e">
        <f>D104+H104-N104-#REF!</f>
        <v>#REF!</v>
      </c>
      <c r="R104" s="472">
        <f t="shared" si="145"/>
        <v>0</v>
      </c>
      <c r="S104" s="577"/>
      <c r="CG104" s="209"/>
      <c r="CJ104" s="46" t="b">
        <f t="shared" si="146"/>
        <v>1</v>
      </c>
      <c r="CL104" s="209" t="s">
        <v>345</v>
      </c>
      <c r="CT104" s="210">
        <f t="shared" si="126"/>
        <v>858.39</v>
      </c>
      <c r="CU104" s="46" t="b">
        <f t="shared" si="127"/>
        <v>1</v>
      </c>
    </row>
    <row r="105" spans="1:99" s="40" customFormat="1" ht="63.75" customHeight="1" x14ac:dyDescent="0.35">
      <c r="A105" s="243"/>
      <c r="B105" s="453" t="s">
        <v>22</v>
      </c>
      <c r="C105" s="453"/>
      <c r="D105" s="472"/>
      <c r="E105" s="472"/>
      <c r="F105" s="472"/>
      <c r="G105" s="472">
        <v>11340.69</v>
      </c>
      <c r="H105" s="472">
        <v>14337.13</v>
      </c>
      <c r="I105" s="472">
        <v>11340.69</v>
      </c>
      <c r="J105" s="143">
        <f t="shared" si="155"/>
        <v>0.79</v>
      </c>
      <c r="K105" s="472">
        <v>11340.69</v>
      </c>
      <c r="L105" s="134">
        <f t="shared" si="156"/>
        <v>0.79</v>
      </c>
      <c r="M105" s="134">
        <f t="shared" si="142"/>
        <v>1</v>
      </c>
      <c r="N105" s="472">
        <v>14337.12</v>
      </c>
      <c r="O105" s="472">
        <f t="shared" si="157"/>
        <v>0.01</v>
      </c>
      <c r="P105" s="134">
        <f t="shared" si="144"/>
        <v>1</v>
      </c>
      <c r="Q105" s="16" t="e">
        <f>D105+H105-N105-#REF!</f>
        <v>#REF!</v>
      </c>
      <c r="R105" s="472">
        <f t="shared" si="145"/>
        <v>0</v>
      </c>
      <c r="S105" s="577"/>
      <c r="CJ105" s="46" t="b">
        <f t="shared" si="146"/>
        <v>1</v>
      </c>
      <c r="CT105" s="210">
        <f t="shared" si="126"/>
        <v>14337.13</v>
      </c>
      <c r="CU105" s="46" t="b">
        <f t="shared" si="127"/>
        <v>1</v>
      </c>
    </row>
    <row r="106" spans="1:99" s="40" customFormat="1" ht="129.75" customHeight="1" x14ac:dyDescent="0.35">
      <c r="A106" s="244"/>
      <c r="B106" s="453" t="s">
        <v>11</v>
      </c>
      <c r="C106" s="453"/>
      <c r="D106" s="472"/>
      <c r="E106" s="472"/>
      <c r="F106" s="472"/>
      <c r="G106" s="472"/>
      <c r="H106" s="16"/>
      <c r="I106" s="472"/>
      <c r="J106" s="142" t="e">
        <f t="shared" si="155"/>
        <v>#DIV/0!</v>
      </c>
      <c r="K106" s="472"/>
      <c r="L106" s="133" t="e">
        <f t="shared" si="156"/>
        <v>#DIV/0!</v>
      </c>
      <c r="M106" s="133" t="e">
        <f t="shared" si="142"/>
        <v>#DIV/0!</v>
      </c>
      <c r="N106" s="472"/>
      <c r="O106" s="137">
        <f t="shared" si="157"/>
        <v>0</v>
      </c>
      <c r="P106" s="133" t="e">
        <f t="shared" si="144"/>
        <v>#DIV/0!</v>
      </c>
      <c r="Q106" s="16" t="e">
        <f>D106+H106-N106-#REF!</f>
        <v>#REF!</v>
      </c>
      <c r="R106" s="472">
        <f t="shared" si="145"/>
        <v>0</v>
      </c>
      <c r="S106" s="578"/>
      <c r="CJ106" s="46" t="b">
        <f t="shared" si="146"/>
        <v>1</v>
      </c>
      <c r="CT106" s="210">
        <f t="shared" si="126"/>
        <v>0</v>
      </c>
      <c r="CU106" s="46" t="b">
        <f t="shared" si="127"/>
        <v>1</v>
      </c>
    </row>
    <row r="107" spans="1:99" s="43" customFormat="1" ht="135" customHeight="1" x14ac:dyDescent="0.35">
      <c r="A107" s="145" t="s">
        <v>482</v>
      </c>
      <c r="B107" s="131" t="s">
        <v>294</v>
      </c>
      <c r="C107" s="175" t="s">
        <v>17</v>
      </c>
      <c r="D107" s="41">
        <f t="shared" ref="D107:I107" si="158">SUM(D108:D112)</f>
        <v>0</v>
      </c>
      <c r="E107" s="41">
        <f t="shared" si="158"/>
        <v>0</v>
      </c>
      <c r="F107" s="41">
        <f t="shared" si="158"/>
        <v>0</v>
      </c>
      <c r="G107" s="41">
        <f>SUM(G108:G112)</f>
        <v>1202012.03</v>
      </c>
      <c r="H107" s="41">
        <f t="shared" si="158"/>
        <v>1202012.01</v>
      </c>
      <c r="I107" s="41">
        <f t="shared" si="158"/>
        <v>1202011.8999999999</v>
      </c>
      <c r="J107" s="140">
        <f>I107/H107</f>
        <v>1</v>
      </c>
      <c r="K107" s="41">
        <f>SUM(K108:K112)</f>
        <v>1202011.8999999999</v>
      </c>
      <c r="L107" s="132">
        <f>K107/H107</f>
        <v>1</v>
      </c>
      <c r="M107" s="171">
        <f t="shared" si="142"/>
        <v>1</v>
      </c>
      <c r="N107" s="41">
        <f t="shared" ref="N107:O107" si="159">SUM(N108:N112)</f>
        <v>1202011.8999999999</v>
      </c>
      <c r="O107" s="41">
        <f t="shared" si="159"/>
        <v>0.11</v>
      </c>
      <c r="P107" s="132">
        <f t="shared" si="144"/>
        <v>1</v>
      </c>
      <c r="Q107" s="51" t="e">
        <f>D107+H107-N107-#REF!</f>
        <v>#REF!</v>
      </c>
      <c r="R107" s="41">
        <f t="shared" si="145"/>
        <v>0</v>
      </c>
      <c r="S107" s="576"/>
      <c r="CJ107" s="46" t="b">
        <f t="shared" si="146"/>
        <v>1</v>
      </c>
      <c r="CT107" s="452">
        <f t="shared" si="126"/>
        <v>1202012.01</v>
      </c>
      <c r="CU107" s="27" t="b">
        <f t="shared" si="127"/>
        <v>1</v>
      </c>
    </row>
    <row r="108" spans="1:99" s="40" customFormat="1" ht="35.25" customHeight="1" x14ac:dyDescent="0.35">
      <c r="A108" s="146"/>
      <c r="B108" s="173" t="s">
        <v>10</v>
      </c>
      <c r="C108" s="503"/>
      <c r="D108" s="488"/>
      <c r="E108" s="488"/>
      <c r="F108" s="488"/>
      <c r="G108" s="488">
        <f>G114+G120+G126+G132</f>
        <v>0</v>
      </c>
      <c r="H108" s="488">
        <f t="shared" ref="H108:I108" si="160">H114+H120+H126+H132</f>
        <v>0</v>
      </c>
      <c r="I108" s="488">
        <f t="shared" si="160"/>
        <v>0</v>
      </c>
      <c r="J108" s="142" t="e">
        <f>I108/H108</f>
        <v>#DIV/0!</v>
      </c>
      <c r="K108" s="488">
        <f t="shared" ref="K108" si="161">K114+K120+K126+K132</f>
        <v>0</v>
      </c>
      <c r="L108" s="133" t="e">
        <f t="shared" ref="L108:L112" si="162">K108/H108</f>
        <v>#DIV/0!</v>
      </c>
      <c r="M108" s="133" t="e">
        <f t="shared" si="142"/>
        <v>#DIV/0!</v>
      </c>
      <c r="N108" s="488">
        <f t="shared" ref="N108" si="163">N114+N120+N126+N132</f>
        <v>0</v>
      </c>
      <c r="O108" s="488">
        <f>H108-N108</f>
        <v>0</v>
      </c>
      <c r="P108" s="133" t="e">
        <f t="shared" si="144"/>
        <v>#DIV/0!</v>
      </c>
      <c r="Q108" s="16" t="e">
        <f>D108+H108-N108-#REF!</f>
        <v>#REF!</v>
      </c>
      <c r="R108" s="488">
        <f t="shared" si="145"/>
        <v>0</v>
      </c>
      <c r="S108" s="577"/>
      <c r="CJ108" s="46" t="b">
        <f t="shared" si="146"/>
        <v>1</v>
      </c>
      <c r="CT108" s="452">
        <f t="shared" si="126"/>
        <v>0</v>
      </c>
      <c r="CU108" s="27" t="b">
        <f t="shared" si="127"/>
        <v>1</v>
      </c>
    </row>
    <row r="109" spans="1:99" s="40" customFormat="1" ht="35.25" customHeight="1" x14ac:dyDescent="0.35">
      <c r="A109" s="146"/>
      <c r="B109" s="173" t="s">
        <v>8</v>
      </c>
      <c r="C109" s="503"/>
      <c r="D109" s="488"/>
      <c r="E109" s="488"/>
      <c r="F109" s="488"/>
      <c r="G109" s="488">
        <f t="shared" ref="G109:I109" si="164">G115+G121+G127+G133</f>
        <v>1141911.32</v>
      </c>
      <c r="H109" s="488">
        <f t="shared" si="164"/>
        <v>1141911.3</v>
      </c>
      <c r="I109" s="488">
        <f t="shared" si="164"/>
        <v>1141911.3</v>
      </c>
      <c r="J109" s="143">
        <f>I109/H109</f>
        <v>1</v>
      </c>
      <c r="K109" s="488">
        <f t="shared" ref="K109" si="165">K115+K121+K127+K133</f>
        <v>1141911.3</v>
      </c>
      <c r="L109" s="134">
        <f t="shared" si="162"/>
        <v>1</v>
      </c>
      <c r="M109" s="134">
        <f t="shared" si="142"/>
        <v>1</v>
      </c>
      <c r="N109" s="488">
        <f t="shared" ref="N109" si="166">N115+N121+N127+N133</f>
        <v>1141911.3</v>
      </c>
      <c r="O109" s="488">
        <f t="shared" ref="O109:O112" si="167">H109-N109</f>
        <v>0</v>
      </c>
      <c r="P109" s="134">
        <f t="shared" si="144"/>
        <v>1</v>
      </c>
      <c r="Q109" s="16" t="e">
        <f>D109+H109-N109-#REF!</f>
        <v>#REF!</v>
      </c>
      <c r="R109" s="488">
        <f t="shared" si="145"/>
        <v>0</v>
      </c>
      <c r="S109" s="577"/>
      <c r="CJ109" s="46" t="b">
        <f t="shared" si="146"/>
        <v>1</v>
      </c>
      <c r="CT109" s="452">
        <f t="shared" si="126"/>
        <v>1141911.3</v>
      </c>
      <c r="CU109" s="27" t="b">
        <f t="shared" si="127"/>
        <v>1</v>
      </c>
    </row>
    <row r="110" spans="1:99" s="40" customFormat="1" ht="35.25" customHeight="1" x14ac:dyDescent="0.35">
      <c r="A110" s="146"/>
      <c r="B110" s="173" t="s">
        <v>19</v>
      </c>
      <c r="C110" s="503"/>
      <c r="D110" s="488"/>
      <c r="E110" s="488"/>
      <c r="F110" s="488"/>
      <c r="G110" s="488">
        <f t="shared" ref="G110:I110" si="168">G116+G122+G128+G134</f>
        <v>0</v>
      </c>
      <c r="H110" s="488">
        <f t="shared" si="168"/>
        <v>0</v>
      </c>
      <c r="I110" s="488">
        <f t="shared" si="168"/>
        <v>0</v>
      </c>
      <c r="J110" s="142" t="e">
        <f t="shared" ref="J110:J112" si="169">I110/H110</f>
        <v>#DIV/0!</v>
      </c>
      <c r="K110" s="488">
        <f t="shared" ref="K110" si="170">K116+K122+K128+K134</f>
        <v>0</v>
      </c>
      <c r="L110" s="133" t="e">
        <f t="shared" si="162"/>
        <v>#DIV/0!</v>
      </c>
      <c r="M110" s="133" t="e">
        <f t="shared" si="142"/>
        <v>#DIV/0!</v>
      </c>
      <c r="N110" s="488">
        <f t="shared" ref="N110" si="171">N116+N122+N128+N134</f>
        <v>0</v>
      </c>
      <c r="O110" s="488">
        <f t="shared" si="167"/>
        <v>0</v>
      </c>
      <c r="P110" s="133" t="e">
        <f t="shared" si="144"/>
        <v>#DIV/0!</v>
      </c>
      <c r="Q110" s="16" t="e">
        <f>D110+H110-N110-#REF!</f>
        <v>#REF!</v>
      </c>
      <c r="R110" s="488">
        <f t="shared" si="145"/>
        <v>0</v>
      </c>
      <c r="S110" s="577"/>
      <c r="CG110" s="209"/>
      <c r="CJ110" s="46" t="b">
        <f t="shared" si="146"/>
        <v>1</v>
      </c>
      <c r="CT110" s="452">
        <f t="shared" si="126"/>
        <v>0</v>
      </c>
      <c r="CU110" s="27" t="b">
        <f t="shared" si="127"/>
        <v>1</v>
      </c>
    </row>
    <row r="111" spans="1:99" s="40" customFormat="1" ht="29.25" customHeight="1" x14ac:dyDescent="0.35">
      <c r="A111" s="146"/>
      <c r="B111" s="173" t="s">
        <v>22</v>
      </c>
      <c r="C111" s="503"/>
      <c r="D111" s="488"/>
      <c r="E111" s="488"/>
      <c r="F111" s="488"/>
      <c r="G111" s="488">
        <f t="shared" ref="G111:I111" si="172">G117+G123+G129+G135</f>
        <v>60100.71</v>
      </c>
      <c r="H111" s="488">
        <f t="shared" si="172"/>
        <v>60100.71</v>
      </c>
      <c r="I111" s="488">
        <f t="shared" si="172"/>
        <v>60100.6</v>
      </c>
      <c r="J111" s="143">
        <f t="shared" si="169"/>
        <v>1</v>
      </c>
      <c r="K111" s="488">
        <f t="shared" ref="K111" si="173">K117+K123+K129+K135</f>
        <v>60100.6</v>
      </c>
      <c r="L111" s="134">
        <f t="shared" si="162"/>
        <v>1</v>
      </c>
      <c r="M111" s="134">
        <f t="shared" si="142"/>
        <v>1</v>
      </c>
      <c r="N111" s="488">
        <f t="shared" ref="N111" si="174">N117+N123+N129+N135</f>
        <v>60100.6</v>
      </c>
      <c r="O111" s="488">
        <f t="shared" si="167"/>
        <v>0.11</v>
      </c>
      <c r="P111" s="134">
        <f t="shared" si="144"/>
        <v>1</v>
      </c>
      <c r="Q111" s="16" t="e">
        <f>D111+H111-N111-#REF!</f>
        <v>#REF!</v>
      </c>
      <c r="R111" s="488">
        <f t="shared" si="145"/>
        <v>0</v>
      </c>
      <c r="S111" s="577"/>
      <c r="CJ111" s="46" t="b">
        <f t="shared" si="146"/>
        <v>1</v>
      </c>
      <c r="CT111" s="452">
        <f t="shared" si="126"/>
        <v>60100.71</v>
      </c>
      <c r="CU111" s="27" t="b">
        <f t="shared" si="127"/>
        <v>1</v>
      </c>
    </row>
    <row r="112" spans="1:99" s="40" customFormat="1" ht="35.25" customHeight="1" x14ac:dyDescent="0.35">
      <c r="A112" s="148"/>
      <c r="B112" s="173" t="s">
        <v>11</v>
      </c>
      <c r="C112" s="503"/>
      <c r="D112" s="488"/>
      <c r="E112" s="488"/>
      <c r="F112" s="488"/>
      <c r="G112" s="488">
        <f t="shared" ref="G112:I112" si="175">G118+G124+G130+G136</f>
        <v>0</v>
      </c>
      <c r="H112" s="488">
        <f t="shared" si="175"/>
        <v>0</v>
      </c>
      <c r="I112" s="488">
        <f t="shared" si="175"/>
        <v>0</v>
      </c>
      <c r="J112" s="142" t="e">
        <f t="shared" si="169"/>
        <v>#DIV/0!</v>
      </c>
      <c r="K112" s="488">
        <f t="shared" ref="K112" si="176">K118+K124+K130+K136</f>
        <v>0</v>
      </c>
      <c r="L112" s="133" t="e">
        <f t="shared" si="162"/>
        <v>#DIV/0!</v>
      </c>
      <c r="M112" s="133" t="e">
        <f t="shared" si="142"/>
        <v>#DIV/0!</v>
      </c>
      <c r="N112" s="488">
        <f t="shared" ref="N112" si="177">N118+N124+N130+N136</f>
        <v>0</v>
      </c>
      <c r="O112" s="488">
        <f t="shared" si="167"/>
        <v>0</v>
      </c>
      <c r="P112" s="133" t="e">
        <f t="shared" si="144"/>
        <v>#DIV/0!</v>
      </c>
      <c r="Q112" s="16" t="e">
        <f>D112+H112-N112-#REF!</f>
        <v>#REF!</v>
      </c>
      <c r="R112" s="488">
        <f t="shared" si="145"/>
        <v>0</v>
      </c>
      <c r="S112" s="578"/>
      <c r="CJ112" s="46" t="b">
        <f t="shared" si="146"/>
        <v>1</v>
      </c>
      <c r="CT112" s="452">
        <f t="shared" si="126"/>
        <v>0</v>
      </c>
      <c r="CU112" s="27" t="b">
        <f t="shared" si="127"/>
        <v>1</v>
      </c>
    </row>
    <row r="113" spans="1:99" s="43" customFormat="1" ht="44.25" customHeight="1" x14ac:dyDescent="0.35">
      <c r="A113" s="246" t="s">
        <v>483</v>
      </c>
      <c r="B113" s="501" t="s">
        <v>295</v>
      </c>
      <c r="C113" s="175"/>
      <c r="D113" s="42">
        <f t="shared" ref="D113:I113" si="178">SUM(D114:D118)</f>
        <v>0</v>
      </c>
      <c r="E113" s="42">
        <f t="shared" si="178"/>
        <v>0</v>
      </c>
      <c r="F113" s="42">
        <f t="shared" si="178"/>
        <v>0</v>
      </c>
      <c r="G113" s="42">
        <f t="shared" si="178"/>
        <v>482002.86</v>
      </c>
      <c r="H113" s="42">
        <f t="shared" si="178"/>
        <v>482002.86</v>
      </c>
      <c r="I113" s="42">
        <f t="shared" si="178"/>
        <v>482002.86</v>
      </c>
      <c r="J113" s="143">
        <f>I113/H113</f>
        <v>1</v>
      </c>
      <c r="K113" s="42">
        <f>SUM(K114:K118)</f>
        <v>482002.86</v>
      </c>
      <c r="L113" s="134">
        <f>K113/H113</f>
        <v>1</v>
      </c>
      <c r="M113" s="134">
        <f t="shared" si="142"/>
        <v>1</v>
      </c>
      <c r="N113" s="41">
        <f>SUM(N114:N118)</f>
        <v>482002.86</v>
      </c>
      <c r="O113" s="472">
        <f t="shared" ref="O113:O136" si="179">H113-N113</f>
        <v>0</v>
      </c>
      <c r="P113" s="502">
        <f t="shared" si="144"/>
        <v>1</v>
      </c>
      <c r="Q113" s="195" t="e">
        <f>D113+H113-N113-#REF!</f>
        <v>#REF!</v>
      </c>
      <c r="R113" s="42">
        <f t="shared" si="145"/>
        <v>0</v>
      </c>
      <c r="S113" s="598" t="s">
        <v>523</v>
      </c>
      <c r="CJ113" s="46" t="b">
        <f t="shared" si="146"/>
        <v>1</v>
      </c>
      <c r="CT113" s="210">
        <f t="shared" si="126"/>
        <v>482002.86</v>
      </c>
      <c r="CU113" s="46" t="b">
        <f t="shared" si="127"/>
        <v>1</v>
      </c>
    </row>
    <row r="114" spans="1:99" s="40" customFormat="1" ht="33" customHeight="1" x14ac:dyDescent="0.35">
      <c r="A114" s="243"/>
      <c r="B114" s="453" t="s">
        <v>10</v>
      </c>
      <c r="C114" s="453"/>
      <c r="D114" s="472"/>
      <c r="E114" s="472"/>
      <c r="F114" s="472"/>
      <c r="G114" s="472"/>
      <c r="H114" s="16"/>
      <c r="I114" s="472"/>
      <c r="J114" s="142" t="e">
        <f t="shared" ref="J114:J118" si="180">I114/H114</f>
        <v>#DIV/0!</v>
      </c>
      <c r="K114" s="137"/>
      <c r="L114" s="133" t="e">
        <f t="shared" ref="L114:L118" si="181">K114/H114</f>
        <v>#DIV/0!</v>
      </c>
      <c r="M114" s="133" t="e">
        <f t="shared" si="142"/>
        <v>#DIV/0!</v>
      </c>
      <c r="N114" s="472"/>
      <c r="O114" s="472">
        <f t="shared" si="179"/>
        <v>0</v>
      </c>
      <c r="P114" s="174" t="e">
        <f t="shared" si="144"/>
        <v>#DIV/0!</v>
      </c>
      <c r="Q114" s="16" t="e">
        <f>D114+H114-N114-#REF!</f>
        <v>#REF!</v>
      </c>
      <c r="R114" s="472">
        <f t="shared" si="145"/>
        <v>0</v>
      </c>
      <c r="S114" s="598"/>
      <c r="CJ114" s="46" t="b">
        <f t="shared" si="146"/>
        <v>1</v>
      </c>
      <c r="CT114" s="210">
        <f t="shared" si="126"/>
        <v>0</v>
      </c>
      <c r="CU114" s="46" t="b">
        <f t="shared" si="127"/>
        <v>1</v>
      </c>
    </row>
    <row r="115" spans="1:99" s="40" customFormat="1" ht="33" customHeight="1" x14ac:dyDescent="0.35">
      <c r="A115" s="243"/>
      <c r="B115" s="453" t="s">
        <v>8</v>
      </c>
      <c r="C115" s="453"/>
      <c r="D115" s="472"/>
      <c r="E115" s="472"/>
      <c r="F115" s="472"/>
      <c r="G115" s="472">
        <v>457902.7</v>
      </c>
      <c r="H115" s="472">
        <v>457902.7</v>
      </c>
      <c r="I115" s="472">
        <v>457902.7</v>
      </c>
      <c r="J115" s="143">
        <f t="shared" si="180"/>
        <v>1</v>
      </c>
      <c r="K115" s="472">
        <v>457902.7</v>
      </c>
      <c r="L115" s="134">
        <f t="shared" si="181"/>
        <v>1</v>
      </c>
      <c r="M115" s="134">
        <f t="shared" si="142"/>
        <v>1</v>
      </c>
      <c r="N115" s="472">
        <f>H115</f>
        <v>457902.7</v>
      </c>
      <c r="O115" s="472">
        <f t="shared" si="179"/>
        <v>0</v>
      </c>
      <c r="P115" s="169">
        <f t="shared" si="144"/>
        <v>1</v>
      </c>
      <c r="Q115" s="16" t="e">
        <f>D115+H115-N115-#REF!</f>
        <v>#REF!</v>
      </c>
      <c r="R115" s="472">
        <f t="shared" si="145"/>
        <v>0</v>
      </c>
      <c r="S115" s="598"/>
      <c r="CJ115" s="46" t="b">
        <f t="shared" si="146"/>
        <v>1</v>
      </c>
      <c r="CT115" s="210">
        <f t="shared" si="126"/>
        <v>457902.7</v>
      </c>
      <c r="CU115" s="46" t="b">
        <f t="shared" si="127"/>
        <v>1</v>
      </c>
    </row>
    <row r="116" spans="1:99" s="40" customFormat="1" ht="33" customHeight="1" x14ac:dyDescent="0.35">
      <c r="A116" s="243"/>
      <c r="B116" s="453" t="s">
        <v>19</v>
      </c>
      <c r="C116" s="453"/>
      <c r="D116" s="472"/>
      <c r="E116" s="472"/>
      <c r="F116" s="472"/>
      <c r="G116" s="472"/>
      <c r="H116" s="472"/>
      <c r="I116" s="472"/>
      <c r="J116" s="142" t="e">
        <f>I116/H116</f>
        <v>#DIV/0!</v>
      </c>
      <c r="K116" s="137"/>
      <c r="L116" s="133" t="e">
        <f>K116/H116</f>
        <v>#DIV/0!</v>
      </c>
      <c r="M116" s="133" t="e">
        <f t="shared" si="142"/>
        <v>#DIV/0!</v>
      </c>
      <c r="N116" s="472"/>
      <c r="O116" s="472">
        <f t="shared" si="179"/>
        <v>0</v>
      </c>
      <c r="P116" s="174" t="e">
        <f>N116/H116</f>
        <v>#DIV/0!</v>
      </c>
      <c r="Q116" s="16" t="e">
        <f>D116+H116-N116-#REF!</f>
        <v>#REF!</v>
      </c>
      <c r="R116" s="472">
        <f t="shared" si="145"/>
        <v>0</v>
      </c>
      <c r="S116" s="598"/>
      <c r="CG116" s="209"/>
      <c r="CJ116" s="46" t="b">
        <f t="shared" si="146"/>
        <v>1</v>
      </c>
      <c r="CT116" s="210">
        <f t="shared" si="126"/>
        <v>0</v>
      </c>
      <c r="CU116" s="46" t="b">
        <f t="shared" si="127"/>
        <v>1</v>
      </c>
    </row>
    <row r="117" spans="1:99" s="40" customFormat="1" ht="33" customHeight="1" x14ac:dyDescent="0.35">
      <c r="A117" s="243"/>
      <c r="B117" s="453" t="s">
        <v>22</v>
      </c>
      <c r="C117" s="453"/>
      <c r="D117" s="472"/>
      <c r="E117" s="472"/>
      <c r="F117" s="472"/>
      <c r="G117" s="472">
        <v>24100.16</v>
      </c>
      <c r="H117" s="472">
        <v>24100.16</v>
      </c>
      <c r="I117" s="472">
        <v>24100.16</v>
      </c>
      <c r="J117" s="143">
        <f>I117/H117</f>
        <v>1</v>
      </c>
      <c r="K117" s="472">
        <v>24100.16</v>
      </c>
      <c r="L117" s="134">
        <f>K117/H117</f>
        <v>1</v>
      </c>
      <c r="M117" s="134">
        <f t="shared" si="142"/>
        <v>1</v>
      </c>
      <c r="N117" s="472">
        <f>H117</f>
        <v>24100.16</v>
      </c>
      <c r="O117" s="472">
        <f t="shared" si="179"/>
        <v>0</v>
      </c>
      <c r="P117" s="169">
        <f>N117/H117</f>
        <v>1</v>
      </c>
      <c r="Q117" s="16" t="e">
        <f>D117+H117-N117-#REF!</f>
        <v>#REF!</v>
      </c>
      <c r="R117" s="472">
        <f t="shared" si="145"/>
        <v>0</v>
      </c>
      <c r="S117" s="598"/>
      <c r="CJ117" s="46" t="b">
        <f t="shared" si="146"/>
        <v>1</v>
      </c>
      <c r="CT117" s="210">
        <f t="shared" si="126"/>
        <v>24100.16</v>
      </c>
      <c r="CU117" s="46" t="b">
        <f t="shared" si="127"/>
        <v>1</v>
      </c>
    </row>
    <row r="118" spans="1:99" s="40" customFormat="1" ht="33" customHeight="1" x14ac:dyDescent="0.35">
      <c r="A118" s="244"/>
      <c r="B118" s="453" t="s">
        <v>11</v>
      </c>
      <c r="C118" s="453"/>
      <c r="D118" s="472"/>
      <c r="E118" s="472"/>
      <c r="F118" s="472"/>
      <c r="G118" s="472"/>
      <c r="H118" s="16"/>
      <c r="I118" s="472"/>
      <c r="J118" s="142" t="e">
        <f t="shared" si="180"/>
        <v>#DIV/0!</v>
      </c>
      <c r="K118" s="137"/>
      <c r="L118" s="133" t="e">
        <f t="shared" si="181"/>
        <v>#DIV/0!</v>
      </c>
      <c r="M118" s="133" t="e">
        <f t="shared" si="142"/>
        <v>#DIV/0!</v>
      </c>
      <c r="N118" s="472"/>
      <c r="O118" s="472">
        <f t="shared" si="179"/>
        <v>0</v>
      </c>
      <c r="P118" s="174" t="e">
        <f t="shared" si="144"/>
        <v>#DIV/0!</v>
      </c>
      <c r="Q118" s="16" t="e">
        <f>D118+H118-N118-#REF!</f>
        <v>#REF!</v>
      </c>
      <c r="R118" s="472">
        <f t="shared" si="145"/>
        <v>0</v>
      </c>
      <c r="S118" s="598"/>
      <c r="CJ118" s="46" t="b">
        <f t="shared" si="146"/>
        <v>1</v>
      </c>
      <c r="CT118" s="210">
        <f t="shared" si="126"/>
        <v>0</v>
      </c>
      <c r="CU118" s="46" t="b">
        <f t="shared" si="127"/>
        <v>1</v>
      </c>
    </row>
    <row r="119" spans="1:99" s="43" customFormat="1" ht="57.75" customHeight="1" x14ac:dyDescent="0.35">
      <c r="A119" s="246" t="s">
        <v>484</v>
      </c>
      <c r="B119" s="501" t="s">
        <v>186</v>
      </c>
      <c r="C119" s="175"/>
      <c r="D119" s="42">
        <f t="shared" ref="D119:I119" si="182">SUM(D120:D124)</f>
        <v>0</v>
      </c>
      <c r="E119" s="42">
        <f t="shared" si="182"/>
        <v>0</v>
      </c>
      <c r="F119" s="42">
        <f t="shared" si="182"/>
        <v>0</v>
      </c>
      <c r="G119" s="42">
        <f t="shared" si="182"/>
        <v>321335.15999999997</v>
      </c>
      <c r="H119" s="42">
        <f t="shared" si="182"/>
        <v>321335.15999999997</v>
      </c>
      <c r="I119" s="42">
        <f t="shared" si="182"/>
        <v>321335.15999999997</v>
      </c>
      <c r="J119" s="143">
        <f>I119/H119</f>
        <v>1</v>
      </c>
      <c r="K119" s="472">
        <f>SUM(K120:K124)</f>
        <v>321335.15999999997</v>
      </c>
      <c r="L119" s="134">
        <f>K119/H119</f>
        <v>1</v>
      </c>
      <c r="M119" s="134">
        <f t="shared" si="142"/>
        <v>1</v>
      </c>
      <c r="N119" s="41">
        <f>SUM(N120:N124)</f>
        <v>321335.15999999997</v>
      </c>
      <c r="O119" s="472">
        <f t="shared" si="179"/>
        <v>0</v>
      </c>
      <c r="P119" s="502">
        <f t="shared" si="144"/>
        <v>1</v>
      </c>
      <c r="Q119" s="195" t="e">
        <f>D119+H119-N119-#REF!</f>
        <v>#REF!</v>
      </c>
      <c r="R119" s="42">
        <f t="shared" si="145"/>
        <v>0</v>
      </c>
      <c r="S119" s="588" t="s">
        <v>524</v>
      </c>
      <c r="CJ119" s="46" t="b">
        <f t="shared" si="146"/>
        <v>1</v>
      </c>
      <c r="CT119" s="210">
        <f t="shared" si="126"/>
        <v>321335.15999999997</v>
      </c>
      <c r="CU119" s="46" t="b">
        <f t="shared" si="127"/>
        <v>1</v>
      </c>
    </row>
    <row r="120" spans="1:99" s="40" customFormat="1" ht="30.75" customHeight="1" x14ac:dyDescent="0.35">
      <c r="A120" s="243"/>
      <c r="B120" s="453" t="s">
        <v>10</v>
      </c>
      <c r="C120" s="453"/>
      <c r="D120" s="472"/>
      <c r="E120" s="472"/>
      <c r="F120" s="472"/>
      <c r="G120" s="472"/>
      <c r="H120" s="16"/>
      <c r="I120" s="472"/>
      <c r="J120" s="142" t="e">
        <f t="shared" ref="J120:J124" si="183">I120/H120</f>
        <v>#DIV/0!</v>
      </c>
      <c r="K120" s="137"/>
      <c r="L120" s="133" t="e">
        <f t="shared" ref="L120:L124" si="184">K120/H120</f>
        <v>#DIV/0!</v>
      </c>
      <c r="M120" s="133" t="e">
        <f t="shared" si="142"/>
        <v>#DIV/0!</v>
      </c>
      <c r="N120" s="472"/>
      <c r="O120" s="472">
        <f t="shared" si="179"/>
        <v>0</v>
      </c>
      <c r="P120" s="174" t="e">
        <f t="shared" si="144"/>
        <v>#DIV/0!</v>
      </c>
      <c r="Q120" s="16" t="e">
        <f>D120+H120-N120-#REF!</f>
        <v>#REF!</v>
      </c>
      <c r="R120" s="472">
        <f t="shared" si="145"/>
        <v>0</v>
      </c>
      <c r="S120" s="589"/>
      <c r="CJ120" s="46" t="b">
        <f t="shared" si="146"/>
        <v>1</v>
      </c>
      <c r="CT120" s="210">
        <f t="shared" si="126"/>
        <v>0</v>
      </c>
      <c r="CU120" s="46" t="b">
        <f t="shared" si="127"/>
        <v>1</v>
      </c>
    </row>
    <row r="121" spans="1:99" s="40" customFormat="1" ht="30.75" customHeight="1" x14ac:dyDescent="0.35">
      <c r="A121" s="243"/>
      <c r="B121" s="453" t="s">
        <v>8</v>
      </c>
      <c r="C121" s="453"/>
      <c r="D121" s="472"/>
      <c r="E121" s="472"/>
      <c r="F121" s="472"/>
      <c r="G121" s="472">
        <v>305268.40000000002</v>
      </c>
      <c r="H121" s="472">
        <v>305268.40000000002</v>
      </c>
      <c r="I121" s="472">
        <v>305268.40000000002</v>
      </c>
      <c r="J121" s="143">
        <f t="shared" si="183"/>
        <v>1</v>
      </c>
      <c r="K121" s="472">
        <v>305268.40000000002</v>
      </c>
      <c r="L121" s="134">
        <f t="shared" si="184"/>
        <v>1</v>
      </c>
      <c r="M121" s="134">
        <f t="shared" si="142"/>
        <v>1</v>
      </c>
      <c r="N121" s="472">
        <f>H121</f>
        <v>305268.40000000002</v>
      </c>
      <c r="O121" s="472">
        <f t="shared" si="179"/>
        <v>0</v>
      </c>
      <c r="P121" s="169">
        <f t="shared" si="144"/>
        <v>1</v>
      </c>
      <c r="Q121" s="16" t="e">
        <f>D121+H121-N121-#REF!</f>
        <v>#REF!</v>
      </c>
      <c r="R121" s="472">
        <f t="shared" si="145"/>
        <v>0</v>
      </c>
      <c r="S121" s="589"/>
      <c r="CJ121" s="46" t="b">
        <f t="shared" si="146"/>
        <v>1</v>
      </c>
      <c r="CT121" s="210">
        <f t="shared" si="126"/>
        <v>305268.40000000002</v>
      </c>
      <c r="CU121" s="46" t="b">
        <f t="shared" si="127"/>
        <v>1</v>
      </c>
    </row>
    <row r="122" spans="1:99" s="40" customFormat="1" ht="30.75" customHeight="1" x14ac:dyDescent="0.35">
      <c r="A122" s="243"/>
      <c r="B122" s="453" t="s">
        <v>19</v>
      </c>
      <c r="C122" s="453"/>
      <c r="D122" s="472"/>
      <c r="E122" s="472"/>
      <c r="F122" s="472"/>
      <c r="G122" s="472"/>
      <c r="H122" s="472"/>
      <c r="I122" s="472"/>
      <c r="J122" s="142" t="e">
        <f t="shared" si="183"/>
        <v>#DIV/0!</v>
      </c>
      <c r="K122" s="137"/>
      <c r="L122" s="133" t="e">
        <f t="shared" si="184"/>
        <v>#DIV/0!</v>
      </c>
      <c r="M122" s="133" t="e">
        <f t="shared" si="142"/>
        <v>#DIV/0!</v>
      </c>
      <c r="N122" s="472"/>
      <c r="O122" s="472">
        <f t="shared" si="179"/>
        <v>0</v>
      </c>
      <c r="P122" s="174" t="e">
        <f t="shared" si="144"/>
        <v>#DIV/0!</v>
      </c>
      <c r="Q122" s="16" t="e">
        <f>D122+H122-N122-#REF!</f>
        <v>#REF!</v>
      </c>
      <c r="R122" s="472">
        <f t="shared" si="145"/>
        <v>0</v>
      </c>
      <c r="S122" s="589"/>
      <c r="CG122" s="209"/>
      <c r="CJ122" s="46" t="b">
        <f t="shared" si="146"/>
        <v>1</v>
      </c>
      <c r="CT122" s="210">
        <f t="shared" si="126"/>
        <v>0</v>
      </c>
      <c r="CU122" s="46" t="b">
        <f t="shared" si="127"/>
        <v>1</v>
      </c>
    </row>
    <row r="123" spans="1:99" s="40" customFormat="1" ht="30.75" customHeight="1" x14ac:dyDescent="0.35">
      <c r="A123" s="243"/>
      <c r="B123" s="453" t="s">
        <v>22</v>
      </c>
      <c r="C123" s="453"/>
      <c r="D123" s="472"/>
      <c r="E123" s="472"/>
      <c r="F123" s="472"/>
      <c r="G123" s="472">
        <v>16066.76</v>
      </c>
      <c r="H123" s="472">
        <v>16066.76</v>
      </c>
      <c r="I123" s="472">
        <v>16066.76</v>
      </c>
      <c r="J123" s="143">
        <f t="shared" si="183"/>
        <v>1</v>
      </c>
      <c r="K123" s="472">
        <v>16066.76</v>
      </c>
      <c r="L123" s="134">
        <f t="shared" si="184"/>
        <v>1</v>
      </c>
      <c r="M123" s="134">
        <f t="shared" si="142"/>
        <v>1</v>
      </c>
      <c r="N123" s="472">
        <f>H123</f>
        <v>16066.76</v>
      </c>
      <c r="O123" s="472">
        <f t="shared" si="179"/>
        <v>0</v>
      </c>
      <c r="P123" s="134">
        <f t="shared" si="144"/>
        <v>1</v>
      </c>
      <c r="Q123" s="16" t="e">
        <f>D123+H123-N123-#REF!</f>
        <v>#REF!</v>
      </c>
      <c r="R123" s="472">
        <f t="shared" si="145"/>
        <v>0</v>
      </c>
      <c r="S123" s="589"/>
      <c r="CJ123" s="46" t="b">
        <f t="shared" si="146"/>
        <v>1</v>
      </c>
      <c r="CT123" s="210">
        <f t="shared" si="126"/>
        <v>16066.76</v>
      </c>
      <c r="CU123" s="46" t="b">
        <f t="shared" si="127"/>
        <v>1</v>
      </c>
    </row>
    <row r="124" spans="1:99" s="40" customFormat="1" ht="30.75" customHeight="1" x14ac:dyDescent="0.35">
      <c r="A124" s="244"/>
      <c r="B124" s="453" t="s">
        <v>11</v>
      </c>
      <c r="C124" s="453"/>
      <c r="D124" s="472"/>
      <c r="E124" s="472"/>
      <c r="F124" s="472"/>
      <c r="G124" s="472"/>
      <c r="H124" s="16"/>
      <c r="I124" s="472"/>
      <c r="J124" s="142" t="e">
        <f t="shared" si="183"/>
        <v>#DIV/0!</v>
      </c>
      <c r="K124" s="137"/>
      <c r="L124" s="133" t="e">
        <f t="shared" si="184"/>
        <v>#DIV/0!</v>
      </c>
      <c r="M124" s="133" t="e">
        <f t="shared" si="142"/>
        <v>#DIV/0!</v>
      </c>
      <c r="N124" s="472"/>
      <c r="O124" s="472">
        <f t="shared" si="179"/>
        <v>0</v>
      </c>
      <c r="P124" s="133" t="e">
        <f t="shared" si="144"/>
        <v>#DIV/0!</v>
      </c>
      <c r="Q124" s="16" t="e">
        <f>D124+H124-N124-#REF!</f>
        <v>#REF!</v>
      </c>
      <c r="R124" s="472">
        <f t="shared" si="145"/>
        <v>0</v>
      </c>
      <c r="S124" s="590"/>
      <c r="CJ124" s="46" t="b">
        <f t="shared" si="146"/>
        <v>1</v>
      </c>
      <c r="CT124" s="210">
        <f t="shared" si="126"/>
        <v>0</v>
      </c>
      <c r="CU124" s="46" t="b">
        <f t="shared" si="127"/>
        <v>1</v>
      </c>
    </row>
    <row r="125" spans="1:99" s="43" customFormat="1" ht="36.75" customHeight="1" x14ac:dyDescent="0.35">
      <c r="A125" s="246" t="s">
        <v>485</v>
      </c>
      <c r="B125" s="501" t="s">
        <v>296</v>
      </c>
      <c r="C125" s="175"/>
      <c r="D125" s="42">
        <f t="shared" ref="D125:I125" si="185">SUM(D126:D130)</f>
        <v>0</v>
      </c>
      <c r="E125" s="42">
        <f t="shared" si="185"/>
        <v>0</v>
      </c>
      <c r="F125" s="42">
        <f t="shared" si="185"/>
        <v>0</v>
      </c>
      <c r="G125" s="42">
        <f t="shared" si="185"/>
        <v>294852.09000000003</v>
      </c>
      <c r="H125" s="42">
        <f t="shared" si="185"/>
        <v>294852.09000000003</v>
      </c>
      <c r="I125" s="42">
        <f t="shared" si="185"/>
        <v>294851.98</v>
      </c>
      <c r="J125" s="143">
        <f>I125/H125</f>
        <v>1</v>
      </c>
      <c r="K125" s="472">
        <f>SUM(K126:K130)</f>
        <v>294851.98</v>
      </c>
      <c r="L125" s="134">
        <f>K125/H125</f>
        <v>1</v>
      </c>
      <c r="M125" s="134">
        <f t="shared" si="142"/>
        <v>1</v>
      </c>
      <c r="N125" s="41">
        <f>SUM(N126:N130)</f>
        <v>294851.98</v>
      </c>
      <c r="O125" s="472">
        <f t="shared" si="179"/>
        <v>0.11</v>
      </c>
      <c r="P125" s="502">
        <f t="shared" si="144"/>
        <v>1</v>
      </c>
      <c r="Q125" s="195" t="e">
        <f>D125+H125-N125-#REF!</f>
        <v>#REF!</v>
      </c>
      <c r="R125" s="42">
        <f t="shared" si="145"/>
        <v>0</v>
      </c>
      <c r="S125" s="588" t="s">
        <v>525</v>
      </c>
      <c r="CJ125" s="46" t="b">
        <f t="shared" si="146"/>
        <v>1</v>
      </c>
      <c r="CT125" s="210">
        <f t="shared" si="126"/>
        <v>294852.09000000003</v>
      </c>
      <c r="CU125" s="46" t="b">
        <f t="shared" si="127"/>
        <v>1</v>
      </c>
    </row>
    <row r="126" spans="1:99" s="40" customFormat="1" ht="30" customHeight="1" x14ac:dyDescent="0.35">
      <c r="A126" s="243"/>
      <c r="B126" s="453" t="s">
        <v>10</v>
      </c>
      <c r="C126" s="453"/>
      <c r="D126" s="472"/>
      <c r="E126" s="472"/>
      <c r="F126" s="472"/>
      <c r="G126" s="472"/>
      <c r="H126" s="16"/>
      <c r="I126" s="472"/>
      <c r="J126" s="142" t="e">
        <f t="shared" ref="J126:J130" si="186">I126/H126</f>
        <v>#DIV/0!</v>
      </c>
      <c r="K126" s="137"/>
      <c r="L126" s="133" t="e">
        <f t="shared" ref="L126:L130" si="187">K126/H126</f>
        <v>#DIV/0!</v>
      </c>
      <c r="M126" s="133" t="e">
        <f t="shared" si="142"/>
        <v>#DIV/0!</v>
      </c>
      <c r="N126" s="472"/>
      <c r="O126" s="472">
        <f t="shared" si="179"/>
        <v>0</v>
      </c>
      <c r="P126" s="174" t="e">
        <f t="shared" si="144"/>
        <v>#DIV/0!</v>
      </c>
      <c r="Q126" s="16" t="e">
        <f>D126+H126-N126-#REF!</f>
        <v>#REF!</v>
      </c>
      <c r="R126" s="472">
        <f t="shared" si="145"/>
        <v>0</v>
      </c>
      <c r="S126" s="589"/>
      <c r="CJ126" s="46" t="b">
        <f t="shared" si="146"/>
        <v>1</v>
      </c>
      <c r="CT126" s="210">
        <f t="shared" si="126"/>
        <v>0</v>
      </c>
      <c r="CU126" s="46" t="b">
        <f t="shared" si="127"/>
        <v>1</v>
      </c>
    </row>
    <row r="127" spans="1:99" s="40" customFormat="1" ht="30" customHeight="1" x14ac:dyDescent="0.35">
      <c r="A127" s="243"/>
      <c r="B127" s="453" t="s">
        <v>8</v>
      </c>
      <c r="C127" s="453"/>
      <c r="D127" s="472"/>
      <c r="E127" s="472"/>
      <c r="F127" s="472"/>
      <c r="G127" s="472">
        <v>280109.40000000002</v>
      </c>
      <c r="H127" s="472">
        <v>280109.40000000002</v>
      </c>
      <c r="I127" s="472">
        <v>280109.40000000002</v>
      </c>
      <c r="J127" s="143">
        <f t="shared" si="186"/>
        <v>1</v>
      </c>
      <c r="K127" s="472">
        <v>280109.40000000002</v>
      </c>
      <c r="L127" s="134">
        <f t="shared" si="187"/>
        <v>1</v>
      </c>
      <c r="M127" s="134">
        <f t="shared" si="142"/>
        <v>1</v>
      </c>
      <c r="N127" s="472">
        <f>H127</f>
        <v>280109.40000000002</v>
      </c>
      <c r="O127" s="472">
        <f t="shared" si="179"/>
        <v>0</v>
      </c>
      <c r="P127" s="169">
        <f t="shared" si="144"/>
        <v>1</v>
      </c>
      <c r="Q127" s="16" t="e">
        <f>D127+H127-N127-#REF!</f>
        <v>#REF!</v>
      </c>
      <c r="R127" s="472">
        <f t="shared" si="145"/>
        <v>0</v>
      </c>
      <c r="S127" s="589"/>
      <c r="CJ127" s="46" t="b">
        <f t="shared" si="146"/>
        <v>1</v>
      </c>
      <c r="CT127" s="210">
        <f t="shared" si="126"/>
        <v>280109.40000000002</v>
      </c>
      <c r="CU127" s="46" t="b">
        <f t="shared" si="127"/>
        <v>1</v>
      </c>
    </row>
    <row r="128" spans="1:99" s="40" customFormat="1" ht="30" customHeight="1" x14ac:dyDescent="0.35">
      <c r="A128" s="243"/>
      <c r="B128" s="453" t="s">
        <v>19</v>
      </c>
      <c r="C128" s="453"/>
      <c r="D128" s="472"/>
      <c r="E128" s="472"/>
      <c r="F128" s="472"/>
      <c r="G128" s="472"/>
      <c r="H128" s="472"/>
      <c r="I128" s="472"/>
      <c r="J128" s="142" t="e">
        <f t="shared" si="186"/>
        <v>#DIV/0!</v>
      </c>
      <c r="K128" s="137"/>
      <c r="L128" s="133" t="e">
        <f t="shared" si="187"/>
        <v>#DIV/0!</v>
      </c>
      <c r="M128" s="133" t="e">
        <f t="shared" si="142"/>
        <v>#DIV/0!</v>
      </c>
      <c r="N128" s="472"/>
      <c r="O128" s="472">
        <f t="shared" si="179"/>
        <v>0</v>
      </c>
      <c r="P128" s="174" t="e">
        <f t="shared" si="144"/>
        <v>#DIV/0!</v>
      </c>
      <c r="Q128" s="16" t="e">
        <f>D128+H128-N128-#REF!</f>
        <v>#REF!</v>
      </c>
      <c r="R128" s="472">
        <f t="shared" si="145"/>
        <v>0</v>
      </c>
      <c r="S128" s="589"/>
      <c r="CG128" s="209"/>
      <c r="CJ128" s="46" t="b">
        <f t="shared" si="146"/>
        <v>1</v>
      </c>
      <c r="CT128" s="210">
        <f t="shared" si="126"/>
        <v>0</v>
      </c>
      <c r="CU128" s="46" t="b">
        <f t="shared" si="127"/>
        <v>1</v>
      </c>
    </row>
    <row r="129" spans="1:99" s="40" customFormat="1" ht="30" customHeight="1" x14ac:dyDescent="0.35">
      <c r="A129" s="243"/>
      <c r="B129" s="453" t="s">
        <v>22</v>
      </c>
      <c r="C129" s="453"/>
      <c r="D129" s="472"/>
      <c r="E129" s="472"/>
      <c r="F129" s="472"/>
      <c r="G129" s="472">
        <v>14742.69</v>
      </c>
      <c r="H129" s="472">
        <v>14742.69</v>
      </c>
      <c r="I129" s="472">
        <v>14742.58</v>
      </c>
      <c r="J129" s="143">
        <f t="shared" si="186"/>
        <v>1</v>
      </c>
      <c r="K129" s="472">
        <v>14742.58</v>
      </c>
      <c r="L129" s="134">
        <f t="shared" si="187"/>
        <v>1</v>
      </c>
      <c r="M129" s="134">
        <f t="shared" si="142"/>
        <v>1</v>
      </c>
      <c r="N129" s="472">
        <f>H129-0.11</f>
        <v>14742.58</v>
      </c>
      <c r="O129" s="472">
        <f t="shared" si="179"/>
        <v>0.11</v>
      </c>
      <c r="P129" s="134">
        <f t="shared" si="144"/>
        <v>1</v>
      </c>
      <c r="Q129" s="16" t="e">
        <f>D129+H129-N129-#REF!</f>
        <v>#REF!</v>
      </c>
      <c r="R129" s="472">
        <f t="shared" si="145"/>
        <v>0</v>
      </c>
      <c r="S129" s="589"/>
      <c r="CJ129" s="46" t="b">
        <f t="shared" si="146"/>
        <v>1</v>
      </c>
      <c r="CT129" s="210">
        <f t="shared" si="126"/>
        <v>14742.69</v>
      </c>
      <c r="CU129" s="46" t="b">
        <f t="shared" si="127"/>
        <v>1</v>
      </c>
    </row>
    <row r="130" spans="1:99" s="40" customFormat="1" ht="30" customHeight="1" x14ac:dyDescent="0.35">
      <c r="A130" s="244"/>
      <c r="B130" s="453" t="s">
        <v>11</v>
      </c>
      <c r="C130" s="453"/>
      <c r="D130" s="472"/>
      <c r="E130" s="472"/>
      <c r="F130" s="472"/>
      <c r="G130" s="472"/>
      <c r="H130" s="16"/>
      <c r="I130" s="472"/>
      <c r="J130" s="142" t="e">
        <f t="shared" si="186"/>
        <v>#DIV/0!</v>
      </c>
      <c r="K130" s="137"/>
      <c r="L130" s="133" t="e">
        <f t="shared" si="187"/>
        <v>#DIV/0!</v>
      </c>
      <c r="M130" s="133" t="e">
        <f t="shared" si="142"/>
        <v>#DIV/0!</v>
      </c>
      <c r="N130" s="472"/>
      <c r="O130" s="472">
        <f t="shared" si="179"/>
        <v>0</v>
      </c>
      <c r="P130" s="133" t="e">
        <f t="shared" si="144"/>
        <v>#DIV/0!</v>
      </c>
      <c r="Q130" s="16" t="e">
        <f>D130+H130-N130-#REF!</f>
        <v>#REF!</v>
      </c>
      <c r="R130" s="472">
        <f t="shared" si="145"/>
        <v>0</v>
      </c>
      <c r="S130" s="590"/>
      <c r="CJ130" s="46" t="b">
        <f t="shared" si="146"/>
        <v>1</v>
      </c>
      <c r="CT130" s="210">
        <f t="shared" si="126"/>
        <v>0</v>
      </c>
      <c r="CU130" s="46" t="b">
        <f t="shared" si="127"/>
        <v>1</v>
      </c>
    </row>
    <row r="131" spans="1:99" s="43" customFormat="1" ht="105" customHeight="1" x14ac:dyDescent="0.35">
      <c r="A131" s="246" t="s">
        <v>486</v>
      </c>
      <c r="B131" s="501" t="s">
        <v>368</v>
      </c>
      <c r="C131" s="175"/>
      <c r="D131" s="42">
        <f t="shared" ref="D131:I131" si="188">SUM(D132:D136)</f>
        <v>0</v>
      </c>
      <c r="E131" s="42">
        <f t="shared" si="188"/>
        <v>0</v>
      </c>
      <c r="F131" s="42">
        <f t="shared" si="188"/>
        <v>0</v>
      </c>
      <c r="G131" s="42">
        <f t="shared" si="188"/>
        <v>103821.92</v>
      </c>
      <c r="H131" s="42">
        <f t="shared" si="188"/>
        <v>103821.9</v>
      </c>
      <c r="I131" s="42">
        <f t="shared" si="188"/>
        <v>103821.9</v>
      </c>
      <c r="J131" s="143">
        <f>I131/H131</f>
        <v>1</v>
      </c>
      <c r="K131" s="472">
        <f>SUM(K132:K136)</f>
        <v>103821.9</v>
      </c>
      <c r="L131" s="134">
        <f>K131/H131</f>
        <v>1</v>
      </c>
      <c r="M131" s="134">
        <f t="shared" si="142"/>
        <v>1</v>
      </c>
      <c r="N131" s="41">
        <f>SUM(N132:N136)</f>
        <v>103821.9</v>
      </c>
      <c r="O131" s="472">
        <f t="shared" si="179"/>
        <v>0</v>
      </c>
      <c r="P131" s="502">
        <f t="shared" si="144"/>
        <v>1</v>
      </c>
      <c r="Q131" s="195" t="e">
        <f>D131+H131-N131-#REF!</f>
        <v>#REF!</v>
      </c>
      <c r="R131" s="42">
        <f t="shared" si="145"/>
        <v>0</v>
      </c>
      <c r="S131" s="588" t="s">
        <v>390</v>
      </c>
      <c r="CJ131" s="46" t="b">
        <f t="shared" si="146"/>
        <v>1</v>
      </c>
      <c r="CT131" s="210">
        <f t="shared" si="126"/>
        <v>103821.9</v>
      </c>
      <c r="CU131" s="46" t="b">
        <f t="shared" si="127"/>
        <v>1</v>
      </c>
    </row>
    <row r="132" spans="1:99" s="40" customFormat="1" ht="35.25" customHeight="1" x14ac:dyDescent="0.35">
      <c r="A132" s="243"/>
      <c r="B132" s="453" t="s">
        <v>10</v>
      </c>
      <c r="C132" s="453"/>
      <c r="D132" s="472"/>
      <c r="E132" s="472"/>
      <c r="F132" s="472"/>
      <c r="G132" s="472"/>
      <c r="H132" s="472"/>
      <c r="I132" s="472"/>
      <c r="J132" s="142" t="e">
        <f t="shared" ref="J132:J136" si="189">I132/H132</f>
        <v>#DIV/0!</v>
      </c>
      <c r="K132" s="137"/>
      <c r="L132" s="133" t="e">
        <f t="shared" ref="L132:L136" si="190">K132/H132</f>
        <v>#DIV/0!</v>
      </c>
      <c r="M132" s="133" t="e">
        <f t="shared" si="142"/>
        <v>#DIV/0!</v>
      </c>
      <c r="N132" s="472"/>
      <c r="O132" s="472">
        <f t="shared" si="179"/>
        <v>0</v>
      </c>
      <c r="P132" s="174" t="e">
        <f t="shared" si="144"/>
        <v>#DIV/0!</v>
      </c>
      <c r="Q132" s="16" t="e">
        <f>D132+H132-N132-#REF!</f>
        <v>#REF!</v>
      </c>
      <c r="R132" s="472">
        <f t="shared" si="145"/>
        <v>0</v>
      </c>
      <c r="S132" s="589"/>
      <c r="CJ132" s="46" t="b">
        <f t="shared" si="146"/>
        <v>1</v>
      </c>
      <c r="CT132" s="210">
        <f t="shared" si="126"/>
        <v>0</v>
      </c>
      <c r="CU132" s="46" t="b">
        <f t="shared" si="127"/>
        <v>1</v>
      </c>
    </row>
    <row r="133" spans="1:99" s="40" customFormat="1" ht="35.25" customHeight="1" x14ac:dyDescent="0.35">
      <c r="A133" s="243"/>
      <c r="B133" s="453" t="s">
        <v>8</v>
      </c>
      <c r="C133" s="453"/>
      <c r="D133" s="472"/>
      <c r="E133" s="472"/>
      <c r="F133" s="472"/>
      <c r="G133" s="472">
        <v>98630.82</v>
      </c>
      <c r="H133" s="472">
        <v>98630.8</v>
      </c>
      <c r="I133" s="472">
        <v>98630.8</v>
      </c>
      <c r="J133" s="143">
        <f t="shared" si="189"/>
        <v>1</v>
      </c>
      <c r="K133" s="472">
        <v>98630.8</v>
      </c>
      <c r="L133" s="134">
        <f t="shared" si="190"/>
        <v>1</v>
      </c>
      <c r="M133" s="134">
        <f t="shared" si="142"/>
        <v>1</v>
      </c>
      <c r="N133" s="472">
        <v>98630.8</v>
      </c>
      <c r="O133" s="472">
        <f>H133-N133</f>
        <v>0</v>
      </c>
      <c r="P133" s="169">
        <f t="shared" si="144"/>
        <v>1</v>
      </c>
      <c r="Q133" s="16" t="e">
        <f>D133+H133-N133-#REF!</f>
        <v>#REF!</v>
      </c>
      <c r="R133" s="472">
        <f t="shared" si="145"/>
        <v>0</v>
      </c>
      <c r="S133" s="589"/>
      <c r="CJ133" s="46" t="b">
        <f t="shared" si="146"/>
        <v>1</v>
      </c>
      <c r="CT133" s="210">
        <f t="shared" si="126"/>
        <v>98630.8</v>
      </c>
      <c r="CU133" s="46" t="b">
        <f t="shared" si="127"/>
        <v>1</v>
      </c>
    </row>
    <row r="134" spans="1:99" s="40" customFormat="1" ht="35.25" customHeight="1" x14ac:dyDescent="0.35">
      <c r="A134" s="243"/>
      <c r="B134" s="453" t="s">
        <v>19</v>
      </c>
      <c r="C134" s="453"/>
      <c r="D134" s="472"/>
      <c r="E134" s="472"/>
      <c r="F134" s="472"/>
      <c r="G134" s="472"/>
      <c r="H134" s="472"/>
      <c r="I134" s="472"/>
      <c r="J134" s="142" t="e">
        <f t="shared" si="189"/>
        <v>#DIV/0!</v>
      </c>
      <c r="K134" s="472"/>
      <c r="L134" s="133" t="e">
        <f t="shared" si="190"/>
        <v>#DIV/0!</v>
      </c>
      <c r="M134" s="133" t="e">
        <f t="shared" si="142"/>
        <v>#DIV/0!</v>
      </c>
      <c r="N134" s="472"/>
      <c r="O134" s="472">
        <f t="shared" si="179"/>
        <v>0</v>
      </c>
      <c r="P134" s="174" t="e">
        <f t="shared" si="144"/>
        <v>#DIV/0!</v>
      </c>
      <c r="Q134" s="16" t="e">
        <f>D134+H134-N134-#REF!</f>
        <v>#REF!</v>
      </c>
      <c r="R134" s="472">
        <f t="shared" si="145"/>
        <v>0</v>
      </c>
      <c r="S134" s="589"/>
      <c r="CG134" s="209"/>
      <c r="CJ134" s="46" t="b">
        <f t="shared" si="146"/>
        <v>1</v>
      </c>
      <c r="CT134" s="210">
        <f t="shared" si="126"/>
        <v>0</v>
      </c>
      <c r="CU134" s="46" t="b">
        <f t="shared" si="127"/>
        <v>1</v>
      </c>
    </row>
    <row r="135" spans="1:99" s="40" customFormat="1" ht="35.25" customHeight="1" x14ac:dyDescent="0.35">
      <c r="A135" s="243"/>
      <c r="B135" s="453" t="s">
        <v>22</v>
      </c>
      <c r="C135" s="453"/>
      <c r="D135" s="472"/>
      <c r="E135" s="472"/>
      <c r="F135" s="472"/>
      <c r="G135" s="472">
        <v>5191.1000000000004</v>
      </c>
      <c r="H135" s="472">
        <v>5191.1000000000004</v>
      </c>
      <c r="I135" s="472">
        <v>5191.1000000000004</v>
      </c>
      <c r="J135" s="143">
        <f t="shared" si="189"/>
        <v>1</v>
      </c>
      <c r="K135" s="472">
        <v>5191.1000000000004</v>
      </c>
      <c r="L135" s="134">
        <f t="shared" si="190"/>
        <v>1</v>
      </c>
      <c r="M135" s="134">
        <f t="shared" si="142"/>
        <v>1</v>
      </c>
      <c r="N135" s="472">
        <f>H135</f>
        <v>5191.1000000000004</v>
      </c>
      <c r="O135" s="472">
        <f t="shared" si="179"/>
        <v>0</v>
      </c>
      <c r="P135" s="134">
        <f t="shared" si="144"/>
        <v>1</v>
      </c>
      <c r="Q135" s="16" t="e">
        <f>D135+H135-N135-#REF!</f>
        <v>#REF!</v>
      </c>
      <c r="R135" s="472">
        <f t="shared" si="145"/>
        <v>0</v>
      </c>
      <c r="S135" s="589"/>
      <c r="CJ135" s="46" t="b">
        <f t="shared" si="146"/>
        <v>1</v>
      </c>
      <c r="CT135" s="210">
        <f t="shared" si="126"/>
        <v>5191.1000000000004</v>
      </c>
      <c r="CU135" s="46" t="b">
        <f t="shared" si="127"/>
        <v>1</v>
      </c>
    </row>
    <row r="136" spans="1:99" s="40" customFormat="1" ht="35.25" customHeight="1" x14ac:dyDescent="0.35">
      <c r="A136" s="244"/>
      <c r="B136" s="453" t="s">
        <v>11</v>
      </c>
      <c r="C136" s="453"/>
      <c r="D136" s="472"/>
      <c r="E136" s="472"/>
      <c r="F136" s="472"/>
      <c r="G136" s="472"/>
      <c r="H136" s="16"/>
      <c r="I136" s="472"/>
      <c r="J136" s="142" t="e">
        <f t="shared" si="189"/>
        <v>#DIV/0!</v>
      </c>
      <c r="K136" s="137"/>
      <c r="L136" s="133" t="e">
        <f t="shared" si="190"/>
        <v>#DIV/0!</v>
      </c>
      <c r="M136" s="133" t="e">
        <f t="shared" si="142"/>
        <v>#DIV/0!</v>
      </c>
      <c r="N136" s="472"/>
      <c r="O136" s="472">
        <f t="shared" si="179"/>
        <v>0</v>
      </c>
      <c r="P136" s="133" t="e">
        <f t="shared" si="144"/>
        <v>#DIV/0!</v>
      </c>
      <c r="Q136" s="16" t="e">
        <f>D136+H136-N136-#REF!</f>
        <v>#REF!</v>
      </c>
      <c r="R136" s="472">
        <f t="shared" si="145"/>
        <v>0</v>
      </c>
      <c r="S136" s="590"/>
      <c r="CJ136" s="46" t="b">
        <f t="shared" si="146"/>
        <v>1</v>
      </c>
      <c r="CT136" s="210">
        <f t="shared" si="126"/>
        <v>0</v>
      </c>
      <c r="CU136" s="46" t="b">
        <f t="shared" si="127"/>
        <v>1</v>
      </c>
    </row>
    <row r="137" spans="1:99" s="102" customFormat="1" ht="46.5" x14ac:dyDescent="0.35">
      <c r="A137" s="138" t="s">
        <v>103</v>
      </c>
      <c r="B137" s="149" t="s">
        <v>365</v>
      </c>
      <c r="C137" s="129" t="s">
        <v>2</v>
      </c>
      <c r="D137" s="51">
        <f t="shared" ref="D137:I137" si="191">SUM(D138:D142)</f>
        <v>0</v>
      </c>
      <c r="E137" s="51">
        <f t="shared" si="191"/>
        <v>0</v>
      </c>
      <c r="F137" s="51">
        <f t="shared" si="191"/>
        <v>0</v>
      </c>
      <c r="G137" s="51">
        <f t="shared" si="191"/>
        <v>100</v>
      </c>
      <c r="H137" s="51">
        <f t="shared" si="191"/>
        <v>0</v>
      </c>
      <c r="I137" s="51">
        <f t="shared" si="191"/>
        <v>0</v>
      </c>
      <c r="J137" s="376" t="e">
        <f>I137/H137</f>
        <v>#DIV/0!</v>
      </c>
      <c r="K137" s="377">
        <f>SUM(K138:K142)</f>
        <v>0</v>
      </c>
      <c r="L137" s="268" t="e">
        <f>K137/H137</f>
        <v>#DIV/0!</v>
      </c>
      <c r="M137" s="199" t="e">
        <f t="shared" si="85"/>
        <v>#DIV/0!</v>
      </c>
      <c r="N137" s="377">
        <f>SUM(N138:N142)</f>
        <v>0</v>
      </c>
      <c r="O137" s="377">
        <f t="shared" ref="O137:O142" si="192">H137-N137</f>
        <v>0</v>
      </c>
      <c r="P137" s="268" t="e">
        <f t="shared" si="144"/>
        <v>#DIV/0!</v>
      </c>
      <c r="Q137" s="51">
        <f t="shared" ref="Q137:Q142" si="193">H137-N137</f>
        <v>0</v>
      </c>
      <c r="R137" s="51">
        <f t="shared" si="145"/>
        <v>0</v>
      </c>
      <c r="S137" s="588"/>
      <c r="CJ137" s="46" t="b">
        <f t="shared" si="146"/>
        <v>1</v>
      </c>
      <c r="CT137" s="452">
        <f t="shared" si="126"/>
        <v>0</v>
      </c>
      <c r="CU137" s="27" t="b">
        <f t="shared" si="127"/>
        <v>1</v>
      </c>
    </row>
    <row r="138" spans="1:99" s="40" customFormat="1" ht="35.25" customHeight="1" x14ac:dyDescent="0.35">
      <c r="A138" s="141"/>
      <c r="B138" s="361" t="s">
        <v>10</v>
      </c>
      <c r="C138" s="361"/>
      <c r="D138" s="365">
        <f>D144</f>
        <v>0</v>
      </c>
      <c r="E138" s="365">
        <f t="shared" ref="E138:I138" si="194">E144</f>
        <v>0</v>
      </c>
      <c r="F138" s="365">
        <f t="shared" si="194"/>
        <v>0</v>
      </c>
      <c r="G138" s="365">
        <f t="shared" si="194"/>
        <v>0</v>
      </c>
      <c r="H138" s="365">
        <f t="shared" si="194"/>
        <v>0</v>
      </c>
      <c r="I138" s="365">
        <f t="shared" si="194"/>
        <v>0</v>
      </c>
      <c r="J138" s="247" t="e">
        <f>I138/H138</f>
        <v>#DIV/0!</v>
      </c>
      <c r="K138" s="196">
        <f>K144</f>
        <v>0</v>
      </c>
      <c r="L138" s="174" t="e">
        <f>K138/H138</f>
        <v>#DIV/0!</v>
      </c>
      <c r="M138" s="174" t="e">
        <f t="shared" ref="M138:M149" si="195">K138/I138</f>
        <v>#DIV/0!</v>
      </c>
      <c r="N138" s="196">
        <f t="shared" ref="N138:N142" si="196">N144</f>
        <v>0</v>
      </c>
      <c r="O138" s="196">
        <f t="shared" si="192"/>
        <v>0</v>
      </c>
      <c r="P138" s="174" t="e">
        <f t="shared" si="144"/>
        <v>#DIV/0!</v>
      </c>
      <c r="Q138" s="365">
        <f t="shared" si="193"/>
        <v>0</v>
      </c>
      <c r="R138" s="365">
        <f t="shared" si="145"/>
        <v>0</v>
      </c>
      <c r="S138" s="589"/>
      <c r="CJ138" s="46" t="b">
        <f t="shared" si="146"/>
        <v>1</v>
      </c>
      <c r="CT138" s="452">
        <f t="shared" si="126"/>
        <v>0</v>
      </c>
      <c r="CU138" s="27" t="b">
        <f t="shared" si="127"/>
        <v>1</v>
      </c>
    </row>
    <row r="139" spans="1:99" s="40" customFormat="1" ht="35.25" customHeight="1" x14ac:dyDescent="0.35">
      <c r="A139" s="141"/>
      <c r="B139" s="361" t="s">
        <v>8</v>
      </c>
      <c r="C139" s="361"/>
      <c r="D139" s="365">
        <f t="shared" ref="D139:I142" si="197">D145</f>
        <v>0</v>
      </c>
      <c r="E139" s="365">
        <f t="shared" si="197"/>
        <v>0</v>
      </c>
      <c r="F139" s="365">
        <f t="shared" si="197"/>
        <v>0</v>
      </c>
      <c r="G139" s="365">
        <f t="shared" si="197"/>
        <v>100</v>
      </c>
      <c r="H139" s="365">
        <f t="shared" si="197"/>
        <v>0</v>
      </c>
      <c r="I139" s="365">
        <f t="shared" si="197"/>
        <v>0</v>
      </c>
      <c r="J139" s="247" t="e">
        <f t="shared" ref="J139:J142" si="198">I139/H139</f>
        <v>#DIV/0!</v>
      </c>
      <c r="K139" s="196">
        <f>K145</f>
        <v>0</v>
      </c>
      <c r="L139" s="174" t="e">
        <f t="shared" ref="L139:L142" si="199">K139/H139</f>
        <v>#DIV/0!</v>
      </c>
      <c r="M139" s="174" t="e">
        <f t="shared" si="195"/>
        <v>#DIV/0!</v>
      </c>
      <c r="N139" s="196">
        <f t="shared" si="196"/>
        <v>0</v>
      </c>
      <c r="O139" s="196">
        <f t="shared" si="192"/>
        <v>0</v>
      </c>
      <c r="P139" s="174" t="e">
        <f t="shared" si="144"/>
        <v>#DIV/0!</v>
      </c>
      <c r="Q139" s="365">
        <f t="shared" si="193"/>
        <v>0</v>
      </c>
      <c r="R139" s="365">
        <f t="shared" si="145"/>
        <v>0</v>
      </c>
      <c r="S139" s="589"/>
      <c r="CJ139" s="46" t="b">
        <f t="shared" si="146"/>
        <v>1</v>
      </c>
      <c r="CT139" s="452">
        <f t="shared" si="126"/>
        <v>0</v>
      </c>
      <c r="CU139" s="27" t="b">
        <f t="shared" si="127"/>
        <v>1</v>
      </c>
    </row>
    <row r="140" spans="1:99" s="40" customFormat="1" ht="35.25" customHeight="1" x14ac:dyDescent="0.35">
      <c r="A140" s="141"/>
      <c r="B140" s="361" t="s">
        <v>19</v>
      </c>
      <c r="C140" s="361"/>
      <c r="D140" s="365">
        <f t="shared" si="197"/>
        <v>0</v>
      </c>
      <c r="E140" s="365">
        <f t="shared" si="197"/>
        <v>0</v>
      </c>
      <c r="F140" s="365">
        <f t="shared" si="197"/>
        <v>0</v>
      </c>
      <c r="G140" s="365">
        <f t="shared" si="197"/>
        <v>0</v>
      </c>
      <c r="H140" s="365">
        <f t="shared" si="197"/>
        <v>0</v>
      </c>
      <c r="I140" s="365">
        <f t="shared" si="197"/>
        <v>0</v>
      </c>
      <c r="J140" s="247" t="e">
        <f t="shared" si="198"/>
        <v>#DIV/0!</v>
      </c>
      <c r="K140" s="196">
        <f>K146</f>
        <v>0</v>
      </c>
      <c r="L140" s="174" t="e">
        <f t="shared" si="199"/>
        <v>#DIV/0!</v>
      </c>
      <c r="M140" s="174" t="e">
        <f t="shared" si="195"/>
        <v>#DIV/0!</v>
      </c>
      <c r="N140" s="196">
        <f t="shared" si="196"/>
        <v>0</v>
      </c>
      <c r="O140" s="196">
        <f t="shared" si="192"/>
        <v>0</v>
      </c>
      <c r="P140" s="174" t="e">
        <f t="shared" si="144"/>
        <v>#DIV/0!</v>
      </c>
      <c r="Q140" s="365">
        <f t="shared" si="193"/>
        <v>0</v>
      </c>
      <c r="R140" s="365">
        <f t="shared" si="145"/>
        <v>0</v>
      </c>
      <c r="S140" s="589"/>
      <c r="CJ140" s="46" t="b">
        <f t="shared" si="146"/>
        <v>1</v>
      </c>
      <c r="CT140" s="452">
        <f t="shared" ref="CT140:CT203" si="200">N140+O140</f>
        <v>0</v>
      </c>
      <c r="CU140" s="27" t="b">
        <f t="shared" ref="CU140:CU203" si="201">CT140=H140</f>
        <v>1</v>
      </c>
    </row>
    <row r="141" spans="1:99" s="40" customFormat="1" ht="35.25" customHeight="1" x14ac:dyDescent="0.35">
      <c r="A141" s="141"/>
      <c r="B141" s="362" t="s">
        <v>22</v>
      </c>
      <c r="C141" s="362"/>
      <c r="D141" s="365">
        <f t="shared" si="197"/>
        <v>0</v>
      </c>
      <c r="E141" s="365">
        <f t="shared" si="197"/>
        <v>0</v>
      </c>
      <c r="F141" s="365">
        <f t="shared" si="197"/>
        <v>0</v>
      </c>
      <c r="G141" s="365">
        <f t="shared" si="197"/>
        <v>0</v>
      </c>
      <c r="H141" s="365">
        <f t="shared" si="197"/>
        <v>0</v>
      </c>
      <c r="I141" s="365">
        <f t="shared" si="197"/>
        <v>0</v>
      </c>
      <c r="J141" s="247" t="e">
        <f t="shared" si="198"/>
        <v>#DIV/0!</v>
      </c>
      <c r="K141" s="196">
        <f>K147</f>
        <v>0</v>
      </c>
      <c r="L141" s="174" t="e">
        <f t="shared" si="199"/>
        <v>#DIV/0!</v>
      </c>
      <c r="M141" s="174" t="e">
        <f t="shared" si="195"/>
        <v>#DIV/0!</v>
      </c>
      <c r="N141" s="196">
        <f t="shared" si="196"/>
        <v>0</v>
      </c>
      <c r="O141" s="196">
        <f t="shared" si="192"/>
        <v>0</v>
      </c>
      <c r="P141" s="174" t="e">
        <f t="shared" si="144"/>
        <v>#DIV/0!</v>
      </c>
      <c r="Q141" s="365">
        <f t="shared" si="193"/>
        <v>0</v>
      </c>
      <c r="R141" s="365">
        <f t="shared" si="145"/>
        <v>0</v>
      </c>
      <c r="S141" s="589"/>
      <c r="CJ141" s="46" t="b">
        <f t="shared" si="146"/>
        <v>1</v>
      </c>
      <c r="CT141" s="452">
        <f t="shared" si="200"/>
        <v>0</v>
      </c>
      <c r="CU141" s="27" t="b">
        <f t="shared" si="201"/>
        <v>1</v>
      </c>
    </row>
    <row r="142" spans="1:99" s="40" customFormat="1" ht="35.25" customHeight="1" x14ac:dyDescent="0.35">
      <c r="A142" s="144"/>
      <c r="B142" s="361" t="s">
        <v>11</v>
      </c>
      <c r="C142" s="361"/>
      <c r="D142" s="365">
        <f t="shared" si="197"/>
        <v>0</v>
      </c>
      <c r="E142" s="365">
        <f t="shared" si="197"/>
        <v>0</v>
      </c>
      <c r="F142" s="365">
        <f t="shared" si="197"/>
        <v>0</v>
      </c>
      <c r="G142" s="365">
        <f t="shared" si="197"/>
        <v>0</v>
      </c>
      <c r="H142" s="365">
        <f t="shared" si="197"/>
        <v>0</v>
      </c>
      <c r="I142" s="365">
        <f t="shared" si="197"/>
        <v>0</v>
      </c>
      <c r="J142" s="247" t="e">
        <f t="shared" si="198"/>
        <v>#DIV/0!</v>
      </c>
      <c r="K142" s="196">
        <f>K148</f>
        <v>0</v>
      </c>
      <c r="L142" s="174" t="e">
        <f t="shared" si="199"/>
        <v>#DIV/0!</v>
      </c>
      <c r="M142" s="174" t="e">
        <f t="shared" si="195"/>
        <v>#DIV/0!</v>
      </c>
      <c r="N142" s="196">
        <f t="shared" si="196"/>
        <v>0</v>
      </c>
      <c r="O142" s="196">
        <f t="shared" si="192"/>
        <v>0</v>
      </c>
      <c r="P142" s="174" t="e">
        <f t="shared" si="144"/>
        <v>#DIV/0!</v>
      </c>
      <c r="Q142" s="365">
        <f t="shared" si="193"/>
        <v>0</v>
      </c>
      <c r="R142" s="365">
        <f t="shared" si="145"/>
        <v>0</v>
      </c>
      <c r="S142" s="590"/>
      <c r="CJ142" s="46" t="b">
        <f t="shared" si="146"/>
        <v>1</v>
      </c>
      <c r="CT142" s="452">
        <f t="shared" si="200"/>
        <v>0</v>
      </c>
      <c r="CU142" s="27" t="b">
        <f t="shared" si="201"/>
        <v>1</v>
      </c>
    </row>
    <row r="143" spans="1:99" s="40" customFormat="1" ht="46.5" x14ac:dyDescent="0.35">
      <c r="A143" s="145" t="s">
        <v>196</v>
      </c>
      <c r="B143" s="131" t="s">
        <v>107</v>
      </c>
      <c r="C143" s="175" t="s">
        <v>17</v>
      </c>
      <c r="D143" s="41">
        <f t="shared" ref="D143:I143" si="202">SUM(D144:D148)</f>
        <v>0</v>
      </c>
      <c r="E143" s="41">
        <f t="shared" si="202"/>
        <v>0</v>
      </c>
      <c r="F143" s="41">
        <f t="shared" si="202"/>
        <v>0</v>
      </c>
      <c r="G143" s="41">
        <f t="shared" si="202"/>
        <v>100</v>
      </c>
      <c r="H143" s="41">
        <f t="shared" si="202"/>
        <v>0</v>
      </c>
      <c r="I143" s="41">
        <f t="shared" si="202"/>
        <v>0</v>
      </c>
      <c r="J143" s="504" t="e">
        <f>I143/H143</f>
        <v>#DIV/0!</v>
      </c>
      <c r="K143" s="505">
        <f>SUM(K144:K148)</f>
        <v>0</v>
      </c>
      <c r="L143" s="199" t="e">
        <f>K143/H143</f>
        <v>#DIV/0!</v>
      </c>
      <c r="M143" s="199" t="e">
        <f t="shared" si="195"/>
        <v>#DIV/0!</v>
      </c>
      <c r="N143" s="505">
        <f>SUM(N144:N148)</f>
        <v>0</v>
      </c>
      <c r="O143" s="505">
        <f>H143-N143</f>
        <v>0</v>
      </c>
      <c r="P143" s="199" t="e">
        <f t="shared" si="144"/>
        <v>#DIV/0!</v>
      </c>
      <c r="Q143" s="51" t="e">
        <f>D143+H143-N143-#REF!</f>
        <v>#REF!</v>
      </c>
      <c r="R143" s="41">
        <f t="shared" si="145"/>
        <v>0</v>
      </c>
      <c r="S143" s="576" t="s">
        <v>474</v>
      </c>
      <c r="CJ143" s="46" t="b">
        <f t="shared" si="146"/>
        <v>1</v>
      </c>
      <c r="CT143" s="210">
        <f t="shared" si="200"/>
        <v>0</v>
      </c>
      <c r="CU143" s="46" t="b">
        <f t="shared" si="201"/>
        <v>1</v>
      </c>
    </row>
    <row r="144" spans="1:99" s="40" customFormat="1" ht="33" customHeight="1" x14ac:dyDescent="0.35">
      <c r="A144" s="146"/>
      <c r="B144" s="453" t="s">
        <v>10</v>
      </c>
      <c r="C144" s="453"/>
      <c r="D144" s="472"/>
      <c r="E144" s="472"/>
      <c r="F144" s="472"/>
      <c r="G144" s="472"/>
      <c r="H144" s="16"/>
      <c r="I144" s="472"/>
      <c r="J144" s="247" t="e">
        <f t="shared" ref="J144:J148" si="203">I144/H144</f>
        <v>#DIV/0!</v>
      </c>
      <c r="K144" s="196"/>
      <c r="L144" s="174" t="e">
        <f t="shared" ref="L144:L148" si="204">K144/H144</f>
        <v>#DIV/0!</v>
      </c>
      <c r="M144" s="174" t="e">
        <f t="shared" si="195"/>
        <v>#DIV/0!</v>
      </c>
      <c r="N144" s="196"/>
      <c r="O144" s="196">
        <f>H144-N144</f>
        <v>0</v>
      </c>
      <c r="P144" s="174" t="e">
        <f t="shared" si="144"/>
        <v>#DIV/0!</v>
      </c>
      <c r="Q144" s="16" t="e">
        <f>D144+H144-N144-#REF!</f>
        <v>#REF!</v>
      </c>
      <c r="R144" s="472">
        <f t="shared" si="145"/>
        <v>0</v>
      </c>
      <c r="S144" s="577"/>
      <c r="CJ144" s="46" t="b">
        <f t="shared" si="146"/>
        <v>1</v>
      </c>
      <c r="CT144" s="210">
        <f t="shared" si="200"/>
        <v>0</v>
      </c>
      <c r="CU144" s="46" t="b">
        <f t="shared" si="201"/>
        <v>1</v>
      </c>
    </row>
    <row r="145" spans="1:99" s="40" customFormat="1" ht="33" customHeight="1" x14ac:dyDescent="0.35">
      <c r="A145" s="146"/>
      <c r="B145" s="453" t="s">
        <v>8</v>
      </c>
      <c r="C145" s="453"/>
      <c r="D145" s="472"/>
      <c r="E145" s="472"/>
      <c r="F145" s="472"/>
      <c r="G145" s="472">
        <v>100</v>
      </c>
      <c r="H145" s="472"/>
      <c r="I145" s="472"/>
      <c r="J145" s="247" t="e">
        <f t="shared" si="203"/>
        <v>#DIV/0!</v>
      </c>
      <c r="K145" s="196"/>
      <c r="L145" s="174" t="e">
        <f t="shared" si="204"/>
        <v>#DIV/0!</v>
      </c>
      <c r="M145" s="174" t="e">
        <f t="shared" si="195"/>
        <v>#DIV/0!</v>
      </c>
      <c r="N145" s="196"/>
      <c r="O145" s="196">
        <f t="shared" ref="O145:O154" si="205">H145-N145</f>
        <v>0</v>
      </c>
      <c r="P145" s="174" t="e">
        <f t="shared" si="144"/>
        <v>#DIV/0!</v>
      </c>
      <c r="Q145" s="16" t="e">
        <f>D145+H145-N145-#REF!</f>
        <v>#REF!</v>
      </c>
      <c r="R145" s="472">
        <f t="shared" si="145"/>
        <v>0</v>
      </c>
      <c r="S145" s="577"/>
      <c r="CJ145" s="46" t="b">
        <f t="shared" si="146"/>
        <v>1</v>
      </c>
      <c r="CT145" s="210">
        <f t="shared" si="200"/>
        <v>0</v>
      </c>
      <c r="CU145" s="46" t="b">
        <f t="shared" si="201"/>
        <v>1</v>
      </c>
    </row>
    <row r="146" spans="1:99" s="40" customFormat="1" ht="33" customHeight="1" x14ac:dyDescent="0.35">
      <c r="A146" s="146"/>
      <c r="B146" s="453" t="s">
        <v>19</v>
      </c>
      <c r="C146" s="453"/>
      <c r="D146" s="472"/>
      <c r="E146" s="472"/>
      <c r="F146" s="472"/>
      <c r="G146" s="472"/>
      <c r="H146" s="472"/>
      <c r="I146" s="472"/>
      <c r="J146" s="247" t="e">
        <f t="shared" si="203"/>
        <v>#DIV/0!</v>
      </c>
      <c r="K146" s="196"/>
      <c r="L146" s="174" t="e">
        <f t="shared" si="204"/>
        <v>#DIV/0!</v>
      </c>
      <c r="M146" s="174" t="e">
        <f t="shared" si="195"/>
        <v>#DIV/0!</v>
      </c>
      <c r="N146" s="196"/>
      <c r="O146" s="196">
        <f t="shared" si="205"/>
        <v>0</v>
      </c>
      <c r="P146" s="174" t="e">
        <f t="shared" si="144"/>
        <v>#DIV/0!</v>
      </c>
      <c r="Q146" s="16" t="e">
        <f>D146+H146-N146-#REF!</f>
        <v>#REF!</v>
      </c>
      <c r="R146" s="472">
        <f t="shared" si="145"/>
        <v>0</v>
      </c>
      <c r="S146" s="577"/>
      <c r="CJ146" s="46" t="b">
        <f t="shared" si="146"/>
        <v>1</v>
      </c>
      <c r="CT146" s="210">
        <f t="shared" si="200"/>
        <v>0</v>
      </c>
      <c r="CU146" s="46" t="b">
        <f t="shared" si="201"/>
        <v>1</v>
      </c>
    </row>
    <row r="147" spans="1:99" s="40" customFormat="1" ht="33" customHeight="1" x14ac:dyDescent="0.35">
      <c r="A147" s="146"/>
      <c r="B147" s="453" t="s">
        <v>22</v>
      </c>
      <c r="C147" s="453"/>
      <c r="D147" s="472"/>
      <c r="E147" s="472"/>
      <c r="F147" s="472"/>
      <c r="G147" s="472"/>
      <c r="H147" s="472"/>
      <c r="I147" s="472"/>
      <c r="J147" s="247" t="e">
        <f t="shared" si="203"/>
        <v>#DIV/0!</v>
      </c>
      <c r="K147" s="196"/>
      <c r="L147" s="174" t="e">
        <f t="shared" si="204"/>
        <v>#DIV/0!</v>
      </c>
      <c r="M147" s="174" t="e">
        <f t="shared" si="195"/>
        <v>#DIV/0!</v>
      </c>
      <c r="N147" s="196"/>
      <c r="O147" s="196">
        <f t="shared" si="205"/>
        <v>0</v>
      </c>
      <c r="P147" s="174" t="e">
        <f t="shared" si="144"/>
        <v>#DIV/0!</v>
      </c>
      <c r="Q147" s="16" t="e">
        <f>D147+H147-N147-#REF!</f>
        <v>#REF!</v>
      </c>
      <c r="R147" s="472">
        <f t="shared" si="145"/>
        <v>0</v>
      </c>
      <c r="S147" s="577"/>
      <c r="CJ147" s="46" t="b">
        <f t="shared" si="146"/>
        <v>1</v>
      </c>
      <c r="CT147" s="210">
        <f t="shared" si="200"/>
        <v>0</v>
      </c>
      <c r="CU147" s="46" t="b">
        <f t="shared" si="201"/>
        <v>1</v>
      </c>
    </row>
    <row r="148" spans="1:99" s="40" customFormat="1" ht="33" customHeight="1" x14ac:dyDescent="0.35">
      <c r="A148" s="148"/>
      <c r="B148" s="453" t="s">
        <v>11</v>
      </c>
      <c r="C148" s="453"/>
      <c r="D148" s="472"/>
      <c r="E148" s="472"/>
      <c r="F148" s="472"/>
      <c r="G148" s="472"/>
      <c r="H148" s="16"/>
      <c r="I148" s="472"/>
      <c r="J148" s="247" t="e">
        <f t="shared" si="203"/>
        <v>#DIV/0!</v>
      </c>
      <c r="K148" s="196"/>
      <c r="L148" s="174" t="e">
        <f t="shared" si="204"/>
        <v>#DIV/0!</v>
      </c>
      <c r="M148" s="174" t="e">
        <f t="shared" si="195"/>
        <v>#DIV/0!</v>
      </c>
      <c r="N148" s="196"/>
      <c r="O148" s="196">
        <f t="shared" si="205"/>
        <v>0</v>
      </c>
      <c r="P148" s="174" t="e">
        <f t="shared" si="144"/>
        <v>#DIV/0!</v>
      </c>
      <c r="Q148" s="16" t="e">
        <f>D148+H148-N148-#REF!</f>
        <v>#REF!</v>
      </c>
      <c r="R148" s="472">
        <f t="shared" si="145"/>
        <v>0</v>
      </c>
      <c r="S148" s="578"/>
      <c r="CJ148" s="46" t="b">
        <f t="shared" si="146"/>
        <v>1</v>
      </c>
      <c r="CT148" s="210">
        <f t="shared" si="200"/>
        <v>0</v>
      </c>
      <c r="CU148" s="46" t="b">
        <f t="shared" si="201"/>
        <v>1</v>
      </c>
    </row>
    <row r="149" spans="1:99" s="102" customFormat="1" ht="46.5" x14ac:dyDescent="0.35">
      <c r="A149" s="138" t="s">
        <v>423</v>
      </c>
      <c r="B149" s="149" t="s">
        <v>425</v>
      </c>
      <c r="C149" s="129" t="s">
        <v>2</v>
      </c>
      <c r="D149" s="51">
        <f t="shared" ref="D149:I149" si="206">SUM(D150:D154)</f>
        <v>0</v>
      </c>
      <c r="E149" s="51">
        <f t="shared" si="206"/>
        <v>0</v>
      </c>
      <c r="F149" s="51">
        <f t="shared" si="206"/>
        <v>0</v>
      </c>
      <c r="G149" s="51">
        <f t="shared" si="206"/>
        <v>115</v>
      </c>
      <c r="H149" s="51">
        <f t="shared" si="206"/>
        <v>115</v>
      </c>
      <c r="I149" s="51">
        <f t="shared" si="206"/>
        <v>115</v>
      </c>
      <c r="J149" s="139">
        <f>I149/H149</f>
        <v>1</v>
      </c>
      <c r="K149" s="51">
        <f>SUM(K150:K154)</f>
        <v>115</v>
      </c>
      <c r="L149" s="130">
        <f>K149/H149</f>
        <v>1</v>
      </c>
      <c r="M149" s="171">
        <f t="shared" si="195"/>
        <v>1</v>
      </c>
      <c r="N149" s="51">
        <f>SUM(N150:N154)</f>
        <v>115</v>
      </c>
      <c r="O149" s="51">
        <f t="shared" si="205"/>
        <v>0</v>
      </c>
      <c r="P149" s="130">
        <f t="shared" ref="P149:P160" si="207">N149/H149</f>
        <v>1</v>
      </c>
      <c r="Q149" s="51">
        <f t="shared" ref="Q149:Q154" si="208">H149-N149</f>
        <v>0</v>
      </c>
      <c r="R149" s="51">
        <f t="shared" ref="R149:R160" si="209">I149-K149</f>
        <v>0</v>
      </c>
      <c r="S149" s="588"/>
      <c r="CJ149" s="46" t="b">
        <f t="shared" ref="CJ149:CJ160" si="210">N149+O149=H149</f>
        <v>1</v>
      </c>
      <c r="CT149" s="452">
        <f t="shared" si="200"/>
        <v>115</v>
      </c>
      <c r="CU149" s="27" t="b">
        <f t="shared" si="201"/>
        <v>1</v>
      </c>
    </row>
    <row r="150" spans="1:99" s="40" customFormat="1" ht="29.25" customHeight="1" x14ac:dyDescent="0.35">
      <c r="A150" s="141"/>
      <c r="B150" s="361" t="s">
        <v>10</v>
      </c>
      <c r="C150" s="361"/>
      <c r="D150" s="365">
        <f>D156</f>
        <v>0</v>
      </c>
      <c r="E150" s="365">
        <f t="shared" ref="E150:I150" si="211">E156</f>
        <v>0</v>
      </c>
      <c r="F150" s="365">
        <f t="shared" si="211"/>
        <v>0</v>
      </c>
      <c r="G150" s="365">
        <f t="shared" si="211"/>
        <v>0</v>
      </c>
      <c r="H150" s="365">
        <f t="shared" si="211"/>
        <v>0</v>
      </c>
      <c r="I150" s="365">
        <f t="shared" si="211"/>
        <v>0</v>
      </c>
      <c r="J150" s="142" t="e">
        <f>I150/H150</f>
        <v>#DIV/0!</v>
      </c>
      <c r="K150" s="365">
        <f>K156</f>
        <v>0</v>
      </c>
      <c r="L150" s="133" t="e">
        <f>K150/H150</f>
        <v>#DIV/0!</v>
      </c>
      <c r="M150" s="133" t="e">
        <f t="shared" ref="M150:M160" si="212">K150/I150</f>
        <v>#DIV/0!</v>
      </c>
      <c r="N150" s="365">
        <f t="shared" ref="N150:N154" si="213">N156</f>
        <v>0</v>
      </c>
      <c r="O150" s="365">
        <f t="shared" si="205"/>
        <v>0</v>
      </c>
      <c r="P150" s="133" t="e">
        <f t="shared" si="207"/>
        <v>#DIV/0!</v>
      </c>
      <c r="Q150" s="365">
        <f t="shared" si="208"/>
        <v>0</v>
      </c>
      <c r="R150" s="365">
        <f t="shared" si="209"/>
        <v>0</v>
      </c>
      <c r="S150" s="589"/>
      <c r="CJ150" s="46" t="b">
        <f t="shared" si="210"/>
        <v>1</v>
      </c>
      <c r="CT150" s="452">
        <f t="shared" si="200"/>
        <v>0</v>
      </c>
      <c r="CU150" s="27" t="b">
        <f t="shared" si="201"/>
        <v>1</v>
      </c>
    </row>
    <row r="151" spans="1:99" s="40" customFormat="1" ht="29.25" customHeight="1" x14ac:dyDescent="0.35">
      <c r="A151" s="141"/>
      <c r="B151" s="361" t="s">
        <v>8</v>
      </c>
      <c r="C151" s="361"/>
      <c r="D151" s="365">
        <f t="shared" ref="D151:I151" si="214">D157</f>
        <v>0</v>
      </c>
      <c r="E151" s="365">
        <f t="shared" si="214"/>
        <v>0</v>
      </c>
      <c r="F151" s="365">
        <f t="shared" si="214"/>
        <v>0</v>
      </c>
      <c r="G151" s="365">
        <f t="shared" si="214"/>
        <v>115</v>
      </c>
      <c r="H151" s="365">
        <f t="shared" si="214"/>
        <v>115</v>
      </c>
      <c r="I151" s="365">
        <f t="shared" si="214"/>
        <v>115</v>
      </c>
      <c r="J151" s="143">
        <f t="shared" ref="J151:J154" si="215">I151/H151</f>
        <v>1</v>
      </c>
      <c r="K151" s="365">
        <f>K157</f>
        <v>115</v>
      </c>
      <c r="L151" s="134">
        <f t="shared" ref="L151:L154" si="216">K151/H151</f>
        <v>1</v>
      </c>
      <c r="M151" s="134">
        <f t="shared" si="212"/>
        <v>1</v>
      </c>
      <c r="N151" s="365">
        <f t="shared" si="213"/>
        <v>115</v>
      </c>
      <c r="O151" s="365">
        <f t="shared" si="205"/>
        <v>0</v>
      </c>
      <c r="P151" s="134">
        <f t="shared" si="207"/>
        <v>1</v>
      </c>
      <c r="Q151" s="365">
        <f t="shared" si="208"/>
        <v>0</v>
      </c>
      <c r="R151" s="365">
        <f t="shared" si="209"/>
        <v>0</v>
      </c>
      <c r="S151" s="589"/>
      <c r="CJ151" s="46" t="b">
        <f t="shared" si="210"/>
        <v>1</v>
      </c>
      <c r="CT151" s="452">
        <f t="shared" si="200"/>
        <v>115</v>
      </c>
      <c r="CU151" s="27" t="b">
        <f t="shared" si="201"/>
        <v>1</v>
      </c>
    </row>
    <row r="152" spans="1:99" s="40" customFormat="1" ht="29.25" customHeight="1" x14ac:dyDescent="0.35">
      <c r="A152" s="141"/>
      <c r="B152" s="361" t="s">
        <v>19</v>
      </c>
      <c r="C152" s="361"/>
      <c r="D152" s="365">
        <f t="shared" ref="D152:I152" si="217">D158</f>
        <v>0</v>
      </c>
      <c r="E152" s="365">
        <f t="shared" si="217"/>
        <v>0</v>
      </c>
      <c r="F152" s="365">
        <f t="shared" si="217"/>
        <v>0</v>
      </c>
      <c r="G152" s="365">
        <f t="shared" si="217"/>
        <v>0</v>
      </c>
      <c r="H152" s="365">
        <f t="shared" si="217"/>
        <v>0</v>
      </c>
      <c r="I152" s="365">
        <f t="shared" si="217"/>
        <v>0</v>
      </c>
      <c r="J152" s="142" t="e">
        <f t="shared" si="215"/>
        <v>#DIV/0!</v>
      </c>
      <c r="K152" s="365">
        <f>K158</f>
        <v>0</v>
      </c>
      <c r="L152" s="133" t="e">
        <f t="shared" si="216"/>
        <v>#DIV/0!</v>
      </c>
      <c r="M152" s="133" t="e">
        <f t="shared" si="212"/>
        <v>#DIV/0!</v>
      </c>
      <c r="N152" s="365">
        <f t="shared" si="213"/>
        <v>0</v>
      </c>
      <c r="O152" s="365">
        <f t="shared" si="205"/>
        <v>0</v>
      </c>
      <c r="P152" s="133" t="e">
        <f t="shared" si="207"/>
        <v>#DIV/0!</v>
      </c>
      <c r="Q152" s="365">
        <f t="shared" si="208"/>
        <v>0</v>
      </c>
      <c r="R152" s="365">
        <f t="shared" si="209"/>
        <v>0</v>
      </c>
      <c r="S152" s="589"/>
      <c r="CJ152" s="46" t="b">
        <f t="shared" si="210"/>
        <v>1</v>
      </c>
      <c r="CT152" s="452">
        <f t="shared" si="200"/>
        <v>0</v>
      </c>
      <c r="CU152" s="27" t="b">
        <f t="shared" si="201"/>
        <v>1</v>
      </c>
    </row>
    <row r="153" spans="1:99" s="40" customFormat="1" ht="29.25" customHeight="1" x14ac:dyDescent="0.35">
      <c r="A153" s="141"/>
      <c r="B153" s="362" t="s">
        <v>22</v>
      </c>
      <c r="C153" s="362"/>
      <c r="D153" s="365">
        <f t="shared" ref="D153:I153" si="218">D159</f>
        <v>0</v>
      </c>
      <c r="E153" s="365">
        <f t="shared" si="218"/>
        <v>0</v>
      </c>
      <c r="F153" s="365">
        <f t="shared" si="218"/>
        <v>0</v>
      </c>
      <c r="G153" s="365">
        <f t="shared" si="218"/>
        <v>0</v>
      </c>
      <c r="H153" s="365">
        <f t="shared" si="218"/>
        <v>0</v>
      </c>
      <c r="I153" s="365">
        <f t="shared" si="218"/>
        <v>0</v>
      </c>
      <c r="J153" s="142" t="e">
        <f t="shared" si="215"/>
        <v>#DIV/0!</v>
      </c>
      <c r="K153" s="365">
        <f>K159</f>
        <v>0</v>
      </c>
      <c r="L153" s="133" t="e">
        <f t="shared" si="216"/>
        <v>#DIV/0!</v>
      </c>
      <c r="M153" s="133" t="e">
        <f t="shared" si="212"/>
        <v>#DIV/0!</v>
      </c>
      <c r="N153" s="365">
        <f t="shared" si="213"/>
        <v>0</v>
      </c>
      <c r="O153" s="365">
        <f t="shared" si="205"/>
        <v>0</v>
      </c>
      <c r="P153" s="133" t="e">
        <f t="shared" si="207"/>
        <v>#DIV/0!</v>
      </c>
      <c r="Q153" s="365">
        <f t="shared" si="208"/>
        <v>0</v>
      </c>
      <c r="R153" s="365">
        <f t="shared" si="209"/>
        <v>0</v>
      </c>
      <c r="S153" s="589"/>
      <c r="CJ153" s="46" t="b">
        <f t="shared" si="210"/>
        <v>1</v>
      </c>
      <c r="CT153" s="452">
        <f t="shared" si="200"/>
        <v>0</v>
      </c>
      <c r="CU153" s="27" t="b">
        <f t="shared" si="201"/>
        <v>1</v>
      </c>
    </row>
    <row r="154" spans="1:99" s="40" customFormat="1" ht="29.25" customHeight="1" x14ac:dyDescent="0.35">
      <c r="A154" s="144"/>
      <c r="B154" s="361" t="s">
        <v>11</v>
      </c>
      <c r="C154" s="361"/>
      <c r="D154" s="365">
        <f t="shared" ref="D154:I154" si="219">D160</f>
        <v>0</v>
      </c>
      <c r="E154" s="365">
        <f t="shared" si="219"/>
        <v>0</v>
      </c>
      <c r="F154" s="365">
        <f t="shared" si="219"/>
        <v>0</v>
      </c>
      <c r="G154" s="365">
        <f t="shared" si="219"/>
        <v>0</v>
      </c>
      <c r="H154" s="365">
        <f t="shared" si="219"/>
        <v>0</v>
      </c>
      <c r="I154" s="365">
        <f t="shared" si="219"/>
        <v>0</v>
      </c>
      <c r="J154" s="142" t="e">
        <f t="shared" si="215"/>
        <v>#DIV/0!</v>
      </c>
      <c r="K154" s="365">
        <f>K160</f>
        <v>0</v>
      </c>
      <c r="L154" s="133" t="e">
        <f t="shared" si="216"/>
        <v>#DIV/0!</v>
      </c>
      <c r="M154" s="133" t="e">
        <f t="shared" si="212"/>
        <v>#DIV/0!</v>
      </c>
      <c r="N154" s="365">
        <f t="shared" si="213"/>
        <v>0</v>
      </c>
      <c r="O154" s="365">
        <f t="shared" si="205"/>
        <v>0</v>
      </c>
      <c r="P154" s="133" t="e">
        <f t="shared" si="207"/>
        <v>#DIV/0!</v>
      </c>
      <c r="Q154" s="365">
        <f t="shared" si="208"/>
        <v>0</v>
      </c>
      <c r="R154" s="365">
        <f t="shared" si="209"/>
        <v>0</v>
      </c>
      <c r="S154" s="590"/>
      <c r="CJ154" s="46" t="b">
        <f t="shared" si="210"/>
        <v>1</v>
      </c>
      <c r="CT154" s="452">
        <f t="shared" si="200"/>
        <v>0</v>
      </c>
      <c r="CU154" s="27" t="b">
        <f t="shared" si="201"/>
        <v>1</v>
      </c>
    </row>
    <row r="155" spans="1:99" s="40" customFormat="1" ht="93" x14ac:dyDescent="0.35">
      <c r="A155" s="145" t="s">
        <v>424</v>
      </c>
      <c r="B155" s="131" t="s">
        <v>426</v>
      </c>
      <c r="C155" s="175" t="s">
        <v>17</v>
      </c>
      <c r="D155" s="41">
        <f t="shared" ref="D155:I155" si="220">SUM(D156:D160)</f>
        <v>0</v>
      </c>
      <c r="E155" s="41">
        <f t="shared" si="220"/>
        <v>0</v>
      </c>
      <c r="F155" s="41">
        <f t="shared" si="220"/>
        <v>0</v>
      </c>
      <c r="G155" s="41">
        <f t="shared" si="220"/>
        <v>115</v>
      </c>
      <c r="H155" s="41">
        <f t="shared" si="220"/>
        <v>115</v>
      </c>
      <c r="I155" s="41">
        <f t="shared" si="220"/>
        <v>115</v>
      </c>
      <c r="J155" s="140">
        <f>I155/H155</f>
        <v>1</v>
      </c>
      <c r="K155" s="41">
        <f>SUM(K156:K160)</f>
        <v>115</v>
      </c>
      <c r="L155" s="132">
        <f>K155/H155</f>
        <v>1</v>
      </c>
      <c r="M155" s="171">
        <f t="shared" si="212"/>
        <v>1</v>
      </c>
      <c r="N155" s="41">
        <f>SUM(N156:N160)</f>
        <v>115</v>
      </c>
      <c r="O155" s="41">
        <f>H155-N155</f>
        <v>0</v>
      </c>
      <c r="P155" s="132">
        <f t="shared" si="207"/>
        <v>1</v>
      </c>
      <c r="Q155" s="51" t="e">
        <f>D155+H155-N155-#REF!</f>
        <v>#REF!</v>
      </c>
      <c r="R155" s="41">
        <f t="shared" si="209"/>
        <v>0</v>
      </c>
      <c r="S155" s="576" t="s">
        <v>431</v>
      </c>
      <c r="T155" s="103"/>
      <c r="CJ155" s="46" t="b">
        <f t="shared" si="210"/>
        <v>1</v>
      </c>
      <c r="CT155" s="210">
        <f t="shared" si="200"/>
        <v>115</v>
      </c>
      <c r="CU155" s="46" t="b">
        <f t="shared" si="201"/>
        <v>1</v>
      </c>
    </row>
    <row r="156" spans="1:99" s="40" customFormat="1" ht="42" customHeight="1" x14ac:dyDescent="0.35">
      <c r="A156" s="146"/>
      <c r="B156" s="453" t="s">
        <v>10</v>
      </c>
      <c r="C156" s="453"/>
      <c r="D156" s="472"/>
      <c r="E156" s="472"/>
      <c r="F156" s="472"/>
      <c r="G156" s="472"/>
      <c r="H156" s="16"/>
      <c r="I156" s="472"/>
      <c r="J156" s="142" t="e">
        <f t="shared" ref="J156:J160" si="221">I156/H156</f>
        <v>#DIV/0!</v>
      </c>
      <c r="K156" s="472"/>
      <c r="L156" s="133" t="e">
        <f t="shared" ref="L156:L160" si="222">K156/H156</f>
        <v>#DIV/0!</v>
      </c>
      <c r="M156" s="133" t="e">
        <f t="shared" si="212"/>
        <v>#DIV/0!</v>
      </c>
      <c r="N156" s="472"/>
      <c r="O156" s="472">
        <f>H156-N156</f>
        <v>0</v>
      </c>
      <c r="P156" s="133" t="e">
        <f t="shared" si="207"/>
        <v>#DIV/0!</v>
      </c>
      <c r="Q156" s="16" t="e">
        <f>D156+H156-N156-#REF!</f>
        <v>#REF!</v>
      </c>
      <c r="R156" s="472">
        <f t="shared" si="209"/>
        <v>0</v>
      </c>
      <c r="S156" s="577"/>
      <c r="T156" s="103"/>
      <c r="CJ156" s="46" t="b">
        <f t="shared" si="210"/>
        <v>1</v>
      </c>
      <c r="CT156" s="210">
        <f t="shared" si="200"/>
        <v>0</v>
      </c>
      <c r="CU156" s="46" t="b">
        <f t="shared" si="201"/>
        <v>1</v>
      </c>
    </row>
    <row r="157" spans="1:99" s="40" customFormat="1" ht="42" customHeight="1" x14ac:dyDescent="0.35">
      <c r="A157" s="146"/>
      <c r="B157" s="453" t="s">
        <v>8</v>
      </c>
      <c r="C157" s="453"/>
      <c r="D157" s="472"/>
      <c r="E157" s="472"/>
      <c r="F157" s="472"/>
      <c r="G157" s="472">
        <v>115</v>
      </c>
      <c r="H157" s="472">
        <v>115</v>
      </c>
      <c r="I157" s="472">
        <v>115</v>
      </c>
      <c r="J157" s="143">
        <f t="shared" si="221"/>
        <v>1</v>
      </c>
      <c r="K157" s="472">
        <v>115</v>
      </c>
      <c r="L157" s="134">
        <f t="shared" si="222"/>
        <v>1</v>
      </c>
      <c r="M157" s="134">
        <f t="shared" si="212"/>
        <v>1</v>
      </c>
      <c r="N157" s="472">
        <v>115</v>
      </c>
      <c r="O157" s="472">
        <f t="shared" ref="O157:O160" si="223">H157-N157</f>
        <v>0</v>
      </c>
      <c r="P157" s="134">
        <f t="shared" si="207"/>
        <v>1</v>
      </c>
      <c r="Q157" s="16" t="e">
        <f>D157+H157-N157-#REF!</f>
        <v>#REF!</v>
      </c>
      <c r="R157" s="472">
        <f t="shared" si="209"/>
        <v>0</v>
      </c>
      <c r="S157" s="577"/>
      <c r="T157" s="103"/>
      <c r="CJ157" s="46" t="b">
        <f t="shared" si="210"/>
        <v>1</v>
      </c>
      <c r="CT157" s="210">
        <f t="shared" si="200"/>
        <v>115</v>
      </c>
      <c r="CU157" s="46" t="b">
        <f t="shared" si="201"/>
        <v>1</v>
      </c>
    </row>
    <row r="158" spans="1:99" s="40" customFormat="1" ht="42" customHeight="1" x14ac:dyDescent="0.35">
      <c r="A158" s="146"/>
      <c r="B158" s="453" t="s">
        <v>19</v>
      </c>
      <c r="C158" s="453"/>
      <c r="D158" s="472"/>
      <c r="E158" s="472"/>
      <c r="F158" s="472"/>
      <c r="G158" s="472"/>
      <c r="H158" s="472"/>
      <c r="I158" s="472"/>
      <c r="J158" s="142" t="e">
        <f t="shared" si="221"/>
        <v>#DIV/0!</v>
      </c>
      <c r="K158" s="472"/>
      <c r="L158" s="133" t="e">
        <f t="shared" si="222"/>
        <v>#DIV/0!</v>
      </c>
      <c r="M158" s="133" t="e">
        <f t="shared" si="212"/>
        <v>#DIV/0!</v>
      </c>
      <c r="N158" s="472"/>
      <c r="O158" s="472">
        <f t="shared" si="223"/>
        <v>0</v>
      </c>
      <c r="P158" s="133" t="e">
        <f t="shared" si="207"/>
        <v>#DIV/0!</v>
      </c>
      <c r="Q158" s="16" t="e">
        <f>D158+H158-N158-#REF!</f>
        <v>#REF!</v>
      </c>
      <c r="R158" s="472">
        <f t="shared" si="209"/>
        <v>0</v>
      </c>
      <c r="S158" s="577"/>
      <c r="T158" s="103"/>
      <c r="CJ158" s="46" t="b">
        <f t="shared" si="210"/>
        <v>1</v>
      </c>
      <c r="CT158" s="210">
        <f t="shared" si="200"/>
        <v>0</v>
      </c>
      <c r="CU158" s="46" t="b">
        <f t="shared" si="201"/>
        <v>1</v>
      </c>
    </row>
    <row r="159" spans="1:99" s="40" customFormat="1" ht="42" customHeight="1" x14ac:dyDescent="0.35">
      <c r="A159" s="146"/>
      <c r="B159" s="453" t="s">
        <v>22</v>
      </c>
      <c r="C159" s="453"/>
      <c r="D159" s="472"/>
      <c r="E159" s="472"/>
      <c r="F159" s="472"/>
      <c r="G159" s="472"/>
      <c r="H159" s="472"/>
      <c r="I159" s="472"/>
      <c r="J159" s="142" t="e">
        <f t="shared" si="221"/>
        <v>#DIV/0!</v>
      </c>
      <c r="K159" s="472"/>
      <c r="L159" s="133" t="e">
        <f t="shared" si="222"/>
        <v>#DIV/0!</v>
      </c>
      <c r="M159" s="133" t="e">
        <f t="shared" si="212"/>
        <v>#DIV/0!</v>
      </c>
      <c r="N159" s="472"/>
      <c r="O159" s="472">
        <f t="shared" si="223"/>
        <v>0</v>
      </c>
      <c r="P159" s="133" t="e">
        <f t="shared" si="207"/>
        <v>#DIV/0!</v>
      </c>
      <c r="Q159" s="16" t="e">
        <f>D159+H159-N159-#REF!</f>
        <v>#REF!</v>
      </c>
      <c r="R159" s="472">
        <f t="shared" si="209"/>
        <v>0</v>
      </c>
      <c r="S159" s="577"/>
      <c r="T159" s="103"/>
      <c r="CJ159" s="46" t="b">
        <f t="shared" si="210"/>
        <v>1</v>
      </c>
      <c r="CT159" s="210">
        <f t="shared" si="200"/>
        <v>0</v>
      </c>
      <c r="CU159" s="46" t="b">
        <f t="shared" si="201"/>
        <v>1</v>
      </c>
    </row>
    <row r="160" spans="1:99" s="40" customFormat="1" ht="42" customHeight="1" x14ac:dyDescent="0.35">
      <c r="A160" s="148"/>
      <c r="B160" s="453" t="s">
        <v>11</v>
      </c>
      <c r="C160" s="453"/>
      <c r="D160" s="472"/>
      <c r="E160" s="472"/>
      <c r="F160" s="472"/>
      <c r="G160" s="472"/>
      <c r="H160" s="16"/>
      <c r="I160" s="472"/>
      <c r="J160" s="142" t="e">
        <f t="shared" si="221"/>
        <v>#DIV/0!</v>
      </c>
      <c r="K160" s="472"/>
      <c r="L160" s="133" t="e">
        <f t="shared" si="222"/>
        <v>#DIV/0!</v>
      </c>
      <c r="M160" s="133" t="e">
        <f t="shared" si="212"/>
        <v>#DIV/0!</v>
      </c>
      <c r="N160" s="472"/>
      <c r="O160" s="472">
        <f t="shared" si="223"/>
        <v>0</v>
      </c>
      <c r="P160" s="133" t="e">
        <f t="shared" si="207"/>
        <v>#DIV/0!</v>
      </c>
      <c r="Q160" s="16" t="e">
        <f>D160+H160-N160-#REF!</f>
        <v>#REF!</v>
      </c>
      <c r="R160" s="472">
        <f t="shared" si="209"/>
        <v>0</v>
      </c>
      <c r="S160" s="578"/>
      <c r="T160" s="399"/>
      <c r="CJ160" s="46" t="b">
        <f t="shared" si="210"/>
        <v>1</v>
      </c>
      <c r="CT160" s="210">
        <f t="shared" si="200"/>
        <v>0</v>
      </c>
      <c r="CU160" s="46" t="b">
        <f t="shared" si="201"/>
        <v>1</v>
      </c>
    </row>
    <row r="161" spans="1:99" ht="126" customHeight="1" x14ac:dyDescent="0.4">
      <c r="A161" s="604" t="s">
        <v>25</v>
      </c>
      <c r="B161" s="396" t="s">
        <v>42</v>
      </c>
      <c r="C161" s="397" t="s">
        <v>9</v>
      </c>
      <c r="D161" s="73" t="e">
        <f>SUM(D162:D166)</f>
        <v>#REF!</v>
      </c>
      <c r="E161" s="73" t="e">
        <f t="shared" ref="E161:H161" si="224">SUM(E162:E166)</f>
        <v>#REF!</v>
      </c>
      <c r="F161" s="73" t="e">
        <f t="shared" si="224"/>
        <v>#REF!</v>
      </c>
      <c r="G161" s="73">
        <f t="shared" si="224"/>
        <v>686715.97</v>
      </c>
      <c r="H161" s="73">
        <f t="shared" si="224"/>
        <v>645040.15</v>
      </c>
      <c r="I161" s="73">
        <f t="shared" ref="I161" si="225">SUM(I162:I166)</f>
        <v>586331.39</v>
      </c>
      <c r="J161" s="74">
        <f>I161/H161</f>
        <v>0.91</v>
      </c>
      <c r="K161" s="73">
        <f t="shared" ref="K161" si="226">SUM(K162:K166)</f>
        <v>455721.2</v>
      </c>
      <c r="L161" s="398">
        <f>K161/H161</f>
        <v>0.70699999999999996</v>
      </c>
      <c r="M161" s="74">
        <f>K161/I161</f>
        <v>0.78</v>
      </c>
      <c r="N161" s="73">
        <f t="shared" ref="N161:O161" si="227">SUM(N162:N166)</f>
        <v>603081.94999999995</v>
      </c>
      <c r="O161" s="73">
        <f t="shared" si="227"/>
        <v>41958.2</v>
      </c>
      <c r="P161" s="74">
        <f t="shared" ref="P161:P178" si="228">N161/H161</f>
        <v>0.93</v>
      </c>
      <c r="Q161" s="73">
        <f t="shared" ref="Q161:Q184" si="229">H161-N161</f>
        <v>41958.2</v>
      </c>
      <c r="R161" s="73">
        <f t="shared" ref="R161:R196" si="230">I161-K161</f>
        <v>130610.19</v>
      </c>
      <c r="S161" s="589" t="s">
        <v>363</v>
      </c>
      <c r="CG161" s="153">
        <v>777568.12</v>
      </c>
      <c r="CH161" s="22">
        <v>777607.52</v>
      </c>
      <c r="CI161" s="22">
        <v>708075.54</v>
      </c>
      <c r="CJ161" s="46" t="b">
        <f t="shared" ref="CJ161:CJ220" si="231">N161+O161=H161</f>
        <v>1</v>
      </c>
      <c r="CT161" s="452">
        <f t="shared" si="200"/>
        <v>645040.15</v>
      </c>
      <c r="CU161" s="27" t="b">
        <f t="shared" si="201"/>
        <v>1</v>
      </c>
    </row>
    <row r="162" spans="1:99" ht="37.5" customHeight="1" x14ac:dyDescent="0.4">
      <c r="A162" s="604"/>
      <c r="B162" s="58" t="s">
        <v>10</v>
      </c>
      <c r="C162" s="58"/>
      <c r="D162" s="25" t="e">
        <f>D168</f>
        <v>#REF!</v>
      </c>
      <c r="E162" s="25" t="e">
        <f t="shared" ref="E162:F162" si="232">E168</f>
        <v>#REF!</v>
      </c>
      <c r="F162" s="25" t="e">
        <f t="shared" si="232"/>
        <v>#REF!</v>
      </c>
      <c r="G162" s="25">
        <f t="shared" ref="G162:I166" si="233">G168+G204</f>
        <v>47685.8</v>
      </c>
      <c r="H162" s="25">
        <f t="shared" si="233"/>
        <v>5351.38</v>
      </c>
      <c r="I162" s="25">
        <f t="shared" si="233"/>
        <v>5351.38</v>
      </c>
      <c r="J162" s="60">
        <f t="shared" ref="J162" si="234">I162/H162</f>
        <v>1</v>
      </c>
      <c r="K162" s="25">
        <f>K168+K204</f>
        <v>5351.38</v>
      </c>
      <c r="L162" s="59">
        <f t="shared" ref="L162:L166" si="235">K162/H162</f>
        <v>1</v>
      </c>
      <c r="M162" s="60">
        <f t="shared" ref="M162" si="236">K162/I162</f>
        <v>1</v>
      </c>
      <c r="N162" s="25">
        <f t="shared" ref="N162:O166" si="237">N168+N204</f>
        <v>5351.38</v>
      </c>
      <c r="O162" s="25">
        <f t="shared" si="237"/>
        <v>0</v>
      </c>
      <c r="P162" s="59">
        <f t="shared" si="228"/>
        <v>1</v>
      </c>
      <c r="Q162" s="25">
        <f t="shared" si="229"/>
        <v>0</v>
      </c>
      <c r="R162" s="25">
        <f t="shared" si="230"/>
        <v>0</v>
      </c>
      <c r="S162" s="589"/>
      <c r="CG162" s="153">
        <f>G161-CG161</f>
        <v>-90852.15</v>
      </c>
      <c r="CH162" s="22">
        <f>H161-CH161</f>
        <v>-132567.37</v>
      </c>
      <c r="CI162" s="22">
        <f>K161-CI161</f>
        <v>-252354.34</v>
      </c>
      <c r="CJ162" s="46" t="b">
        <f t="shared" si="231"/>
        <v>1</v>
      </c>
      <c r="CT162" s="452">
        <f t="shared" si="200"/>
        <v>5351.38</v>
      </c>
      <c r="CU162" s="27" t="b">
        <f t="shared" si="201"/>
        <v>1</v>
      </c>
    </row>
    <row r="163" spans="1:99" ht="27.75" x14ac:dyDescent="0.4">
      <c r="A163" s="604"/>
      <c r="B163" s="58" t="s">
        <v>8</v>
      </c>
      <c r="C163" s="58"/>
      <c r="D163" s="25" t="e">
        <f t="shared" ref="D163:F163" si="238">D169</f>
        <v>#REF!</v>
      </c>
      <c r="E163" s="25" t="e">
        <f t="shared" si="238"/>
        <v>#REF!</v>
      </c>
      <c r="F163" s="25" t="e">
        <f t="shared" si="238"/>
        <v>#REF!</v>
      </c>
      <c r="G163" s="25">
        <f t="shared" si="233"/>
        <v>620373.30000000005</v>
      </c>
      <c r="H163" s="25">
        <f t="shared" si="233"/>
        <v>621031.9</v>
      </c>
      <c r="I163" s="25">
        <f t="shared" si="233"/>
        <v>562367.56999999995</v>
      </c>
      <c r="J163" s="60">
        <f>I163/H163</f>
        <v>0.91</v>
      </c>
      <c r="K163" s="25">
        <f>K169+K205</f>
        <v>431757.38</v>
      </c>
      <c r="L163" s="177">
        <f t="shared" si="235"/>
        <v>0.69499999999999995</v>
      </c>
      <c r="M163" s="60">
        <f>K163/I163</f>
        <v>0.77</v>
      </c>
      <c r="N163" s="25">
        <f t="shared" si="237"/>
        <v>579097.41</v>
      </c>
      <c r="O163" s="25">
        <f t="shared" si="237"/>
        <v>41934.49</v>
      </c>
      <c r="P163" s="59">
        <f t="shared" si="228"/>
        <v>0.93</v>
      </c>
      <c r="Q163" s="25">
        <f t="shared" si="229"/>
        <v>41934.49</v>
      </c>
      <c r="R163" s="25">
        <f t="shared" si="230"/>
        <v>130610.19</v>
      </c>
      <c r="S163" s="589"/>
      <c r="CG163" s="153"/>
      <c r="CJ163" s="46" t="b">
        <f t="shared" si="231"/>
        <v>1</v>
      </c>
      <c r="CT163" s="452">
        <f t="shared" si="200"/>
        <v>621031.9</v>
      </c>
      <c r="CU163" s="27" t="b">
        <f t="shared" si="201"/>
        <v>1</v>
      </c>
    </row>
    <row r="164" spans="1:99" ht="27.75" x14ac:dyDescent="0.4">
      <c r="A164" s="604"/>
      <c r="B164" s="66" t="s">
        <v>19</v>
      </c>
      <c r="C164" s="66"/>
      <c r="D164" s="25" t="e">
        <f t="shared" ref="D164:F164" si="239">D170</f>
        <v>#REF!</v>
      </c>
      <c r="E164" s="25" t="e">
        <f t="shared" si="239"/>
        <v>#REF!</v>
      </c>
      <c r="F164" s="25" t="e">
        <f t="shared" si="239"/>
        <v>#REF!</v>
      </c>
      <c r="G164" s="25">
        <f t="shared" si="233"/>
        <v>15330.72</v>
      </c>
      <c r="H164" s="25">
        <f t="shared" si="233"/>
        <v>15330.72</v>
      </c>
      <c r="I164" s="25">
        <f t="shared" si="233"/>
        <v>15286.29</v>
      </c>
      <c r="J164" s="60">
        <f t="shared" ref="J164:J166" si="240">I164/H164</f>
        <v>1</v>
      </c>
      <c r="K164" s="25">
        <f>K170+K206</f>
        <v>15286.29</v>
      </c>
      <c r="L164" s="59">
        <f t="shared" si="235"/>
        <v>1</v>
      </c>
      <c r="M164" s="60">
        <f t="shared" ref="M164:M166" si="241">K164/I164</f>
        <v>1</v>
      </c>
      <c r="N164" s="25">
        <f t="shared" si="237"/>
        <v>15307.01</v>
      </c>
      <c r="O164" s="25">
        <f t="shared" si="237"/>
        <v>23.71</v>
      </c>
      <c r="P164" s="59">
        <f t="shared" si="228"/>
        <v>1</v>
      </c>
      <c r="Q164" s="25">
        <f t="shared" si="229"/>
        <v>23.71</v>
      </c>
      <c r="R164" s="25">
        <f t="shared" si="230"/>
        <v>0</v>
      </c>
      <c r="S164" s="589"/>
      <c r="CG164" s="153"/>
      <c r="CJ164" s="46" t="b">
        <f t="shared" si="231"/>
        <v>1</v>
      </c>
      <c r="CT164" s="452">
        <f t="shared" si="200"/>
        <v>15330.72</v>
      </c>
      <c r="CU164" s="27" t="b">
        <f t="shared" si="201"/>
        <v>1</v>
      </c>
    </row>
    <row r="165" spans="1:99" ht="35.25" customHeight="1" x14ac:dyDescent="0.4">
      <c r="A165" s="604"/>
      <c r="B165" s="58" t="s">
        <v>22</v>
      </c>
      <c r="C165" s="58"/>
      <c r="D165" s="25" t="e">
        <f t="shared" ref="D165:F165" si="242">D171</f>
        <v>#REF!</v>
      </c>
      <c r="E165" s="25" t="e">
        <f t="shared" si="242"/>
        <v>#REF!</v>
      </c>
      <c r="F165" s="25" t="e">
        <f t="shared" si="242"/>
        <v>#REF!</v>
      </c>
      <c r="G165" s="25">
        <f t="shared" si="233"/>
        <v>3326.15</v>
      </c>
      <c r="H165" s="25">
        <f t="shared" si="233"/>
        <v>3326.15</v>
      </c>
      <c r="I165" s="25">
        <f t="shared" si="233"/>
        <v>3326.15</v>
      </c>
      <c r="J165" s="60">
        <f t="shared" si="240"/>
        <v>1</v>
      </c>
      <c r="K165" s="25">
        <f>K171+K207</f>
        <v>3326.15</v>
      </c>
      <c r="L165" s="59">
        <f t="shared" si="235"/>
        <v>1</v>
      </c>
      <c r="M165" s="60">
        <f t="shared" si="241"/>
        <v>1</v>
      </c>
      <c r="N165" s="25">
        <f t="shared" si="237"/>
        <v>3326.15</v>
      </c>
      <c r="O165" s="25">
        <f t="shared" si="237"/>
        <v>0</v>
      </c>
      <c r="P165" s="59">
        <f t="shared" si="228"/>
        <v>1</v>
      </c>
      <c r="Q165" s="191">
        <f t="shared" si="229"/>
        <v>0</v>
      </c>
      <c r="R165" s="25">
        <f t="shared" si="230"/>
        <v>0</v>
      </c>
      <c r="S165" s="589"/>
      <c r="CG165" s="153"/>
      <c r="CJ165" s="46" t="b">
        <f t="shared" si="231"/>
        <v>1</v>
      </c>
      <c r="CT165" s="452">
        <f t="shared" si="200"/>
        <v>3326.15</v>
      </c>
      <c r="CU165" s="27" t="b">
        <f t="shared" si="201"/>
        <v>1</v>
      </c>
    </row>
    <row r="166" spans="1:99" ht="41.25" customHeight="1" x14ac:dyDescent="0.4">
      <c r="A166" s="605"/>
      <c r="B166" s="58" t="s">
        <v>11</v>
      </c>
      <c r="C166" s="58"/>
      <c r="D166" s="25" t="e">
        <f t="shared" ref="D166:F166" si="243">D172</f>
        <v>#REF!</v>
      </c>
      <c r="E166" s="25" t="e">
        <f t="shared" si="243"/>
        <v>#REF!</v>
      </c>
      <c r="F166" s="25" t="e">
        <f t="shared" si="243"/>
        <v>#REF!</v>
      </c>
      <c r="G166" s="25">
        <f t="shared" si="233"/>
        <v>0</v>
      </c>
      <c r="H166" s="25">
        <f t="shared" si="233"/>
        <v>0</v>
      </c>
      <c r="I166" s="25">
        <f t="shared" si="233"/>
        <v>0</v>
      </c>
      <c r="J166" s="85" t="e">
        <f t="shared" si="240"/>
        <v>#DIV/0!</v>
      </c>
      <c r="K166" s="25">
        <f>K172+K208</f>
        <v>0</v>
      </c>
      <c r="L166" s="87" t="e">
        <f t="shared" si="235"/>
        <v>#DIV/0!</v>
      </c>
      <c r="M166" s="85" t="e">
        <f t="shared" si="241"/>
        <v>#DIV/0!</v>
      </c>
      <c r="N166" s="25">
        <f t="shared" si="237"/>
        <v>0</v>
      </c>
      <c r="O166" s="25">
        <f t="shared" si="237"/>
        <v>0</v>
      </c>
      <c r="P166" s="87" t="e">
        <f t="shared" si="228"/>
        <v>#DIV/0!</v>
      </c>
      <c r="Q166" s="25">
        <f t="shared" si="229"/>
        <v>0</v>
      </c>
      <c r="R166" s="25">
        <f t="shared" si="230"/>
        <v>0</v>
      </c>
      <c r="S166" s="590"/>
      <c r="CG166" s="153"/>
      <c r="CJ166" s="46" t="b">
        <f t="shared" si="231"/>
        <v>1</v>
      </c>
      <c r="CT166" s="452">
        <f t="shared" si="200"/>
        <v>0</v>
      </c>
      <c r="CU166" s="27" t="b">
        <f t="shared" si="201"/>
        <v>1</v>
      </c>
    </row>
    <row r="167" spans="1:99" s="311" customFormat="1" ht="46.5" x14ac:dyDescent="0.4">
      <c r="A167" s="138" t="s">
        <v>173</v>
      </c>
      <c r="B167" s="129" t="s">
        <v>35</v>
      </c>
      <c r="C167" s="129" t="s">
        <v>2</v>
      </c>
      <c r="D167" s="51" t="e">
        <f t="shared" ref="D167:I167" si="244">SUM(D168:D172)</f>
        <v>#REF!</v>
      </c>
      <c r="E167" s="51" t="e">
        <f t="shared" si="244"/>
        <v>#REF!</v>
      </c>
      <c r="F167" s="51" t="e">
        <f t="shared" si="244"/>
        <v>#REF!</v>
      </c>
      <c r="G167" s="51">
        <f t="shared" si="244"/>
        <v>441452.62</v>
      </c>
      <c r="H167" s="51">
        <f t="shared" si="244"/>
        <v>442034.3</v>
      </c>
      <c r="I167" s="51">
        <f t="shared" si="244"/>
        <v>425035.68</v>
      </c>
      <c r="J167" s="139">
        <f>I167/H167</f>
        <v>0.96</v>
      </c>
      <c r="K167" s="51">
        <f>SUM(K168:K172)</f>
        <v>410659.95</v>
      </c>
      <c r="L167" s="335">
        <f t="shared" ref="L167:L172" si="245">K167/H167</f>
        <v>0.93</v>
      </c>
      <c r="M167" s="130">
        <f t="shared" ref="M167:M188" si="246">K167/I167</f>
        <v>0.97</v>
      </c>
      <c r="N167" s="51">
        <f t="shared" ref="N167" si="247">SUM(N168:N172)</f>
        <v>441610.91</v>
      </c>
      <c r="O167" s="51">
        <f t="shared" ref="O167:O184" si="248">H167-N167</f>
        <v>423.39</v>
      </c>
      <c r="P167" s="335">
        <f t="shared" si="228"/>
        <v>1</v>
      </c>
      <c r="Q167" s="51">
        <f t="shared" si="229"/>
        <v>423.39</v>
      </c>
      <c r="R167" s="51">
        <f t="shared" si="230"/>
        <v>14375.73</v>
      </c>
      <c r="S167" s="314"/>
      <c r="T167" s="279"/>
      <c r="U167" s="279"/>
      <c r="V167" s="279"/>
      <c r="W167" s="279"/>
      <c r="X167" s="279"/>
      <c r="Y167" s="279"/>
      <c r="Z167" s="279"/>
      <c r="AA167" s="279"/>
      <c r="AB167" s="279"/>
      <c r="AC167" s="279"/>
      <c r="AD167" s="279"/>
      <c r="AE167" s="279"/>
      <c r="AF167" s="279"/>
      <c r="AG167" s="279"/>
      <c r="AH167" s="279"/>
      <c r="AI167" s="279"/>
      <c r="AJ167" s="279"/>
      <c r="AK167" s="279"/>
      <c r="AL167" s="279"/>
      <c r="AM167" s="279"/>
      <c r="AN167" s="279"/>
      <c r="AO167" s="279"/>
      <c r="AP167" s="279"/>
      <c r="AQ167" s="279"/>
      <c r="AR167" s="279"/>
      <c r="AS167" s="279"/>
      <c r="AT167" s="279"/>
      <c r="AU167" s="279"/>
      <c r="AV167" s="279"/>
      <c r="AW167" s="279"/>
      <c r="AX167" s="279"/>
      <c r="AY167" s="279"/>
      <c r="AZ167" s="279"/>
      <c r="BA167" s="279"/>
      <c r="BB167" s="279"/>
      <c r="BC167" s="279"/>
      <c r="BD167" s="279"/>
      <c r="BE167" s="279"/>
      <c r="BF167" s="279"/>
      <c r="BG167" s="279"/>
      <c r="BH167" s="279"/>
      <c r="BI167" s="279"/>
      <c r="BJ167" s="279"/>
      <c r="BK167" s="279"/>
      <c r="BL167" s="279"/>
      <c r="BM167" s="279"/>
      <c r="BN167" s="279"/>
      <c r="BO167" s="279"/>
      <c r="BP167" s="279"/>
      <c r="BQ167" s="279"/>
      <c r="BR167" s="279"/>
      <c r="BS167" s="279"/>
      <c r="BT167" s="279"/>
      <c r="BU167" s="279"/>
      <c r="BV167" s="279"/>
      <c r="BW167" s="279"/>
      <c r="BX167" s="279"/>
      <c r="BY167" s="279"/>
      <c r="BZ167" s="279"/>
      <c r="CA167" s="279"/>
      <c r="CB167" s="279"/>
      <c r="CG167" s="310"/>
      <c r="CJ167" s="217" t="b">
        <f t="shared" si="231"/>
        <v>1</v>
      </c>
      <c r="CT167" s="452">
        <f t="shared" si="200"/>
        <v>442034.3</v>
      </c>
      <c r="CU167" s="27" t="b">
        <f t="shared" si="201"/>
        <v>1</v>
      </c>
    </row>
    <row r="168" spans="1:99" s="309" customFormat="1" ht="39" customHeight="1" x14ac:dyDescent="0.4">
      <c r="A168" s="141"/>
      <c r="B168" s="349" t="s">
        <v>10</v>
      </c>
      <c r="C168" s="349"/>
      <c r="D168" s="348" t="e">
        <f>#REF!</f>
        <v>#REF!</v>
      </c>
      <c r="E168" s="348" t="e">
        <f>#REF!</f>
        <v>#REF!</v>
      </c>
      <c r="F168" s="348" t="e">
        <f>#REF!</f>
        <v>#REF!</v>
      </c>
      <c r="G168" s="348">
        <f>G174+G180+G186+G192+G198</f>
        <v>5828.3</v>
      </c>
      <c r="H168" s="434">
        <f t="shared" ref="H168:I168" si="249">H174+H180+H186+H192+H198</f>
        <v>5351.38</v>
      </c>
      <c r="I168" s="434">
        <f t="shared" si="249"/>
        <v>5351.38</v>
      </c>
      <c r="J168" s="143">
        <f>I168/H168</f>
        <v>1</v>
      </c>
      <c r="K168" s="434">
        <f t="shared" ref="K168" si="250">K174+K180+K186+K192+K198</f>
        <v>5351.38</v>
      </c>
      <c r="L168" s="134">
        <f t="shared" si="245"/>
        <v>1</v>
      </c>
      <c r="M168" s="134">
        <f t="shared" si="246"/>
        <v>1</v>
      </c>
      <c r="N168" s="434">
        <f t="shared" ref="N168:O168" si="251">N174+N180+N186+N192+N198</f>
        <v>5351.38</v>
      </c>
      <c r="O168" s="434">
        <f t="shared" si="251"/>
        <v>0</v>
      </c>
      <c r="P168" s="134">
        <f t="shared" si="228"/>
        <v>1</v>
      </c>
      <c r="Q168" s="348">
        <f t="shared" si="229"/>
        <v>0</v>
      </c>
      <c r="R168" s="348">
        <f t="shared" si="230"/>
        <v>0</v>
      </c>
      <c r="S168" s="127"/>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G168" s="310"/>
      <c r="CJ168" s="217" t="b">
        <f t="shared" si="231"/>
        <v>1</v>
      </c>
      <c r="CT168" s="452">
        <f t="shared" si="200"/>
        <v>5351.38</v>
      </c>
      <c r="CU168" s="27" t="b">
        <f t="shared" si="201"/>
        <v>1</v>
      </c>
    </row>
    <row r="169" spans="1:99" s="309" customFormat="1" ht="39" customHeight="1" x14ac:dyDescent="0.4">
      <c r="A169" s="141"/>
      <c r="B169" s="349" t="s">
        <v>8</v>
      </c>
      <c r="C169" s="349"/>
      <c r="D169" s="348" t="e">
        <f>#REF!</f>
        <v>#REF!</v>
      </c>
      <c r="E169" s="348" t="e">
        <f>#REF!</f>
        <v>#REF!</v>
      </c>
      <c r="F169" s="348" t="e">
        <f>#REF!</f>
        <v>#REF!</v>
      </c>
      <c r="G169" s="434">
        <f t="shared" ref="G169:I170" si="252">G175+G181+G187+G193+G199</f>
        <v>420293.6</v>
      </c>
      <c r="H169" s="434">
        <f t="shared" si="252"/>
        <v>421352.2</v>
      </c>
      <c r="I169" s="434">
        <f t="shared" si="252"/>
        <v>404398.01</v>
      </c>
      <c r="J169" s="143">
        <f t="shared" ref="J169:J172" si="253">I169/H169</f>
        <v>0.96</v>
      </c>
      <c r="K169" s="434">
        <f t="shared" ref="K169" si="254">K175+K181+K187+K193+K199</f>
        <v>390022.28</v>
      </c>
      <c r="L169" s="134">
        <f t="shared" si="245"/>
        <v>0.93</v>
      </c>
      <c r="M169" s="134">
        <f t="shared" si="246"/>
        <v>0.96</v>
      </c>
      <c r="N169" s="434">
        <f t="shared" ref="N169:O169" si="255">N175+N181+N187+N193+N199</f>
        <v>420952.52</v>
      </c>
      <c r="O169" s="434">
        <f t="shared" si="255"/>
        <v>399.68</v>
      </c>
      <c r="P169" s="134">
        <f t="shared" si="228"/>
        <v>1</v>
      </c>
      <c r="Q169" s="348">
        <f t="shared" si="229"/>
        <v>399.68</v>
      </c>
      <c r="R169" s="348">
        <f t="shared" si="230"/>
        <v>14375.73</v>
      </c>
      <c r="S169" s="127"/>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G169" s="310"/>
      <c r="CJ169" s="217" t="b">
        <f t="shared" si="231"/>
        <v>1</v>
      </c>
      <c r="CT169" s="452">
        <f t="shared" si="200"/>
        <v>421352.2</v>
      </c>
      <c r="CU169" s="27" t="b">
        <f t="shared" si="201"/>
        <v>1</v>
      </c>
    </row>
    <row r="170" spans="1:99" s="309" customFormat="1" ht="33" customHeight="1" x14ac:dyDescent="0.4">
      <c r="A170" s="141"/>
      <c r="B170" s="349" t="s">
        <v>19</v>
      </c>
      <c r="C170" s="349"/>
      <c r="D170" s="348" t="e">
        <f>#REF!</f>
        <v>#REF!</v>
      </c>
      <c r="E170" s="348" t="e">
        <f>#REF!</f>
        <v>#REF!</v>
      </c>
      <c r="F170" s="348" t="e">
        <f>#REF!</f>
        <v>#REF!</v>
      </c>
      <c r="G170" s="434">
        <f t="shared" si="252"/>
        <v>15330.72</v>
      </c>
      <c r="H170" s="434">
        <f t="shared" si="252"/>
        <v>15330.72</v>
      </c>
      <c r="I170" s="434">
        <f t="shared" si="252"/>
        <v>15286.29</v>
      </c>
      <c r="J170" s="143">
        <f t="shared" si="253"/>
        <v>1</v>
      </c>
      <c r="K170" s="434">
        <f t="shared" ref="K170" si="256">K176+K182+K188+K194+K200</f>
        <v>15286.29</v>
      </c>
      <c r="L170" s="134">
        <f t="shared" si="245"/>
        <v>1</v>
      </c>
      <c r="M170" s="134">
        <f t="shared" si="246"/>
        <v>1</v>
      </c>
      <c r="N170" s="434">
        <f t="shared" ref="N170:O170" si="257">N176+N182+N188+N194+N200</f>
        <v>15307.01</v>
      </c>
      <c r="O170" s="434">
        <f t="shared" si="257"/>
        <v>23.71</v>
      </c>
      <c r="P170" s="134">
        <f t="shared" si="228"/>
        <v>1</v>
      </c>
      <c r="Q170" s="348">
        <f t="shared" si="229"/>
        <v>23.71</v>
      </c>
      <c r="R170" s="348">
        <f t="shared" si="230"/>
        <v>0</v>
      </c>
      <c r="S170" s="127"/>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G170" s="310">
        <f t="shared" ref="CG170:CG196" si="258">G170-H170</f>
        <v>0</v>
      </c>
      <c r="CJ170" s="217" t="b">
        <f t="shared" si="231"/>
        <v>1</v>
      </c>
      <c r="CT170" s="452">
        <f t="shared" si="200"/>
        <v>15330.72</v>
      </c>
      <c r="CU170" s="27" t="b">
        <f t="shared" si="201"/>
        <v>1</v>
      </c>
    </row>
    <row r="171" spans="1:99" s="309" customFormat="1" ht="39" customHeight="1" x14ac:dyDescent="0.4">
      <c r="A171" s="144"/>
      <c r="B171" s="349" t="s">
        <v>22</v>
      </c>
      <c r="C171" s="349"/>
      <c r="D171" s="348" t="e">
        <f>#REF!</f>
        <v>#REF!</v>
      </c>
      <c r="E171" s="348" t="e">
        <f>#REF!</f>
        <v>#REF!</v>
      </c>
      <c r="F171" s="348" t="e">
        <f>#REF!</f>
        <v>#REF!</v>
      </c>
      <c r="G171" s="348">
        <f t="shared" ref="G171:I172" si="259">G177+G183+G189+G195</f>
        <v>0</v>
      </c>
      <c r="H171" s="348">
        <f t="shared" si="259"/>
        <v>0</v>
      </c>
      <c r="I171" s="348">
        <f t="shared" si="259"/>
        <v>0</v>
      </c>
      <c r="J171" s="142" t="e">
        <f t="shared" si="253"/>
        <v>#DIV/0!</v>
      </c>
      <c r="K171" s="348">
        <f t="shared" ref="K171" si="260">K177+K183+K189+K195</f>
        <v>0</v>
      </c>
      <c r="L171" s="336" t="e">
        <f t="shared" si="245"/>
        <v>#DIV/0!</v>
      </c>
      <c r="M171" s="133" t="e">
        <f t="shared" si="246"/>
        <v>#DIV/0!</v>
      </c>
      <c r="N171" s="348">
        <f t="shared" ref="N171:O171" si="261">N177+N183+N189+N195</f>
        <v>0</v>
      </c>
      <c r="O171" s="348">
        <f t="shared" si="261"/>
        <v>0</v>
      </c>
      <c r="P171" s="133" t="e">
        <f t="shared" si="228"/>
        <v>#DIV/0!</v>
      </c>
      <c r="Q171" s="137">
        <f t="shared" si="229"/>
        <v>0</v>
      </c>
      <c r="R171" s="348">
        <f t="shared" si="230"/>
        <v>0</v>
      </c>
      <c r="S171" s="128"/>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G171" s="310">
        <f t="shared" si="258"/>
        <v>0</v>
      </c>
      <c r="CJ171" s="217" t="b">
        <f t="shared" si="231"/>
        <v>1</v>
      </c>
      <c r="CT171" s="452">
        <f t="shared" si="200"/>
        <v>0</v>
      </c>
      <c r="CU171" s="27" t="b">
        <f t="shared" si="201"/>
        <v>1</v>
      </c>
    </row>
    <row r="172" spans="1:99" s="309" customFormat="1" ht="27.75" hidden="1" x14ac:dyDescent="0.4">
      <c r="A172" s="144"/>
      <c r="B172" s="346" t="s">
        <v>11</v>
      </c>
      <c r="C172" s="346"/>
      <c r="D172" s="347" t="e">
        <f>#REF!</f>
        <v>#REF!</v>
      </c>
      <c r="E172" s="347" t="e">
        <f>#REF!</f>
        <v>#REF!</v>
      </c>
      <c r="F172" s="347" t="e">
        <f>#REF!</f>
        <v>#REF!</v>
      </c>
      <c r="G172" s="347">
        <f t="shared" si="259"/>
        <v>0</v>
      </c>
      <c r="H172" s="347">
        <f t="shared" si="259"/>
        <v>0</v>
      </c>
      <c r="I172" s="347">
        <f t="shared" si="259"/>
        <v>0</v>
      </c>
      <c r="J172" s="281" t="e">
        <f t="shared" si="253"/>
        <v>#DIV/0!</v>
      </c>
      <c r="K172" s="347">
        <f t="shared" ref="K172" si="262">K178+K184+K190+K196</f>
        <v>0</v>
      </c>
      <c r="L172" s="150" t="e">
        <f t="shared" si="245"/>
        <v>#DIV/0!</v>
      </c>
      <c r="M172" s="150" t="e">
        <f t="shared" si="246"/>
        <v>#DIV/0!</v>
      </c>
      <c r="N172" s="347">
        <f t="shared" ref="N172:O172" si="263">N178+N184+N190+N196</f>
        <v>0</v>
      </c>
      <c r="O172" s="347">
        <f t="shared" si="263"/>
        <v>0</v>
      </c>
      <c r="P172" s="150" t="e">
        <f t="shared" si="228"/>
        <v>#DIV/0!</v>
      </c>
      <c r="Q172" s="347">
        <f t="shared" si="229"/>
        <v>0</v>
      </c>
      <c r="R172" s="347">
        <f t="shared" si="230"/>
        <v>0</v>
      </c>
      <c r="S172" s="128"/>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G172" s="310">
        <f t="shared" si="258"/>
        <v>0</v>
      </c>
      <c r="CJ172" s="217" t="b">
        <f t="shared" si="231"/>
        <v>1</v>
      </c>
      <c r="CT172" s="452">
        <f t="shared" si="200"/>
        <v>0</v>
      </c>
      <c r="CU172" s="27" t="b">
        <f t="shared" si="201"/>
        <v>1</v>
      </c>
    </row>
    <row r="173" spans="1:99" s="43" customFormat="1" ht="409.6" customHeight="1" x14ac:dyDescent="0.4">
      <c r="A173" s="145" t="s">
        <v>197</v>
      </c>
      <c r="B173" s="131" t="s">
        <v>314</v>
      </c>
      <c r="C173" s="154" t="s">
        <v>17</v>
      </c>
      <c r="D173" s="41">
        <f t="shared" ref="D173:I173" si="264">SUM(D174:D178)</f>
        <v>0</v>
      </c>
      <c r="E173" s="41">
        <f t="shared" si="264"/>
        <v>0</v>
      </c>
      <c r="F173" s="41">
        <f t="shared" si="264"/>
        <v>0</v>
      </c>
      <c r="G173" s="41">
        <f t="shared" si="264"/>
        <v>245617.3</v>
      </c>
      <c r="H173" s="41">
        <f t="shared" si="264"/>
        <v>257467.68</v>
      </c>
      <c r="I173" s="41">
        <f t="shared" si="264"/>
        <v>242872.13</v>
      </c>
      <c r="J173" s="140">
        <f>I173/H173</f>
        <v>0.94</v>
      </c>
      <c r="K173" s="41">
        <f>SUM(K174:K178)</f>
        <v>242219.98</v>
      </c>
      <c r="L173" s="132">
        <f>K173/H173</f>
        <v>0.94</v>
      </c>
      <c r="M173" s="132">
        <f t="shared" si="246"/>
        <v>1</v>
      </c>
      <c r="N173" s="41">
        <f t="shared" ref="N173" si="265">SUM(N174:N178)</f>
        <v>257466.06</v>
      </c>
      <c r="O173" s="41">
        <f t="shared" si="248"/>
        <v>1.62</v>
      </c>
      <c r="P173" s="132">
        <f t="shared" si="228"/>
        <v>1</v>
      </c>
      <c r="Q173" s="41">
        <f t="shared" si="229"/>
        <v>1.62</v>
      </c>
      <c r="R173" s="41">
        <f t="shared" si="230"/>
        <v>652.15</v>
      </c>
      <c r="S173" s="653" t="s">
        <v>580</v>
      </c>
      <c r="CG173" s="153">
        <f t="shared" si="258"/>
        <v>-11850.38</v>
      </c>
      <c r="CJ173" s="46" t="b">
        <f t="shared" si="231"/>
        <v>1</v>
      </c>
      <c r="CT173" s="210">
        <f t="shared" si="200"/>
        <v>257467.68</v>
      </c>
      <c r="CU173" s="46" t="b">
        <f t="shared" si="201"/>
        <v>1</v>
      </c>
    </row>
    <row r="174" spans="1:99" s="40" customFormat="1" ht="114" customHeight="1" x14ac:dyDescent="0.4">
      <c r="A174" s="146"/>
      <c r="B174" s="503" t="s">
        <v>10</v>
      </c>
      <c r="C174" s="503"/>
      <c r="D174" s="488"/>
      <c r="E174" s="488"/>
      <c r="F174" s="488"/>
      <c r="G174" s="488">
        <v>5828.3</v>
      </c>
      <c r="H174" s="488">
        <v>5351.38</v>
      </c>
      <c r="I174" s="488">
        <v>5351.38</v>
      </c>
      <c r="J174" s="143">
        <f t="shared" ref="J174:J178" si="266">I174/H174</f>
        <v>1</v>
      </c>
      <c r="K174" s="488">
        <v>5351.38</v>
      </c>
      <c r="L174" s="159">
        <f t="shared" ref="L174:L178" si="267">K174/H174</f>
        <v>1</v>
      </c>
      <c r="M174" s="134">
        <f t="shared" si="246"/>
        <v>1</v>
      </c>
      <c r="N174" s="42">
        <f>H174</f>
        <v>5351.38</v>
      </c>
      <c r="O174" s="42">
        <f t="shared" si="248"/>
        <v>0</v>
      </c>
      <c r="P174" s="134">
        <f t="shared" si="228"/>
        <v>1</v>
      </c>
      <c r="Q174" s="488">
        <f t="shared" si="229"/>
        <v>0</v>
      </c>
      <c r="R174" s="488">
        <f t="shared" si="230"/>
        <v>0</v>
      </c>
      <c r="S174" s="654"/>
      <c r="CG174" s="153">
        <f t="shared" si="258"/>
        <v>476.92</v>
      </c>
      <c r="CJ174" s="46" t="b">
        <f t="shared" si="231"/>
        <v>1</v>
      </c>
      <c r="CT174" s="210">
        <f t="shared" si="200"/>
        <v>5351.38</v>
      </c>
      <c r="CU174" s="46" t="b">
        <f t="shared" si="201"/>
        <v>1</v>
      </c>
    </row>
    <row r="175" spans="1:99" s="40" customFormat="1" ht="114" customHeight="1" x14ac:dyDescent="0.4">
      <c r="A175" s="146"/>
      <c r="B175" s="503" t="s">
        <v>8</v>
      </c>
      <c r="C175" s="503"/>
      <c r="D175" s="488"/>
      <c r="E175" s="488"/>
      <c r="F175" s="488"/>
      <c r="G175" s="488">
        <v>239789</v>
      </c>
      <c r="H175" s="488">
        <v>252116.3</v>
      </c>
      <c r="I175" s="488">
        <v>237520.75</v>
      </c>
      <c r="J175" s="143">
        <f t="shared" si="266"/>
        <v>0.94</v>
      </c>
      <c r="K175" s="488">
        <v>236868.6</v>
      </c>
      <c r="L175" s="134">
        <f t="shared" si="267"/>
        <v>0.94</v>
      </c>
      <c r="M175" s="134">
        <f t="shared" si="246"/>
        <v>1</v>
      </c>
      <c r="N175" s="42">
        <f>H175-1.62</f>
        <v>252114.68</v>
      </c>
      <c r="O175" s="42">
        <f t="shared" si="248"/>
        <v>1.62</v>
      </c>
      <c r="P175" s="134">
        <f t="shared" si="228"/>
        <v>1</v>
      </c>
      <c r="Q175" s="488">
        <f t="shared" si="229"/>
        <v>1.62</v>
      </c>
      <c r="R175" s="488">
        <f t="shared" si="230"/>
        <v>652.15</v>
      </c>
      <c r="S175" s="654"/>
      <c r="CG175" s="153">
        <f t="shared" si="258"/>
        <v>-12327.3</v>
      </c>
      <c r="CJ175" s="46" t="b">
        <f t="shared" si="231"/>
        <v>1</v>
      </c>
      <c r="CT175" s="210">
        <f t="shared" si="200"/>
        <v>252116.3</v>
      </c>
      <c r="CU175" s="46" t="b">
        <f t="shared" si="201"/>
        <v>1</v>
      </c>
    </row>
    <row r="176" spans="1:99" s="40" customFormat="1" ht="95.25" customHeight="1" x14ac:dyDescent="0.4">
      <c r="A176" s="148"/>
      <c r="B176" s="503" t="s">
        <v>19</v>
      </c>
      <c r="C176" s="503"/>
      <c r="D176" s="488"/>
      <c r="E176" s="488"/>
      <c r="F176" s="488"/>
      <c r="G176" s="488"/>
      <c r="H176" s="488"/>
      <c r="I176" s="488"/>
      <c r="J176" s="142" t="e">
        <f t="shared" si="266"/>
        <v>#DIV/0!</v>
      </c>
      <c r="K176" s="488"/>
      <c r="L176" s="133" t="e">
        <f t="shared" si="267"/>
        <v>#DIV/0!</v>
      </c>
      <c r="M176" s="133" t="e">
        <f t="shared" si="246"/>
        <v>#DIV/0!</v>
      </c>
      <c r="N176" s="488"/>
      <c r="O176" s="488">
        <f t="shared" si="248"/>
        <v>0</v>
      </c>
      <c r="P176" s="133" t="e">
        <f t="shared" si="228"/>
        <v>#DIV/0!</v>
      </c>
      <c r="Q176" s="488">
        <f t="shared" si="229"/>
        <v>0</v>
      </c>
      <c r="R176" s="488">
        <f t="shared" si="230"/>
        <v>0</v>
      </c>
      <c r="S176" s="655"/>
      <c r="CG176" s="153">
        <f t="shared" si="258"/>
        <v>0</v>
      </c>
      <c r="CJ176" s="46" t="b">
        <f t="shared" si="231"/>
        <v>1</v>
      </c>
      <c r="CT176" s="210">
        <f t="shared" si="200"/>
        <v>0</v>
      </c>
      <c r="CU176" s="46" t="b">
        <f t="shared" si="201"/>
        <v>1</v>
      </c>
    </row>
    <row r="177" spans="1:99" s="40" customFormat="1" ht="114" customHeight="1" x14ac:dyDescent="0.4">
      <c r="A177" s="146"/>
      <c r="B177" s="483" t="s">
        <v>22</v>
      </c>
      <c r="C177" s="483"/>
      <c r="D177" s="487"/>
      <c r="E177" s="487"/>
      <c r="F177" s="487"/>
      <c r="G177" s="487"/>
      <c r="H177" s="487"/>
      <c r="I177" s="487"/>
      <c r="J177" s="281" t="e">
        <f t="shared" si="266"/>
        <v>#DIV/0!</v>
      </c>
      <c r="K177" s="487"/>
      <c r="L177" s="150" t="e">
        <f t="shared" si="267"/>
        <v>#DIV/0!</v>
      </c>
      <c r="M177" s="150" t="e">
        <f t="shared" si="246"/>
        <v>#DIV/0!</v>
      </c>
      <c r="N177" s="487"/>
      <c r="O177" s="487">
        <f t="shared" si="248"/>
        <v>0</v>
      </c>
      <c r="P177" s="150" t="e">
        <f t="shared" si="228"/>
        <v>#DIV/0!</v>
      </c>
      <c r="Q177" s="487">
        <f t="shared" si="229"/>
        <v>0</v>
      </c>
      <c r="R177" s="487">
        <f t="shared" si="230"/>
        <v>0</v>
      </c>
      <c r="S177" s="656" t="s">
        <v>581</v>
      </c>
      <c r="CG177" s="153">
        <f t="shared" si="258"/>
        <v>0</v>
      </c>
      <c r="CJ177" s="46" t="b">
        <f t="shared" si="231"/>
        <v>1</v>
      </c>
      <c r="CT177" s="210">
        <f t="shared" si="200"/>
        <v>0</v>
      </c>
      <c r="CU177" s="46" t="b">
        <f t="shared" si="201"/>
        <v>1</v>
      </c>
    </row>
    <row r="178" spans="1:99" s="40" customFormat="1" ht="114" customHeight="1" x14ac:dyDescent="0.4">
      <c r="A178" s="148"/>
      <c r="B178" s="453" t="s">
        <v>11</v>
      </c>
      <c r="C178" s="453"/>
      <c r="D178" s="472"/>
      <c r="E178" s="472"/>
      <c r="F178" s="472"/>
      <c r="G178" s="472"/>
      <c r="H178" s="472"/>
      <c r="I178" s="472"/>
      <c r="J178" s="142" t="e">
        <f t="shared" si="266"/>
        <v>#DIV/0!</v>
      </c>
      <c r="K178" s="472"/>
      <c r="L178" s="133" t="e">
        <f t="shared" si="267"/>
        <v>#DIV/0!</v>
      </c>
      <c r="M178" s="133" t="e">
        <f t="shared" si="246"/>
        <v>#DIV/0!</v>
      </c>
      <c r="N178" s="472"/>
      <c r="O178" s="472">
        <f t="shared" si="248"/>
        <v>0</v>
      </c>
      <c r="P178" s="133" t="e">
        <f t="shared" si="228"/>
        <v>#DIV/0!</v>
      </c>
      <c r="Q178" s="472">
        <f t="shared" si="229"/>
        <v>0</v>
      </c>
      <c r="R178" s="472">
        <f t="shared" si="230"/>
        <v>0</v>
      </c>
      <c r="S178" s="657"/>
      <c r="CG178" s="153">
        <f t="shared" si="258"/>
        <v>0</v>
      </c>
      <c r="CJ178" s="46" t="b">
        <f t="shared" si="231"/>
        <v>1</v>
      </c>
      <c r="CT178" s="210">
        <f t="shared" si="200"/>
        <v>0</v>
      </c>
      <c r="CU178" s="46" t="b">
        <f t="shared" si="201"/>
        <v>1</v>
      </c>
    </row>
    <row r="179" spans="1:99" s="43" customFormat="1" ht="60" customHeight="1" x14ac:dyDescent="0.4">
      <c r="A179" s="145" t="s">
        <v>198</v>
      </c>
      <c r="B179" s="131" t="s">
        <v>112</v>
      </c>
      <c r="C179" s="154" t="s">
        <v>17</v>
      </c>
      <c r="D179" s="41">
        <f t="shared" ref="D179:I179" si="268">SUM(D180:D184)</f>
        <v>0</v>
      </c>
      <c r="E179" s="41">
        <f t="shared" si="268"/>
        <v>0</v>
      </c>
      <c r="F179" s="41">
        <f t="shared" si="268"/>
        <v>0</v>
      </c>
      <c r="G179" s="42">
        <f t="shared" si="268"/>
        <v>91073.7</v>
      </c>
      <c r="H179" s="42">
        <f t="shared" si="268"/>
        <v>79851.3</v>
      </c>
      <c r="I179" s="42">
        <f t="shared" si="268"/>
        <v>79291</v>
      </c>
      <c r="J179" s="193">
        <f>I179/H179</f>
        <v>0.99</v>
      </c>
      <c r="K179" s="42">
        <f>SUM(K180:K184)</f>
        <v>66841.320000000007</v>
      </c>
      <c r="L179" s="169">
        <f>K179/H179</f>
        <v>0.84</v>
      </c>
      <c r="M179" s="169">
        <f t="shared" si="246"/>
        <v>0.84</v>
      </c>
      <c r="N179" s="42">
        <f>SUM(N180:N184)</f>
        <v>79851.3</v>
      </c>
      <c r="O179" s="42">
        <f t="shared" si="248"/>
        <v>0</v>
      </c>
      <c r="P179" s="169">
        <f t="shared" ref="P179:P188" si="269">N179/H179</f>
        <v>1</v>
      </c>
      <c r="Q179" s="41">
        <f t="shared" si="229"/>
        <v>0</v>
      </c>
      <c r="R179" s="41">
        <f t="shared" si="230"/>
        <v>12449.68</v>
      </c>
      <c r="S179" s="582" t="s">
        <v>514</v>
      </c>
      <c r="CG179" s="153">
        <f t="shared" si="258"/>
        <v>11222.4</v>
      </c>
      <c r="CJ179" s="46" t="b">
        <f t="shared" si="231"/>
        <v>1</v>
      </c>
      <c r="CT179" s="210">
        <f t="shared" si="200"/>
        <v>79851.3</v>
      </c>
      <c r="CU179" s="46" t="b">
        <f t="shared" si="201"/>
        <v>1</v>
      </c>
    </row>
    <row r="180" spans="1:99" s="40" customFormat="1" ht="48.75" customHeight="1" x14ac:dyDescent="0.4">
      <c r="A180" s="146"/>
      <c r="B180" s="453" t="s">
        <v>10</v>
      </c>
      <c r="C180" s="453"/>
      <c r="D180" s="472"/>
      <c r="E180" s="472"/>
      <c r="F180" s="472"/>
      <c r="G180" s="472"/>
      <c r="H180" s="472"/>
      <c r="I180" s="472"/>
      <c r="J180" s="142" t="e">
        <f t="shared" ref="J180:J184" si="270">I180/H180</f>
        <v>#DIV/0!</v>
      </c>
      <c r="K180" s="472"/>
      <c r="L180" s="133" t="e">
        <f t="shared" ref="L180:L184" si="271">K180/H180</f>
        <v>#DIV/0!</v>
      </c>
      <c r="M180" s="133" t="e">
        <f t="shared" si="246"/>
        <v>#DIV/0!</v>
      </c>
      <c r="N180" s="472"/>
      <c r="O180" s="472">
        <f t="shared" si="248"/>
        <v>0</v>
      </c>
      <c r="P180" s="133" t="e">
        <f t="shared" si="269"/>
        <v>#DIV/0!</v>
      </c>
      <c r="Q180" s="472">
        <f t="shared" si="229"/>
        <v>0</v>
      </c>
      <c r="R180" s="472">
        <f t="shared" si="230"/>
        <v>0</v>
      </c>
      <c r="S180" s="583"/>
      <c r="CG180" s="153">
        <f t="shared" si="258"/>
        <v>0</v>
      </c>
      <c r="CJ180" s="46" t="b">
        <f t="shared" si="231"/>
        <v>1</v>
      </c>
      <c r="CT180" s="210">
        <f t="shared" si="200"/>
        <v>0</v>
      </c>
      <c r="CU180" s="46" t="b">
        <f t="shared" si="201"/>
        <v>1</v>
      </c>
    </row>
    <row r="181" spans="1:99" s="40" customFormat="1" ht="48.75" customHeight="1" x14ac:dyDescent="0.4">
      <c r="A181" s="146"/>
      <c r="B181" s="453" t="s">
        <v>8</v>
      </c>
      <c r="C181" s="453"/>
      <c r="D181" s="472"/>
      <c r="E181" s="472"/>
      <c r="F181" s="472"/>
      <c r="G181" s="472">
        <v>91073.7</v>
      </c>
      <c r="H181" s="472">
        <v>79851.3</v>
      </c>
      <c r="I181" s="472">
        <v>79291</v>
      </c>
      <c r="J181" s="143">
        <f t="shared" si="270"/>
        <v>0.99</v>
      </c>
      <c r="K181" s="472">
        <v>66841.320000000007</v>
      </c>
      <c r="L181" s="134">
        <f t="shared" si="271"/>
        <v>0.84</v>
      </c>
      <c r="M181" s="134">
        <f t="shared" si="246"/>
        <v>0.84</v>
      </c>
      <c r="N181" s="472">
        <f>H181</f>
        <v>79851.3</v>
      </c>
      <c r="O181" s="472">
        <f t="shared" si="248"/>
        <v>0</v>
      </c>
      <c r="P181" s="134">
        <f t="shared" si="269"/>
        <v>1</v>
      </c>
      <c r="Q181" s="472">
        <f t="shared" si="229"/>
        <v>0</v>
      </c>
      <c r="R181" s="472">
        <f t="shared" si="230"/>
        <v>12449.68</v>
      </c>
      <c r="S181" s="583"/>
      <c r="CG181" s="153">
        <f t="shared" si="258"/>
        <v>11222.4</v>
      </c>
      <c r="CJ181" s="46" t="b">
        <f t="shared" si="231"/>
        <v>1</v>
      </c>
      <c r="CT181" s="210">
        <f t="shared" si="200"/>
        <v>79851.3</v>
      </c>
      <c r="CU181" s="46" t="b">
        <f t="shared" si="201"/>
        <v>1</v>
      </c>
    </row>
    <row r="182" spans="1:99" s="40" customFormat="1" ht="48.75" customHeight="1" x14ac:dyDescent="0.4">
      <c r="A182" s="146"/>
      <c r="B182" s="453" t="s">
        <v>19</v>
      </c>
      <c r="C182" s="453"/>
      <c r="D182" s="472"/>
      <c r="E182" s="472"/>
      <c r="F182" s="472"/>
      <c r="G182" s="472"/>
      <c r="H182" s="472"/>
      <c r="I182" s="472"/>
      <c r="J182" s="142" t="e">
        <f t="shared" si="270"/>
        <v>#DIV/0!</v>
      </c>
      <c r="K182" s="472"/>
      <c r="L182" s="133" t="e">
        <f t="shared" si="271"/>
        <v>#DIV/0!</v>
      </c>
      <c r="M182" s="133" t="e">
        <f t="shared" si="246"/>
        <v>#DIV/0!</v>
      </c>
      <c r="N182" s="472"/>
      <c r="O182" s="472">
        <f t="shared" si="248"/>
        <v>0</v>
      </c>
      <c r="P182" s="133" t="e">
        <f t="shared" si="269"/>
        <v>#DIV/0!</v>
      </c>
      <c r="Q182" s="472">
        <f t="shared" si="229"/>
        <v>0</v>
      </c>
      <c r="R182" s="472">
        <f t="shared" si="230"/>
        <v>0</v>
      </c>
      <c r="S182" s="583"/>
      <c r="CG182" s="153">
        <f t="shared" si="258"/>
        <v>0</v>
      </c>
      <c r="CJ182" s="46" t="b">
        <f t="shared" si="231"/>
        <v>1</v>
      </c>
      <c r="CT182" s="210">
        <f t="shared" si="200"/>
        <v>0</v>
      </c>
      <c r="CU182" s="46" t="b">
        <f t="shared" si="201"/>
        <v>1</v>
      </c>
    </row>
    <row r="183" spans="1:99" s="40" customFormat="1" ht="48.75" customHeight="1" x14ac:dyDescent="0.4">
      <c r="A183" s="146"/>
      <c r="B183" s="453" t="s">
        <v>22</v>
      </c>
      <c r="C183" s="453"/>
      <c r="D183" s="472"/>
      <c r="E183" s="472"/>
      <c r="F183" s="472"/>
      <c r="G183" s="472"/>
      <c r="H183" s="472"/>
      <c r="I183" s="472"/>
      <c r="J183" s="142" t="e">
        <f t="shared" si="270"/>
        <v>#DIV/0!</v>
      </c>
      <c r="K183" s="472"/>
      <c r="L183" s="133" t="e">
        <f t="shared" si="271"/>
        <v>#DIV/0!</v>
      </c>
      <c r="M183" s="133" t="e">
        <f t="shared" si="246"/>
        <v>#DIV/0!</v>
      </c>
      <c r="N183" s="472"/>
      <c r="O183" s="472">
        <f t="shared" si="248"/>
        <v>0</v>
      </c>
      <c r="P183" s="133" t="e">
        <f t="shared" si="269"/>
        <v>#DIV/0!</v>
      </c>
      <c r="Q183" s="472">
        <f t="shared" si="229"/>
        <v>0</v>
      </c>
      <c r="R183" s="472">
        <f t="shared" si="230"/>
        <v>0</v>
      </c>
      <c r="S183" s="583"/>
      <c r="CG183" s="153">
        <f t="shared" si="258"/>
        <v>0</v>
      </c>
      <c r="CJ183" s="46" t="b">
        <f t="shared" si="231"/>
        <v>1</v>
      </c>
      <c r="CT183" s="210">
        <f t="shared" si="200"/>
        <v>0</v>
      </c>
      <c r="CU183" s="46" t="b">
        <f t="shared" si="201"/>
        <v>1</v>
      </c>
    </row>
    <row r="184" spans="1:99" s="40" customFormat="1" ht="48.75" customHeight="1" x14ac:dyDescent="0.4">
      <c r="A184" s="148"/>
      <c r="B184" s="453" t="s">
        <v>11</v>
      </c>
      <c r="C184" s="453"/>
      <c r="D184" s="472"/>
      <c r="E184" s="472"/>
      <c r="F184" s="472"/>
      <c r="G184" s="472"/>
      <c r="H184" s="16"/>
      <c r="I184" s="472"/>
      <c r="J184" s="142" t="e">
        <f t="shared" si="270"/>
        <v>#DIV/0!</v>
      </c>
      <c r="K184" s="472"/>
      <c r="L184" s="133" t="e">
        <f t="shared" si="271"/>
        <v>#DIV/0!</v>
      </c>
      <c r="M184" s="133" t="e">
        <f t="shared" si="246"/>
        <v>#DIV/0!</v>
      </c>
      <c r="N184" s="472"/>
      <c r="O184" s="16">
        <f t="shared" si="248"/>
        <v>0</v>
      </c>
      <c r="P184" s="133" t="e">
        <f t="shared" si="269"/>
        <v>#DIV/0!</v>
      </c>
      <c r="Q184" s="472">
        <f t="shared" si="229"/>
        <v>0</v>
      </c>
      <c r="R184" s="472">
        <f t="shared" si="230"/>
        <v>0</v>
      </c>
      <c r="S184" s="584"/>
      <c r="CG184" s="153">
        <f t="shared" si="258"/>
        <v>0</v>
      </c>
      <c r="CJ184" s="46" t="b">
        <f t="shared" si="231"/>
        <v>1</v>
      </c>
      <c r="CT184" s="210">
        <f t="shared" si="200"/>
        <v>0</v>
      </c>
      <c r="CU184" s="46" t="b">
        <f t="shared" si="201"/>
        <v>1</v>
      </c>
    </row>
    <row r="185" spans="1:99" s="43" customFormat="1" ht="333.75" customHeight="1" x14ac:dyDescent="0.4">
      <c r="A185" s="246" t="s">
        <v>338</v>
      </c>
      <c r="B185" s="501" t="s">
        <v>297</v>
      </c>
      <c r="C185" s="173"/>
      <c r="D185" s="42">
        <f t="shared" ref="D185:I185" si="272">SUM(D186:D190)</f>
        <v>0</v>
      </c>
      <c r="E185" s="42">
        <f t="shared" si="272"/>
        <v>0</v>
      </c>
      <c r="F185" s="42">
        <f t="shared" si="272"/>
        <v>0</v>
      </c>
      <c r="G185" s="42">
        <f t="shared" si="272"/>
        <v>92011.62</v>
      </c>
      <c r="H185" s="42">
        <f t="shared" si="272"/>
        <v>91765.32</v>
      </c>
      <c r="I185" s="42">
        <f t="shared" si="272"/>
        <v>90122.55</v>
      </c>
      <c r="J185" s="193">
        <f>I185/H185</f>
        <v>0.98</v>
      </c>
      <c r="K185" s="42">
        <f>SUM(K186:K190)</f>
        <v>89919.14</v>
      </c>
      <c r="L185" s="169">
        <f>K185/H185</f>
        <v>0.98</v>
      </c>
      <c r="M185" s="169">
        <f t="shared" si="246"/>
        <v>1</v>
      </c>
      <c r="N185" s="42">
        <f>SUM(N186:N190)</f>
        <v>91343.55</v>
      </c>
      <c r="O185" s="42">
        <f>H185-N185</f>
        <v>421.77</v>
      </c>
      <c r="P185" s="169">
        <f t="shared" si="269"/>
        <v>1</v>
      </c>
      <c r="Q185" s="42" t="e">
        <f>D185+H185-N185-#REF!</f>
        <v>#REF!</v>
      </c>
      <c r="R185" s="42">
        <f t="shared" si="230"/>
        <v>203.41</v>
      </c>
      <c r="S185" s="576" t="s">
        <v>488</v>
      </c>
      <c r="CG185" s="153">
        <f t="shared" si="258"/>
        <v>246.3</v>
      </c>
      <c r="CJ185" s="46" t="b">
        <f t="shared" si="231"/>
        <v>1</v>
      </c>
      <c r="CT185" s="210">
        <f t="shared" si="200"/>
        <v>91765.32</v>
      </c>
      <c r="CU185" s="46" t="b">
        <f t="shared" si="201"/>
        <v>1</v>
      </c>
    </row>
    <row r="186" spans="1:99" s="40" customFormat="1" ht="31.5" customHeight="1" x14ac:dyDescent="0.4">
      <c r="A186" s="243"/>
      <c r="B186" s="453" t="s">
        <v>10</v>
      </c>
      <c r="C186" s="453"/>
      <c r="D186" s="472"/>
      <c r="E186" s="472"/>
      <c r="F186" s="472"/>
      <c r="G186" s="472"/>
      <c r="H186" s="16"/>
      <c r="I186" s="472"/>
      <c r="J186" s="247"/>
      <c r="K186" s="472"/>
      <c r="L186" s="174"/>
      <c r="M186" s="169"/>
      <c r="N186" s="472"/>
      <c r="O186" s="472"/>
      <c r="P186" s="174"/>
      <c r="Q186" s="16" t="e">
        <f>D186+H186-N186-#REF!</f>
        <v>#REF!</v>
      </c>
      <c r="R186" s="472">
        <f t="shared" si="230"/>
        <v>0</v>
      </c>
      <c r="S186" s="577"/>
      <c r="CG186" s="153">
        <f t="shared" si="258"/>
        <v>0</v>
      </c>
      <c r="CJ186" s="46" t="b">
        <f t="shared" si="231"/>
        <v>1</v>
      </c>
      <c r="CT186" s="210">
        <f t="shared" si="200"/>
        <v>0</v>
      </c>
      <c r="CU186" s="46" t="b">
        <f t="shared" si="201"/>
        <v>1</v>
      </c>
    </row>
    <row r="187" spans="1:99" s="40" customFormat="1" ht="27.75" x14ac:dyDescent="0.4">
      <c r="A187" s="243"/>
      <c r="B187" s="453" t="s">
        <v>8</v>
      </c>
      <c r="C187" s="453"/>
      <c r="D187" s="472"/>
      <c r="E187" s="472"/>
      <c r="F187" s="472"/>
      <c r="G187" s="472">
        <f>73875.76+2805.138</f>
        <v>76680.899999999994</v>
      </c>
      <c r="H187" s="472">
        <f>73629.46+2805.138</f>
        <v>76434.600000000006</v>
      </c>
      <c r="I187" s="472">
        <f>72031.12+2805.138</f>
        <v>74836.259999999995</v>
      </c>
      <c r="J187" s="143">
        <f t="shared" ref="J187:J188" si="273">I187/H187</f>
        <v>0.98</v>
      </c>
      <c r="K187" s="472">
        <f>71827.71+2805.138</f>
        <v>74632.850000000006</v>
      </c>
      <c r="L187" s="169">
        <f t="shared" ref="L187:L188" si="274">K187/H187</f>
        <v>0.98</v>
      </c>
      <c r="M187" s="169">
        <f t="shared" si="246"/>
        <v>1</v>
      </c>
      <c r="N187" s="472">
        <f>73231.4+2805.138</f>
        <v>76036.539999999994</v>
      </c>
      <c r="O187" s="472">
        <f>H187-N187</f>
        <v>398.06</v>
      </c>
      <c r="P187" s="134">
        <f t="shared" si="269"/>
        <v>0.99</v>
      </c>
      <c r="Q187" s="16" t="e">
        <f>D187+H187-N187-#REF!</f>
        <v>#REF!</v>
      </c>
      <c r="R187" s="472">
        <f t="shared" si="230"/>
        <v>203.41</v>
      </c>
      <c r="S187" s="577"/>
      <c r="CG187" s="153">
        <f t="shared" si="258"/>
        <v>246.3</v>
      </c>
      <c r="CJ187" s="46" t="b">
        <f t="shared" si="231"/>
        <v>1</v>
      </c>
      <c r="CT187" s="210">
        <f t="shared" si="200"/>
        <v>76434.600000000006</v>
      </c>
      <c r="CU187" s="46" t="b">
        <f t="shared" si="201"/>
        <v>1</v>
      </c>
    </row>
    <row r="188" spans="1:99" s="40" customFormat="1" ht="27.75" x14ac:dyDescent="0.4">
      <c r="A188" s="243"/>
      <c r="B188" s="453" t="s">
        <v>19</v>
      </c>
      <c r="C188" s="453"/>
      <c r="D188" s="472"/>
      <c r="E188" s="472"/>
      <c r="F188" s="472"/>
      <c r="G188" s="472">
        <f>12525.58+2805.138</f>
        <v>15330.72</v>
      </c>
      <c r="H188" s="472">
        <f>12525.58+2805.138</f>
        <v>15330.72</v>
      </c>
      <c r="I188" s="472">
        <f>12481.15+2805.138</f>
        <v>15286.29</v>
      </c>
      <c r="J188" s="158">
        <f t="shared" si="273"/>
        <v>0.997</v>
      </c>
      <c r="K188" s="472">
        <f>12481.15+2805.138</f>
        <v>15286.29</v>
      </c>
      <c r="L188" s="169">
        <f t="shared" si="274"/>
        <v>1</v>
      </c>
      <c r="M188" s="169">
        <f t="shared" si="246"/>
        <v>1</v>
      </c>
      <c r="N188" s="472">
        <f>12501.87+2805.138</f>
        <v>15307.01</v>
      </c>
      <c r="O188" s="472">
        <f t="shared" ref="O188" si="275">H188-N188</f>
        <v>23.71</v>
      </c>
      <c r="P188" s="134">
        <f t="shared" si="269"/>
        <v>1</v>
      </c>
      <c r="Q188" s="16" t="e">
        <f>D188+H188-N188-#REF!</f>
        <v>#REF!</v>
      </c>
      <c r="R188" s="472">
        <f t="shared" si="230"/>
        <v>0</v>
      </c>
      <c r="S188" s="577"/>
      <c r="CG188" s="153">
        <f t="shared" si="258"/>
        <v>0</v>
      </c>
      <c r="CJ188" s="46" t="b">
        <f t="shared" si="231"/>
        <v>1</v>
      </c>
      <c r="CT188" s="210">
        <f t="shared" si="200"/>
        <v>15330.72</v>
      </c>
      <c r="CU188" s="46" t="b">
        <f t="shared" si="201"/>
        <v>1</v>
      </c>
    </row>
    <row r="189" spans="1:99" s="40" customFormat="1" ht="27.75" x14ac:dyDescent="0.4">
      <c r="A189" s="243"/>
      <c r="B189" s="453" t="s">
        <v>22</v>
      </c>
      <c r="C189" s="453"/>
      <c r="D189" s="472"/>
      <c r="E189" s="472"/>
      <c r="F189" s="472"/>
      <c r="G189" s="472"/>
      <c r="H189" s="472"/>
      <c r="I189" s="472"/>
      <c r="J189" s="247"/>
      <c r="K189" s="472"/>
      <c r="L189" s="174"/>
      <c r="M189" s="174"/>
      <c r="N189" s="472"/>
      <c r="O189" s="472"/>
      <c r="P189" s="174"/>
      <c r="Q189" s="16" t="e">
        <f>D189+H189-N189-#REF!</f>
        <v>#REF!</v>
      </c>
      <c r="R189" s="472">
        <f t="shared" si="230"/>
        <v>0</v>
      </c>
      <c r="S189" s="583" t="s">
        <v>475</v>
      </c>
      <c r="CG189" s="153">
        <f t="shared" si="258"/>
        <v>0</v>
      </c>
      <c r="CJ189" s="46" t="b">
        <f t="shared" si="231"/>
        <v>1</v>
      </c>
      <c r="CT189" s="210">
        <f t="shared" si="200"/>
        <v>0</v>
      </c>
      <c r="CU189" s="46" t="b">
        <f t="shared" si="201"/>
        <v>1</v>
      </c>
    </row>
    <row r="190" spans="1:99" s="40" customFormat="1" ht="27.75" x14ac:dyDescent="0.4">
      <c r="A190" s="244"/>
      <c r="B190" s="453" t="s">
        <v>11</v>
      </c>
      <c r="C190" s="453"/>
      <c r="D190" s="472"/>
      <c r="E190" s="472"/>
      <c r="F190" s="472"/>
      <c r="G190" s="472"/>
      <c r="H190" s="16"/>
      <c r="I190" s="472"/>
      <c r="J190" s="247"/>
      <c r="K190" s="472"/>
      <c r="L190" s="174"/>
      <c r="M190" s="174"/>
      <c r="N190" s="472"/>
      <c r="O190" s="472"/>
      <c r="P190" s="174"/>
      <c r="Q190" s="16" t="e">
        <f>D190+H190-N190-#REF!</f>
        <v>#REF!</v>
      </c>
      <c r="R190" s="472">
        <f t="shared" si="230"/>
        <v>0</v>
      </c>
      <c r="S190" s="610"/>
      <c r="CG190" s="153">
        <f t="shared" si="258"/>
        <v>0</v>
      </c>
      <c r="CJ190" s="46" t="b">
        <f t="shared" si="231"/>
        <v>1</v>
      </c>
      <c r="CT190" s="210">
        <f t="shared" si="200"/>
        <v>0</v>
      </c>
      <c r="CU190" s="46" t="b">
        <f t="shared" si="201"/>
        <v>1</v>
      </c>
    </row>
    <row r="191" spans="1:99" s="43" customFormat="1" ht="139.5" x14ac:dyDescent="0.4">
      <c r="A191" s="246" t="s">
        <v>339</v>
      </c>
      <c r="B191" s="501" t="s">
        <v>298</v>
      </c>
      <c r="C191" s="173"/>
      <c r="D191" s="42">
        <f t="shared" ref="D191:I191" si="276">SUM(D192:D196)</f>
        <v>0</v>
      </c>
      <c r="E191" s="42">
        <f t="shared" si="276"/>
        <v>0</v>
      </c>
      <c r="F191" s="42">
        <f t="shared" si="276"/>
        <v>0</v>
      </c>
      <c r="G191" s="42">
        <f t="shared" si="276"/>
        <v>12750</v>
      </c>
      <c r="H191" s="42">
        <f t="shared" si="276"/>
        <v>12750</v>
      </c>
      <c r="I191" s="42">
        <f t="shared" si="276"/>
        <v>12750</v>
      </c>
      <c r="J191" s="193">
        <f>I191/H191</f>
        <v>1</v>
      </c>
      <c r="K191" s="42">
        <f>SUM(K192:K196)</f>
        <v>11679.51</v>
      </c>
      <c r="L191" s="169">
        <f>K191/H191</f>
        <v>0.92</v>
      </c>
      <c r="M191" s="134">
        <f>K191/I191</f>
        <v>0.92</v>
      </c>
      <c r="N191" s="42">
        <f>SUM(N192:N196)</f>
        <v>12750</v>
      </c>
      <c r="O191" s="42">
        <f>H191-N191</f>
        <v>0</v>
      </c>
      <c r="P191" s="169">
        <f t="shared" ref="P191:P196" si="277">N191/H191</f>
        <v>1</v>
      </c>
      <c r="Q191" s="42" t="e">
        <f>D191+H191-N191-#REF!</f>
        <v>#REF!</v>
      </c>
      <c r="R191" s="42">
        <f t="shared" si="230"/>
        <v>1070.49</v>
      </c>
      <c r="S191" s="576" t="s">
        <v>526</v>
      </c>
      <c r="CG191" s="153">
        <f t="shared" si="258"/>
        <v>0</v>
      </c>
      <c r="CJ191" s="46" t="b">
        <f t="shared" si="231"/>
        <v>1</v>
      </c>
      <c r="CT191" s="210">
        <f t="shared" si="200"/>
        <v>12750</v>
      </c>
      <c r="CU191" s="46" t="b">
        <f t="shared" si="201"/>
        <v>1</v>
      </c>
    </row>
    <row r="192" spans="1:99" s="40" customFormat="1" ht="29.25" customHeight="1" x14ac:dyDescent="0.4">
      <c r="A192" s="243"/>
      <c r="B192" s="453" t="s">
        <v>10</v>
      </c>
      <c r="C192" s="453"/>
      <c r="D192" s="472"/>
      <c r="E192" s="472"/>
      <c r="F192" s="472"/>
      <c r="G192" s="472"/>
      <c r="H192" s="16"/>
      <c r="I192" s="472"/>
      <c r="J192" s="142" t="e">
        <f t="shared" ref="J192:J196" si="278">I192/H192</f>
        <v>#DIV/0!</v>
      </c>
      <c r="K192" s="472"/>
      <c r="L192" s="133" t="e">
        <f t="shared" ref="L192:L196" si="279">K192/H192</f>
        <v>#DIV/0!</v>
      </c>
      <c r="M192" s="133" t="e">
        <f t="shared" ref="M192:M196" si="280">K192/I192</f>
        <v>#DIV/0!</v>
      </c>
      <c r="N192" s="472"/>
      <c r="O192" s="472">
        <f>H192-N192</f>
        <v>0</v>
      </c>
      <c r="P192" s="133" t="e">
        <f t="shared" si="277"/>
        <v>#DIV/0!</v>
      </c>
      <c r="Q192" s="16" t="e">
        <f>D192+H192-N192-#REF!</f>
        <v>#REF!</v>
      </c>
      <c r="R192" s="472">
        <f t="shared" si="230"/>
        <v>0</v>
      </c>
      <c r="S192" s="577"/>
      <c r="CG192" s="153">
        <f t="shared" si="258"/>
        <v>0</v>
      </c>
      <c r="CJ192" s="46" t="b">
        <f t="shared" si="231"/>
        <v>1</v>
      </c>
      <c r="CT192" s="210">
        <f t="shared" si="200"/>
        <v>0</v>
      </c>
      <c r="CU192" s="46" t="b">
        <f t="shared" si="201"/>
        <v>1</v>
      </c>
    </row>
    <row r="193" spans="1:99" s="40" customFormat="1" ht="29.25" customHeight="1" x14ac:dyDescent="0.4">
      <c r="A193" s="243"/>
      <c r="B193" s="453" t="s">
        <v>8</v>
      </c>
      <c r="C193" s="453"/>
      <c r="D193" s="472"/>
      <c r="E193" s="472"/>
      <c r="F193" s="472"/>
      <c r="G193" s="472">
        <v>12750</v>
      </c>
      <c r="H193" s="472">
        <v>12750</v>
      </c>
      <c r="I193" s="472">
        <v>12750</v>
      </c>
      <c r="J193" s="143">
        <f t="shared" si="278"/>
        <v>1</v>
      </c>
      <c r="K193" s="472">
        <v>11679.51</v>
      </c>
      <c r="L193" s="506">
        <f t="shared" si="279"/>
        <v>0.91600000000000004</v>
      </c>
      <c r="M193" s="134">
        <f t="shared" si="280"/>
        <v>0.92</v>
      </c>
      <c r="N193" s="472">
        <v>12750</v>
      </c>
      <c r="O193" s="472">
        <f t="shared" ref="O193:O196" si="281">H193-N193</f>
        <v>0</v>
      </c>
      <c r="P193" s="134">
        <f t="shared" si="277"/>
        <v>1</v>
      </c>
      <c r="Q193" s="16" t="e">
        <f>D193+H193-N193-#REF!</f>
        <v>#REF!</v>
      </c>
      <c r="R193" s="472">
        <f t="shared" si="230"/>
        <v>1070.49</v>
      </c>
      <c r="S193" s="577"/>
      <c r="CG193" s="153">
        <f t="shared" si="258"/>
        <v>0</v>
      </c>
      <c r="CJ193" s="46" t="b">
        <f t="shared" si="231"/>
        <v>1</v>
      </c>
      <c r="CT193" s="210">
        <f t="shared" si="200"/>
        <v>12750</v>
      </c>
      <c r="CU193" s="46" t="b">
        <f t="shared" si="201"/>
        <v>1</v>
      </c>
    </row>
    <row r="194" spans="1:99" s="40" customFormat="1" ht="29.25" customHeight="1" x14ac:dyDescent="0.4">
      <c r="A194" s="243"/>
      <c r="B194" s="453" t="s">
        <v>19</v>
      </c>
      <c r="C194" s="453"/>
      <c r="D194" s="472"/>
      <c r="E194" s="472"/>
      <c r="F194" s="472"/>
      <c r="G194" s="472"/>
      <c r="H194" s="472"/>
      <c r="I194" s="472"/>
      <c r="J194" s="142" t="e">
        <f t="shared" si="278"/>
        <v>#DIV/0!</v>
      </c>
      <c r="K194" s="472"/>
      <c r="L194" s="133" t="e">
        <f t="shared" si="279"/>
        <v>#DIV/0!</v>
      </c>
      <c r="M194" s="133" t="e">
        <f t="shared" si="280"/>
        <v>#DIV/0!</v>
      </c>
      <c r="N194" s="472"/>
      <c r="O194" s="472">
        <f t="shared" si="281"/>
        <v>0</v>
      </c>
      <c r="P194" s="133" t="e">
        <f t="shared" si="277"/>
        <v>#DIV/0!</v>
      </c>
      <c r="Q194" s="16" t="e">
        <f>D194+H194-N194-#REF!</f>
        <v>#REF!</v>
      </c>
      <c r="R194" s="472">
        <f t="shared" si="230"/>
        <v>0</v>
      </c>
      <c r="S194" s="577"/>
      <c r="CG194" s="153">
        <f t="shared" si="258"/>
        <v>0</v>
      </c>
      <c r="CJ194" s="46" t="b">
        <f t="shared" si="231"/>
        <v>1</v>
      </c>
      <c r="CT194" s="210">
        <f t="shared" si="200"/>
        <v>0</v>
      </c>
      <c r="CU194" s="46" t="b">
        <f t="shared" si="201"/>
        <v>1</v>
      </c>
    </row>
    <row r="195" spans="1:99" s="40" customFormat="1" ht="29.25" customHeight="1" x14ac:dyDescent="0.4">
      <c r="A195" s="243"/>
      <c r="B195" s="453" t="s">
        <v>22</v>
      </c>
      <c r="C195" s="453"/>
      <c r="D195" s="472"/>
      <c r="E195" s="472"/>
      <c r="F195" s="472"/>
      <c r="G195" s="472"/>
      <c r="H195" s="472"/>
      <c r="I195" s="472"/>
      <c r="J195" s="142" t="e">
        <f t="shared" si="278"/>
        <v>#DIV/0!</v>
      </c>
      <c r="K195" s="472"/>
      <c r="L195" s="133" t="e">
        <f t="shared" si="279"/>
        <v>#DIV/0!</v>
      </c>
      <c r="M195" s="133" t="e">
        <f t="shared" si="280"/>
        <v>#DIV/0!</v>
      </c>
      <c r="N195" s="472"/>
      <c r="O195" s="472">
        <f t="shared" si="281"/>
        <v>0</v>
      </c>
      <c r="P195" s="133" t="e">
        <f t="shared" si="277"/>
        <v>#DIV/0!</v>
      </c>
      <c r="Q195" s="16" t="e">
        <f>D195+H195-N195-#REF!</f>
        <v>#REF!</v>
      </c>
      <c r="R195" s="472">
        <f t="shared" si="230"/>
        <v>0</v>
      </c>
      <c r="S195" s="577"/>
      <c r="CG195" s="153">
        <f t="shared" si="258"/>
        <v>0</v>
      </c>
      <c r="CJ195" s="46" t="b">
        <f t="shared" si="231"/>
        <v>1</v>
      </c>
      <c r="CT195" s="210">
        <f t="shared" si="200"/>
        <v>0</v>
      </c>
      <c r="CU195" s="46" t="b">
        <f t="shared" si="201"/>
        <v>1</v>
      </c>
    </row>
    <row r="196" spans="1:99" s="40" customFormat="1" ht="29.25" customHeight="1" x14ac:dyDescent="0.4">
      <c r="A196" s="244"/>
      <c r="B196" s="453" t="s">
        <v>11</v>
      </c>
      <c r="C196" s="453"/>
      <c r="D196" s="472"/>
      <c r="E196" s="472"/>
      <c r="F196" s="472"/>
      <c r="G196" s="472"/>
      <c r="H196" s="16"/>
      <c r="I196" s="472"/>
      <c r="J196" s="142" t="e">
        <f t="shared" si="278"/>
        <v>#DIV/0!</v>
      </c>
      <c r="K196" s="472"/>
      <c r="L196" s="133" t="e">
        <f t="shared" si="279"/>
        <v>#DIV/0!</v>
      </c>
      <c r="M196" s="133" t="e">
        <f t="shared" si="280"/>
        <v>#DIV/0!</v>
      </c>
      <c r="N196" s="472"/>
      <c r="O196" s="472">
        <f t="shared" si="281"/>
        <v>0</v>
      </c>
      <c r="P196" s="133" t="e">
        <f t="shared" si="277"/>
        <v>#DIV/0!</v>
      </c>
      <c r="Q196" s="16" t="e">
        <f>D196+H196-N196-#REF!</f>
        <v>#REF!</v>
      </c>
      <c r="R196" s="472">
        <f t="shared" si="230"/>
        <v>0</v>
      </c>
      <c r="S196" s="578"/>
      <c r="CG196" s="153">
        <f t="shared" si="258"/>
        <v>0</v>
      </c>
      <c r="CJ196" s="46" t="b">
        <f t="shared" si="231"/>
        <v>1</v>
      </c>
      <c r="CT196" s="210">
        <f t="shared" si="200"/>
        <v>0</v>
      </c>
      <c r="CU196" s="46" t="b">
        <f t="shared" si="201"/>
        <v>1</v>
      </c>
    </row>
    <row r="197" spans="1:99" s="43" customFormat="1" ht="99.75" customHeight="1" x14ac:dyDescent="0.4">
      <c r="A197" s="246" t="s">
        <v>476</v>
      </c>
      <c r="B197" s="501" t="s">
        <v>477</v>
      </c>
      <c r="C197" s="173"/>
      <c r="D197" s="42">
        <f t="shared" ref="D197:I197" si="282">SUM(D198:D202)</f>
        <v>0</v>
      </c>
      <c r="E197" s="42">
        <f t="shared" si="282"/>
        <v>0</v>
      </c>
      <c r="F197" s="42">
        <f t="shared" si="282"/>
        <v>0</v>
      </c>
      <c r="G197" s="42">
        <f t="shared" si="282"/>
        <v>0</v>
      </c>
      <c r="H197" s="42">
        <f t="shared" si="282"/>
        <v>200</v>
      </c>
      <c r="I197" s="42">
        <f t="shared" si="282"/>
        <v>0</v>
      </c>
      <c r="J197" s="193">
        <f>I197/H197</f>
        <v>0</v>
      </c>
      <c r="K197" s="42">
        <f>SUM(K198:K202)</f>
        <v>0</v>
      </c>
      <c r="L197" s="169">
        <f>K197/H197</f>
        <v>0</v>
      </c>
      <c r="M197" s="133" t="e">
        <f>K197/I197</f>
        <v>#DIV/0!</v>
      </c>
      <c r="N197" s="42">
        <f>SUM(N198:N202)</f>
        <v>200</v>
      </c>
      <c r="O197" s="42">
        <f>H197-N197</f>
        <v>0</v>
      </c>
      <c r="P197" s="169">
        <f t="shared" ref="P197:P202" si="283">N197/H197</f>
        <v>1</v>
      </c>
      <c r="Q197" s="42" t="e">
        <f>D197+H197-N197-#REF!</f>
        <v>#REF!</v>
      </c>
      <c r="R197" s="42">
        <f t="shared" ref="R197:R202" si="284">I197-K197</f>
        <v>0</v>
      </c>
      <c r="S197" s="576" t="s">
        <v>527</v>
      </c>
      <c r="CG197" s="153">
        <f t="shared" ref="CG197:CG202" si="285">G197-H197</f>
        <v>-200</v>
      </c>
      <c r="CJ197" s="46" t="b">
        <f t="shared" ref="CJ197:CJ202" si="286">N197+O197=H197</f>
        <v>1</v>
      </c>
      <c r="CT197" s="210">
        <f t="shared" si="200"/>
        <v>200</v>
      </c>
      <c r="CU197" s="46" t="b">
        <f t="shared" si="201"/>
        <v>1</v>
      </c>
    </row>
    <row r="198" spans="1:99" s="40" customFormat="1" ht="29.25" customHeight="1" x14ac:dyDescent="0.4">
      <c r="A198" s="243"/>
      <c r="B198" s="453" t="s">
        <v>10</v>
      </c>
      <c r="C198" s="453"/>
      <c r="D198" s="472"/>
      <c r="E198" s="472"/>
      <c r="F198" s="472"/>
      <c r="G198" s="472"/>
      <c r="H198" s="16"/>
      <c r="I198" s="472"/>
      <c r="J198" s="142" t="e">
        <f t="shared" ref="J198:J202" si="287">I198/H198</f>
        <v>#DIV/0!</v>
      </c>
      <c r="K198" s="472"/>
      <c r="L198" s="133" t="e">
        <f t="shared" ref="L198:L202" si="288">K198/H198</f>
        <v>#DIV/0!</v>
      </c>
      <c r="M198" s="133" t="e">
        <f t="shared" ref="M198:M202" si="289">K198/I198</f>
        <v>#DIV/0!</v>
      </c>
      <c r="N198" s="472"/>
      <c r="O198" s="472">
        <f>H198-N198</f>
        <v>0</v>
      </c>
      <c r="P198" s="133" t="e">
        <f t="shared" si="283"/>
        <v>#DIV/0!</v>
      </c>
      <c r="Q198" s="16" t="e">
        <f>D198+H198-N198-#REF!</f>
        <v>#REF!</v>
      </c>
      <c r="R198" s="472">
        <f t="shared" si="284"/>
        <v>0</v>
      </c>
      <c r="S198" s="577"/>
      <c r="CG198" s="153">
        <f t="shared" si="285"/>
        <v>0</v>
      </c>
      <c r="CJ198" s="46" t="b">
        <f t="shared" si="286"/>
        <v>1</v>
      </c>
      <c r="CT198" s="210">
        <f t="shared" si="200"/>
        <v>0</v>
      </c>
      <c r="CU198" s="46" t="b">
        <f t="shared" si="201"/>
        <v>1</v>
      </c>
    </row>
    <row r="199" spans="1:99" s="40" customFormat="1" ht="35.25" customHeight="1" x14ac:dyDescent="0.4">
      <c r="A199" s="243"/>
      <c r="B199" s="453" t="s">
        <v>8</v>
      </c>
      <c r="C199" s="453"/>
      <c r="D199" s="472"/>
      <c r="E199" s="472"/>
      <c r="F199" s="472"/>
      <c r="G199" s="472"/>
      <c r="H199" s="472">
        <v>200</v>
      </c>
      <c r="I199" s="472"/>
      <c r="J199" s="143">
        <f t="shared" si="287"/>
        <v>0</v>
      </c>
      <c r="K199" s="472"/>
      <c r="L199" s="506">
        <f t="shared" si="288"/>
        <v>0</v>
      </c>
      <c r="M199" s="133" t="e">
        <f t="shared" si="289"/>
        <v>#DIV/0!</v>
      </c>
      <c r="N199" s="472">
        <v>200</v>
      </c>
      <c r="O199" s="472">
        <f t="shared" ref="O199:O202" si="290">H199-N199</f>
        <v>0</v>
      </c>
      <c r="P199" s="134">
        <f t="shared" si="283"/>
        <v>1</v>
      </c>
      <c r="Q199" s="16" t="e">
        <f>D199+H199-N199-#REF!</f>
        <v>#REF!</v>
      </c>
      <c r="R199" s="472">
        <f t="shared" si="284"/>
        <v>0</v>
      </c>
      <c r="S199" s="577"/>
      <c r="CG199" s="153">
        <f t="shared" si="285"/>
        <v>-200</v>
      </c>
      <c r="CJ199" s="46" t="b">
        <f t="shared" si="286"/>
        <v>1</v>
      </c>
      <c r="CT199" s="210">
        <f t="shared" si="200"/>
        <v>200</v>
      </c>
      <c r="CU199" s="46" t="b">
        <f t="shared" si="201"/>
        <v>1</v>
      </c>
    </row>
    <row r="200" spans="1:99" s="40" customFormat="1" ht="31.5" customHeight="1" x14ac:dyDescent="0.4">
      <c r="A200" s="243"/>
      <c r="B200" s="453" t="s">
        <v>19</v>
      </c>
      <c r="C200" s="453"/>
      <c r="D200" s="472"/>
      <c r="E200" s="472"/>
      <c r="F200" s="472"/>
      <c r="G200" s="472"/>
      <c r="H200" s="472"/>
      <c r="I200" s="472"/>
      <c r="J200" s="142" t="e">
        <f t="shared" si="287"/>
        <v>#DIV/0!</v>
      </c>
      <c r="K200" s="472"/>
      <c r="L200" s="133" t="e">
        <f t="shared" si="288"/>
        <v>#DIV/0!</v>
      </c>
      <c r="M200" s="133" t="e">
        <f t="shared" si="289"/>
        <v>#DIV/0!</v>
      </c>
      <c r="N200" s="472"/>
      <c r="O200" s="472">
        <f t="shared" si="290"/>
        <v>0</v>
      </c>
      <c r="P200" s="133" t="e">
        <f t="shared" si="283"/>
        <v>#DIV/0!</v>
      </c>
      <c r="Q200" s="16" t="e">
        <f>D200+H200-N200-#REF!</f>
        <v>#REF!</v>
      </c>
      <c r="R200" s="472">
        <f t="shared" si="284"/>
        <v>0</v>
      </c>
      <c r="S200" s="577"/>
      <c r="CG200" s="153">
        <f t="shared" si="285"/>
        <v>0</v>
      </c>
      <c r="CJ200" s="46" t="b">
        <f t="shared" si="286"/>
        <v>1</v>
      </c>
      <c r="CT200" s="210">
        <f t="shared" si="200"/>
        <v>0</v>
      </c>
      <c r="CU200" s="46" t="b">
        <f t="shared" si="201"/>
        <v>1</v>
      </c>
    </row>
    <row r="201" spans="1:99" s="40" customFormat="1" ht="27.75" customHeight="1" x14ac:dyDescent="0.4">
      <c r="A201" s="243"/>
      <c r="B201" s="453" t="s">
        <v>22</v>
      </c>
      <c r="C201" s="453"/>
      <c r="D201" s="472"/>
      <c r="E201" s="472"/>
      <c r="F201" s="472"/>
      <c r="G201" s="472"/>
      <c r="H201" s="472"/>
      <c r="I201" s="472"/>
      <c r="J201" s="142" t="e">
        <f t="shared" si="287"/>
        <v>#DIV/0!</v>
      </c>
      <c r="K201" s="472"/>
      <c r="L201" s="133" t="e">
        <f t="shared" si="288"/>
        <v>#DIV/0!</v>
      </c>
      <c r="M201" s="133" t="e">
        <f t="shared" si="289"/>
        <v>#DIV/0!</v>
      </c>
      <c r="N201" s="472"/>
      <c r="O201" s="472">
        <f t="shared" si="290"/>
        <v>0</v>
      </c>
      <c r="P201" s="133" t="e">
        <f t="shared" si="283"/>
        <v>#DIV/0!</v>
      </c>
      <c r="Q201" s="16" t="e">
        <f>D201+H201-N201-#REF!</f>
        <v>#REF!</v>
      </c>
      <c r="R201" s="472">
        <f t="shared" si="284"/>
        <v>0</v>
      </c>
      <c r="S201" s="577"/>
      <c r="CG201" s="153">
        <f t="shared" si="285"/>
        <v>0</v>
      </c>
      <c r="CJ201" s="46" t="b">
        <f t="shared" si="286"/>
        <v>1</v>
      </c>
      <c r="CT201" s="210">
        <f t="shared" si="200"/>
        <v>0</v>
      </c>
      <c r="CU201" s="46" t="b">
        <f t="shared" si="201"/>
        <v>1</v>
      </c>
    </row>
    <row r="202" spans="1:99" s="40" customFormat="1" ht="27.75" x14ac:dyDescent="0.4">
      <c r="A202" s="244"/>
      <c r="B202" s="453" t="s">
        <v>11</v>
      </c>
      <c r="C202" s="453"/>
      <c r="D202" s="472"/>
      <c r="E202" s="472"/>
      <c r="F202" s="472"/>
      <c r="G202" s="472"/>
      <c r="H202" s="16"/>
      <c r="I202" s="472"/>
      <c r="J202" s="142" t="e">
        <f t="shared" si="287"/>
        <v>#DIV/0!</v>
      </c>
      <c r="K202" s="472"/>
      <c r="L202" s="133" t="e">
        <f t="shared" si="288"/>
        <v>#DIV/0!</v>
      </c>
      <c r="M202" s="133" t="e">
        <f t="shared" si="289"/>
        <v>#DIV/0!</v>
      </c>
      <c r="N202" s="472"/>
      <c r="O202" s="472">
        <f t="shared" si="290"/>
        <v>0</v>
      </c>
      <c r="P202" s="133" t="e">
        <f t="shared" si="283"/>
        <v>#DIV/0!</v>
      </c>
      <c r="Q202" s="16" t="e">
        <f>D202+H202-N202-#REF!</f>
        <v>#REF!</v>
      </c>
      <c r="R202" s="472">
        <f t="shared" si="284"/>
        <v>0</v>
      </c>
      <c r="S202" s="578"/>
      <c r="CG202" s="153">
        <f t="shared" si="285"/>
        <v>0</v>
      </c>
      <c r="CJ202" s="46" t="b">
        <f t="shared" si="286"/>
        <v>1</v>
      </c>
      <c r="CT202" s="210">
        <f t="shared" si="200"/>
        <v>0</v>
      </c>
      <c r="CU202" s="46" t="b">
        <f t="shared" si="201"/>
        <v>1</v>
      </c>
    </row>
    <row r="203" spans="1:99" s="279" customFormat="1" ht="46.5" x14ac:dyDescent="0.4">
      <c r="A203" s="138" t="s">
        <v>199</v>
      </c>
      <c r="B203" s="129" t="s">
        <v>113</v>
      </c>
      <c r="C203" s="129" t="s">
        <v>2</v>
      </c>
      <c r="D203" s="51" t="e">
        <f t="shared" ref="D203:F203" si="291">SUM(D204:D208)</f>
        <v>#REF!</v>
      </c>
      <c r="E203" s="51" t="e">
        <f t="shared" si="291"/>
        <v>#REF!</v>
      </c>
      <c r="F203" s="51" t="e">
        <f t="shared" si="291"/>
        <v>#REF!</v>
      </c>
      <c r="G203" s="51">
        <f>SUM(G204:G208)</f>
        <v>245263.35</v>
      </c>
      <c r="H203" s="51">
        <f t="shared" ref="H203:I203" si="292">SUM(H204:H208)</f>
        <v>203005.85</v>
      </c>
      <c r="I203" s="51">
        <f t="shared" si="292"/>
        <v>161295.71</v>
      </c>
      <c r="J203" s="280">
        <f>I203/H203</f>
        <v>0.79500000000000004</v>
      </c>
      <c r="K203" s="51">
        <f>SUM(K204:K208)</f>
        <v>45061.25</v>
      </c>
      <c r="L203" s="507">
        <f t="shared" ref="L203:L208" si="293">K203/H203</f>
        <v>0.222</v>
      </c>
      <c r="M203" s="508">
        <f>K203/I203</f>
        <v>0.27939999999999998</v>
      </c>
      <c r="N203" s="51">
        <f t="shared" ref="N203:O203" si="294">SUM(N204:N208)</f>
        <v>161471.04000000001</v>
      </c>
      <c r="O203" s="51">
        <f t="shared" si="294"/>
        <v>41534.81</v>
      </c>
      <c r="P203" s="130">
        <f t="shared" ref="P203:P219" si="295">N203/H203</f>
        <v>0.8</v>
      </c>
      <c r="Q203" s="51">
        <f t="shared" ref="Q203:Q224" si="296">H203-N203</f>
        <v>41534.81</v>
      </c>
      <c r="R203" s="51">
        <f t="shared" ref="R203:R230" si="297">I203-K203</f>
        <v>116234.46</v>
      </c>
      <c r="S203" s="314"/>
      <c r="CG203" s="153">
        <f t="shared" ref="CG203:CG219" si="298">G203-H203</f>
        <v>42257.5</v>
      </c>
      <c r="CJ203" s="46" t="b">
        <f t="shared" si="231"/>
        <v>1</v>
      </c>
      <c r="CT203" s="210">
        <f t="shared" si="200"/>
        <v>203005.85</v>
      </c>
      <c r="CU203" s="46" t="b">
        <f t="shared" si="201"/>
        <v>1</v>
      </c>
    </row>
    <row r="204" spans="1:99" s="40" customFormat="1" ht="27.75" x14ac:dyDescent="0.4">
      <c r="A204" s="141"/>
      <c r="B204" s="453" t="s">
        <v>10</v>
      </c>
      <c r="C204" s="453"/>
      <c r="D204" s="472">
        <f t="shared" ref="D204:F206" si="299">D745</f>
        <v>0</v>
      </c>
      <c r="E204" s="472">
        <f t="shared" si="299"/>
        <v>0</v>
      </c>
      <c r="F204" s="472">
        <f t="shared" si="299"/>
        <v>0</v>
      </c>
      <c r="G204" s="472">
        <f>G210+G216</f>
        <v>41857.5</v>
      </c>
      <c r="H204" s="472">
        <f t="shared" ref="H204:I204" si="300">H210+H216</f>
        <v>0</v>
      </c>
      <c r="I204" s="472">
        <f t="shared" si="300"/>
        <v>0</v>
      </c>
      <c r="J204" s="509" t="e">
        <f>I204/H204</f>
        <v>#DIV/0!</v>
      </c>
      <c r="K204" s="472">
        <f>K210+K216</f>
        <v>0</v>
      </c>
      <c r="L204" s="510" t="e">
        <f t="shared" si="293"/>
        <v>#DIV/0!</v>
      </c>
      <c r="M204" s="133" t="e">
        <f t="shared" ref="M204:M208" si="301">K204/I204</f>
        <v>#DIV/0!</v>
      </c>
      <c r="N204" s="472">
        <f t="shared" ref="N204:O204" si="302">N210+N216</f>
        <v>0</v>
      </c>
      <c r="O204" s="472">
        <f t="shared" si="302"/>
        <v>0</v>
      </c>
      <c r="P204" s="133" t="e">
        <f t="shared" si="295"/>
        <v>#DIV/0!</v>
      </c>
      <c r="Q204" s="472">
        <f t="shared" si="296"/>
        <v>0</v>
      </c>
      <c r="R204" s="472">
        <f t="shared" si="297"/>
        <v>0</v>
      </c>
      <c r="S204" s="127"/>
      <c r="CG204" s="153">
        <f t="shared" si="298"/>
        <v>41857.5</v>
      </c>
      <c r="CJ204" s="46" t="b">
        <f t="shared" si="231"/>
        <v>1</v>
      </c>
      <c r="CT204" s="210">
        <f t="shared" ref="CT204:CT267" si="303">N204+O204</f>
        <v>0</v>
      </c>
      <c r="CU204" s="46" t="b">
        <f t="shared" ref="CU204:CU267" si="304">CT204=H204</f>
        <v>1</v>
      </c>
    </row>
    <row r="205" spans="1:99" s="40" customFormat="1" ht="27.75" x14ac:dyDescent="0.4">
      <c r="A205" s="141"/>
      <c r="B205" s="453" t="s">
        <v>8</v>
      </c>
      <c r="C205" s="453"/>
      <c r="D205" s="472">
        <f t="shared" si="299"/>
        <v>0</v>
      </c>
      <c r="E205" s="472">
        <f t="shared" si="299"/>
        <v>0</v>
      </c>
      <c r="F205" s="472">
        <f t="shared" si="299"/>
        <v>0</v>
      </c>
      <c r="G205" s="472">
        <f t="shared" ref="G205:I208" si="305">G211+G217</f>
        <v>200079.7</v>
      </c>
      <c r="H205" s="472">
        <f t="shared" si="305"/>
        <v>199679.7</v>
      </c>
      <c r="I205" s="472">
        <f t="shared" si="305"/>
        <v>157969.56</v>
      </c>
      <c r="J205" s="158">
        <f t="shared" ref="J205:J208" si="306">I205/H205</f>
        <v>0.79100000000000004</v>
      </c>
      <c r="K205" s="472">
        <f t="shared" ref="K205" si="307">K211+K217</f>
        <v>41735.1</v>
      </c>
      <c r="L205" s="506">
        <f t="shared" si="293"/>
        <v>0.20899999999999999</v>
      </c>
      <c r="M205" s="506">
        <f t="shared" si="301"/>
        <v>0.26419999999999999</v>
      </c>
      <c r="N205" s="472">
        <f t="shared" ref="N205:O205" si="308">N211+N217</f>
        <v>158144.89000000001</v>
      </c>
      <c r="O205" s="472">
        <f t="shared" si="308"/>
        <v>41534.81</v>
      </c>
      <c r="P205" s="134">
        <f t="shared" si="295"/>
        <v>0.79</v>
      </c>
      <c r="Q205" s="472">
        <f t="shared" si="296"/>
        <v>41534.81</v>
      </c>
      <c r="R205" s="472">
        <f t="shared" si="297"/>
        <v>116234.46</v>
      </c>
      <c r="S205" s="127"/>
      <c r="CG205" s="153">
        <f t="shared" si="298"/>
        <v>400</v>
      </c>
      <c r="CJ205" s="46" t="b">
        <f t="shared" si="231"/>
        <v>1</v>
      </c>
      <c r="CT205" s="210">
        <f t="shared" si="303"/>
        <v>199679.7</v>
      </c>
      <c r="CU205" s="46" t="b">
        <f t="shared" si="304"/>
        <v>1</v>
      </c>
    </row>
    <row r="206" spans="1:99" s="40" customFormat="1" ht="27.75" x14ac:dyDescent="0.4">
      <c r="A206" s="141"/>
      <c r="B206" s="453" t="s">
        <v>19</v>
      </c>
      <c r="C206" s="453"/>
      <c r="D206" s="472">
        <f t="shared" si="299"/>
        <v>0</v>
      </c>
      <c r="E206" s="472">
        <f t="shared" si="299"/>
        <v>0</v>
      </c>
      <c r="F206" s="472">
        <f t="shared" si="299"/>
        <v>0</v>
      </c>
      <c r="G206" s="472">
        <f t="shared" si="305"/>
        <v>0</v>
      </c>
      <c r="H206" s="472">
        <f t="shared" si="305"/>
        <v>0</v>
      </c>
      <c r="I206" s="472">
        <f t="shared" si="305"/>
        <v>0</v>
      </c>
      <c r="J206" s="509" t="e">
        <f t="shared" si="306"/>
        <v>#DIV/0!</v>
      </c>
      <c r="K206" s="472">
        <f t="shared" ref="K206" si="309">K212+K218</f>
        <v>0</v>
      </c>
      <c r="L206" s="133" t="e">
        <f t="shared" si="293"/>
        <v>#DIV/0!</v>
      </c>
      <c r="M206" s="133" t="e">
        <f t="shared" si="301"/>
        <v>#DIV/0!</v>
      </c>
      <c r="N206" s="472">
        <f t="shared" ref="N206:O206" si="310">N212+N218</f>
        <v>0</v>
      </c>
      <c r="O206" s="472">
        <f t="shared" si="310"/>
        <v>0</v>
      </c>
      <c r="P206" s="133" t="e">
        <f t="shared" si="295"/>
        <v>#DIV/0!</v>
      </c>
      <c r="Q206" s="472">
        <f t="shared" si="296"/>
        <v>0</v>
      </c>
      <c r="R206" s="472">
        <f t="shared" si="297"/>
        <v>0</v>
      </c>
      <c r="S206" s="127"/>
      <c r="CG206" s="153">
        <f t="shared" si="298"/>
        <v>0</v>
      </c>
      <c r="CJ206" s="46" t="b">
        <f t="shared" si="231"/>
        <v>1</v>
      </c>
      <c r="CT206" s="210">
        <f t="shared" si="303"/>
        <v>0</v>
      </c>
      <c r="CU206" s="46" t="b">
        <f t="shared" si="304"/>
        <v>1</v>
      </c>
    </row>
    <row r="207" spans="1:99" s="40" customFormat="1" ht="27.75" x14ac:dyDescent="0.4">
      <c r="A207" s="141"/>
      <c r="B207" s="453" t="s">
        <v>22</v>
      </c>
      <c r="C207" s="453"/>
      <c r="D207" s="472" t="e">
        <f>#REF!</f>
        <v>#REF!</v>
      </c>
      <c r="E207" s="472" t="e">
        <f>#REF!</f>
        <v>#REF!</v>
      </c>
      <c r="F207" s="472" t="e">
        <f>#REF!</f>
        <v>#REF!</v>
      </c>
      <c r="G207" s="472">
        <f t="shared" si="305"/>
        <v>3326.15</v>
      </c>
      <c r="H207" s="472">
        <f t="shared" si="305"/>
        <v>3326.15</v>
      </c>
      <c r="I207" s="472">
        <f t="shared" si="305"/>
        <v>3326.15</v>
      </c>
      <c r="J207" s="158">
        <f t="shared" si="306"/>
        <v>1</v>
      </c>
      <c r="K207" s="472">
        <f t="shared" ref="K207" si="311">K213+K219</f>
        <v>3326.15</v>
      </c>
      <c r="L207" s="134">
        <f t="shared" si="293"/>
        <v>1</v>
      </c>
      <c r="M207" s="134">
        <f t="shared" si="301"/>
        <v>1</v>
      </c>
      <c r="N207" s="472">
        <f t="shared" ref="N207:O207" si="312">N213+N219</f>
        <v>3326.15</v>
      </c>
      <c r="O207" s="472">
        <f t="shared" si="312"/>
        <v>0</v>
      </c>
      <c r="P207" s="134">
        <f t="shared" si="295"/>
        <v>1</v>
      </c>
      <c r="Q207" s="472">
        <f t="shared" si="296"/>
        <v>0</v>
      </c>
      <c r="R207" s="472">
        <f t="shared" si="297"/>
        <v>0</v>
      </c>
      <c r="S207" s="127"/>
      <c r="CG207" s="153">
        <f t="shared" si="298"/>
        <v>0</v>
      </c>
      <c r="CJ207" s="46" t="b">
        <f t="shared" si="231"/>
        <v>1</v>
      </c>
      <c r="CT207" s="210">
        <f t="shared" si="303"/>
        <v>3326.15</v>
      </c>
      <c r="CU207" s="46" t="b">
        <f t="shared" si="304"/>
        <v>1</v>
      </c>
    </row>
    <row r="208" spans="1:99" s="40" customFormat="1" ht="27.75" x14ac:dyDescent="0.4">
      <c r="A208" s="144"/>
      <c r="B208" s="453" t="s">
        <v>11</v>
      </c>
      <c r="C208" s="453"/>
      <c r="D208" s="472">
        <f>D748</f>
        <v>0</v>
      </c>
      <c r="E208" s="472">
        <f>E748</f>
        <v>0</v>
      </c>
      <c r="F208" s="472">
        <f>F748</f>
        <v>0</v>
      </c>
      <c r="G208" s="472">
        <f t="shared" si="305"/>
        <v>0</v>
      </c>
      <c r="H208" s="472">
        <f t="shared" si="305"/>
        <v>0</v>
      </c>
      <c r="I208" s="472">
        <f t="shared" si="305"/>
        <v>0</v>
      </c>
      <c r="J208" s="509" t="e">
        <f t="shared" si="306"/>
        <v>#DIV/0!</v>
      </c>
      <c r="K208" s="472">
        <f t="shared" ref="K208" si="313">K214+K220</f>
        <v>0</v>
      </c>
      <c r="L208" s="133" t="e">
        <f t="shared" si="293"/>
        <v>#DIV/0!</v>
      </c>
      <c r="M208" s="133" t="e">
        <f t="shared" si="301"/>
        <v>#DIV/0!</v>
      </c>
      <c r="N208" s="472">
        <f t="shared" ref="N208:O208" si="314">N214+N220</f>
        <v>0</v>
      </c>
      <c r="O208" s="472">
        <f t="shared" si="314"/>
        <v>0</v>
      </c>
      <c r="P208" s="133" t="e">
        <f t="shared" si="295"/>
        <v>#DIV/0!</v>
      </c>
      <c r="Q208" s="472">
        <f t="shared" si="296"/>
        <v>0</v>
      </c>
      <c r="R208" s="472">
        <f t="shared" si="297"/>
        <v>0</v>
      </c>
      <c r="S208" s="128"/>
      <c r="CG208" s="153">
        <f t="shared" si="298"/>
        <v>0</v>
      </c>
      <c r="CJ208" s="46" t="b">
        <f t="shared" si="231"/>
        <v>1</v>
      </c>
      <c r="CT208" s="210">
        <f t="shared" si="303"/>
        <v>0</v>
      </c>
      <c r="CU208" s="46" t="b">
        <f t="shared" si="304"/>
        <v>1</v>
      </c>
    </row>
    <row r="209" spans="1:99" s="102" customFormat="1" ht="118.5" customHeight="1" x14ac:dyDescent="0.4">
      <c r="A209" s="145" t="s">
        <v>200</v>
      </c>
      <c r="B209" s="131" t="s">
        <v>454</v>
      </c>
      <c r="C209" s="175" t="s">
        <v>17</v>
      </c>
      <c r="D209" s="41" t="e">
        <f>SUM(D210:D221)</f>
        <v>#REF!</v>
      </c>
      <c r="E209" s="41" t="e">
        <f t="shared" ref="E209:F209" si="315">SUM(E210:E221)</f>
        <v>#REF!</v>
      </c>
      <c r="F209" s="41" t="e">
        <f t="shared" si="315"/>
        <v>#REF!</v>
      </c>
      <c r="G209" s="41">
        <f>SUM(G210:G214)</f>
        <v>500</v>
      </c>
      <c r="H209" s="41">
        <f t="shared" ref="H209:K209" si="316">SUM(H210:H214)</f>
        <v>100</v>
      </c>
      <c r="I209" s="41">
        <f t="shared" si="316"/>
        <v>100</v>
      </c>
      <c r="J209" s="140">
        <f>I209/H209</f>
        <v>1</v>
      </c>
      <c r="K209" s="41">
        <f t="shared" si="316"/>
        <v>52.93</v>
      </c>
      <c r="L209" s="132">
        <f>K209/H209</f>
        <v>0.53</v>
      </c>
      <c r="M209" s="132">
        <f>K209/I209</f>
        <v>0.53</v>
      </c>
      <c r="N209" s="41">
        <f t="shared" ref="N209" si="317">SUM(N210:N214)</f>
        <v>100</v>
      </c>
      <c r="O209" s="41">
        <f t="shared" ref="O209:O224" si="318">H209-N209</f>
        <v>0</v>
      </c>
      <c r="P209" s="132">
        <f t="shared" si="295"/>
        <v>1</v>
      </c>
      <c r="Q209" s="41">
        <f t="shared" si="296"/>
        <v>0</v>
      </c>
      <c r="R209" s="41">
        <f t="shared" si="297"/>
        <v>47.07</v>
      </c>
      <c r="S209" s="576" t="s">
        <v>582</v>
      </c>
      <c r="CG209" s="153">
        <f t="shared" si="298"/>
        <v>400</v>
      </c>
      <c r="CJ209" s="46" t="b">
        <f t="shared" si="231"/>
        <v>1</v>
      </c>
      <c r="CT209" s="210">
        <f t="shared" si="303"/>
        <v>100</v>
      </c>
      <c r="CU209" s="46" t="b">
        <f t="shared" si="304"/>
        <v>1</v>
      </c>
    </row>
    <row r="210" spans="1:99" s="40" customFormat="1" ht="27.75" x14ac:dyDescent="0.4">
      <c r="A210" s="176"/>
      <c r="B210" s="453" t="s">
        <v>10</v>
      </c>
      <c r="C210" s="453"/>
      <c r="D210" s="472"/>
      <c r="E210" s="472"/>
      <c r="F210" s="472"/>
      <c r="G210" s="472"/>
      <c r="H210" s="472"/>
      <c r="I210" s="472"/>
      <c r="J210" s="142" t="e">
        <f t="shared" ref="J210:J214" si="319">I210/H210</f>
        <v>#DIV/0!</v>
      </c>
      <c r="K210" s="472"/>
      <c r="L210" s="133" t="e">
        <f t="shared" ref="L210:L214" si="320">K210/H210</f>
        <v>#DIV/0!</v>
      </c>
      <c r="M210" s="174" t="e">
        <f t="shared" ref="M210:M214" si="321">K210/I210</f>
        <v>#DIV/0!</v>
      </c>
      <c r="N210" s="472"/>
      <c r="O210" s="472">
        <f t="shared" si="318"/>
        <v>0</v>
      </c>
      <c r="P210" s="133" t="e">
        <f t="shared" si="295"/>
        <v>#DIV/0!</v>
      </c>
      <c r="Q210" s="472">
        <f t="shared" si="296"/>
        <v>0</v>
      </c>
      <c r="R210" s="472">
        <f t="shared" si="297"/>
        <v>0</v>
      </c>
      <c r="S210" s="577"/>
      <c r="CG210" s="153">
        <f t="shared" si="298"/>
        <v>0</v>
      </c>
      <c r="CJ210" s="46" t="b">
        <f t="shared" si="231"/>
        <v>1</v>
      </c>
      <c r="CT210" s="210">
        <f t="shared" si="303"/>
        <v>0</v>
      </c>
      <c r="CU210" s="46" t="b">
        <f t="shared" si="304"/>
        <v>1</v>
      </c>
    </row>
    <row r="211" spans="1:99" s="40" customFormat="1" ht="27.75" x14ac:dyDescent="0.4">
      <c r="A211" s="176"/>
      <c r="B211" s="453" t="s">
        <v>8</v>
      </c>
      <c r="C211" s="453"/>
      <c r="D211" s="472"/>
      <c r="E211" s="472"/>
      <c r="F211" s="472"/>
      <c r="G211" s="472">
        <v>500</v>
      </c>
      <c r="H211" s="472">
        <v>100</v>
      </c>
      <c r="I211" s="472">
        <v>100</v>
      </c>
      <c r="J211" s="143">
        <f>I211/H211</f>
        <v>1</v>
      </c>
      <c r="K211" s="472">
        <v>52.93</v>
      </c>
      <c r="L211" s="134">
        <f t="shared" si="320"/>
        <v>0.53</v>
      </c>
      <c r="M211" s="169">
        <f t="shared" si="321"/>
        <v>0.53</v>
      </c>
      <c r="N211" s="472">
        <v>100</v>
      </c>
      <c r="O211" s="511">
        <f t="shared" si="318"/>
        <v>0</v>
      </c>
      <c r="P211" s="134">
        <f t="shared" si="295"/>
        <v>1</v>
      </c>
      <c r="Q211" s="472">
        <f t="shared" si="296"/>
        <v>0</v>
      </c>
      <c r="R211" s="472">
        <f t="shared" si="297"/>
        <v>47.07</v>
      </c>
      <c r="S211" s="577"/>
      <c r="CG211" s="153">
        <f t="shared" si="298"/>
        <v>400</v>
      </c>
      <c r="CJ211" s="46" t="b">
        <f t="shared" si="231"/>
        <v>1</v>
      </c>
      <c r="CT211" s="210">
        <f t="shared" si="303"/>
        <v>100</v>
      </c>
      <c r="CU211" s="46" t="b">
        <f t="shared" si="304"/>
        <v>1</v>
      </c>
    </row>
    <row r="212" spans="1:99" s="40" customFormat="1" ht="27.75" x14ac:dyDescent="0.4">
      <c r="A212" s="176"/>
      <c r="B212" s="453" t="s">
        <v>19</v>
      </c>
      <c r="C212" s="453"/>
      <c r="D212" s="472"/>
      <c r="E212" s="472"/>
      <c r="F212" s="472"/>
      <c r="G212" s="472"/>
      <c r="H212" s="472"/>
      <c r="I212" s="472"/>
      <c r="J212" s="142" t="e">
        <f t="shared" si="319"/>
        <v>#DIV/0!</v>
      </c>
      <c r="K212" s="472"/>
      <c r="L212" s="133" t="e">
        <f t="shared" si="320"/>
        <v>#DIV/0!</v>
      </c>
      <c r="M212" s="133" t="e">
        <f t="shared" si="321"/>
        <v>#DIV/0!</v>
      </c>
      <c r="N212" s="472"/>
      <c r="O212" s="472">
        <f t="shared" si="318"/>
        <v>0</v>
      </c>
      <c r="P212" s="133" t="e">
        <f t="shared" si="295"/>
        <v>#DIV/0!</v>
      </c>
      <c r="Q212" s="472">
        <f t="shared" si="296"/>
        <v>0</v>
      </c>
      <c r="R212" s="472">
        <f t="shared" si="297"/>
        <v>0</v>
      </c>
      <c r="S212" s="577"/>
      <c r="CG212" s="153">
        <f t="shared" si="298"/>
        <v>0</v>
      </c>
      <c r="CJ212" s="46" t="b">
        <f t="shared" si="231"/>
        <v>1</v>
      </c>
      <c r="CT212" s="210">
        <f t="shared" si="303"/>
        <v>0</v>
      </c>
      <c r="CU212" s="46" t="b">
        <f t="shared" si="304"/>
        <v>1</v>
      </c>
    </row>
    <row r="213" spans="1:99" s="40" customFormat="1" ht="27.75" hidden="1" x14ac:dyDescent="0.4">
      <c r="A213" s="176"/>
      <c r="B213" s="453" t="s">
        <v>22</v>
      </c>
      <c r="C213" s="453"/>
      <c r="D213" s="472"/>
      <c r="E213" s="472"/>
      <c r="F213" s="472"/>
      <c r="G213" s="472"/>
      <c r="H213" s="472"/>
      <c r="I213" s="472"/>
      <c r="J213" s="142" t="e">
        <f t="shared" si="319"/>
        <v>#DIV/0!</v>
      </c>
      <c r="K213" s="472"/>
      <c r="L213" s="133" t="e">
        <f t="shared" si="320"/>
        <v>#DIV/0!</v>
      </c>
      <c r="M213" s="133" t="e">
        <f t="shared" si="321"/>
        <v>#DIV/0!</v>
      </c>
      <c r="N213" s="472"/>
      <c r="O213" s="472">
        <f t="shared" si="318"/>
        <v>0</v>
      </c>
      <c r="P213" s="133" t="e">
        <f t="shared" si="295"/>
        <v>#DIV/0!</v>
      </c>
      <c r="Q213" s="472">
        <f t="shared" si="296"/>
        <v>0</v>
      </c>
      <c r="R213" s="472">
        <f t="shared" si="297"/>
        <v>0</v>
      </c>
      <c r="S213" s="577"/>
      <c r="CG213" s="153">
        <f t="shared" si="298"/>
        <v>0</v>
      </c>
      <c r="CJ213" s="46" t="b">
        <f t="shared" si="231"/>
        <v>1</v>
      </c>
      <c r="CT213" s="210">
        <f t="shared" si="303"/>
        <v>0</v>
      </c>
      <c r="CU213" s="46" t="b">
        <f t="shared" si="304"/>
        <v>1</v>
      </c>
    </row>
    <row r="214" spans="1:99" s="40" customFormat="1" ht="27.75" x14ac:dyDescent="0.4">
      <c r="A214" s="512"/>
      <c r="B214" s="453" t="s">
        <v>11</v>
      </c>
      <c r="C214" s="453"/>
      <c r="D214" s="472"/>
      <c r="E214" s="472"/>
      <c r="F214" s="472"/>
      <c r="G214" s="472"/>
      <c r="H214" s="16"/>
      <c r="I214" s="472"/>
      <c r="J214" s="142" t="e">
        <f t="shared" si="319"/>
        <v>#DIV/0!</v>
      </c>
      <c r="K214" s="472"/>
      <c r="L214" s="133" t="e">
        <f t="shared" si="320"/>
        <v>#DIV/0!</v>
      </c>
      <c r="M214" s="133" t="e">
        <f t="shared" si="321"/>
        <v>#DIV/0!</v>
      </c>
      <c r="N214" s="472"/>
      <c r="O214" s="16">
        <f t="shared" si="318"/>
        <v>0</v>
      </c>
      <c r="P214" s="133" t="e">
        <f t="shared" si="295"/>
        <v>#DIV/0!</v>
      </c>
      <c r="Q214" s="472">
        <f t="shared" si="296"/>
        <v>0</v>
      </c>
      <c r="R214" s="472">
        <f t="shared" si="297"/>
        <v>0</v>
      </c>
      <c r="S214" s="578"/>
      <c r="CG214" s="153">
        <f t="shared" si="298"/>
        <v>0</v>
      </c>
      <c r="CJ214" s="46" t="b">
        <f t="shared" si="231"/>
        <v>1</v>
      </c>
      <c r="CT214" s="210">
        <f t="shared" si="303"/>
        <v>0</v>
      </c>
      <c r="CU214" s="46" t="b">
        <f t="shared" si="304"/>
        <v>1</v>
      </c>
    </row>
    <row r="215" spans="1:99" s="43" customFormat="1" ht="309.75" customHeight="1" x14ac:dyDescent="0.4">
      <c r="A215" s="145" t="s">
        <v>201</v>
      </c>
      <c r="B215" s="131" t="s">
        <v>290</v>
      </c>
      <c r="C215" s="154" t="s">
        <v>17</v>
      </c>
      <c r="D215" s="41" t="e">
        <f>SUM(D216:D292)</f>
        <v>#REF!</v>
      </c>
      <c r="E215" s="41" t="e">
        <f>SUM(E216:E292)</f>
        <v>#REF!</v>
      </c>
      <c r="F215" s="41" t="e">
        <f>SUM(F216:F292)</f>
        <v>#REF!</v>
      </c>
      <c r="G215" s="41">
        <f>SUM(G216:G220)</f>
        <v>244763.35</v>
      </c>
      <c r="H215" s="41">
        <f t="shared" ref="H215:K215" si="322">SUM(H216:H220)</f>
        <v>202905.85</v>
      </c>
      <c r="I215" s="41">
        <f t="shared" si="322"/>
        <v>161195.71</v>
      </c>
      <c r="J215" s="140">
        <f>I215/H215</f>
        <v>0.79</v>
      </c>
      <c r="K215" s="41">
        <f t="shared" si="322"/>
        <v>45008.32</v>
      </c>
      <c r="L215" s="132">
        <f>K215/H215</f>
        <v>0.22</v>
      </c>
      <c r="M215" s="132">
        <f>K215/I215</f>
        <v>0.28000000000000003</v>
      </c>
      <c r="N215" s="41">
        <f t="shared" ref="N215:O215" si="323">SUM(N216:N220)</f>
        <v>161371.04</v>
      </c>
      <c r="O215" s="41">
        <f t="shared" si="323"/>
        <v>41534.81</v>
      </c>
      <c r="P215" s="132">
        <f t="shared" si="295"/>
        <v>0.8</v>
      </c>
      <c r="Q215" s="41">
        <f t="shared" si="296"/>
        <v>41534.81</v>
      </c>
      <c r="R215" s="41">
        <f t="shared" si="297"/>
        <v>116187.39</v>
      </c>
      <c r="S215" s="576" t="s">
        <v>515</v>
      </c>
      <c r="CG215" s="153">
        <f t="shared" si="298"/>
        <v>41857.5</v>
      </c>
      <c r="CJ215" s="46" t="b">
        <f t="shared" si="231"/>
        <v>1</v>
      </c>
      <c r="CT215" s="210">
        <f t="shared" si="303"/>
        <v>202905.85</v>
      </c>
      <c r="CU215" s="46" t="b">
        <f t="shared" si="304"/>
        <v>1</v>
      </c>
    </row>
    <row r="216" spans="1:99" s="40" customFormat="1" ht="137.25" customHeight="1" x14ac:dyDescent="0.4">
      <c r="A216" s="176"/>
      <c r="B216" s="453" t="s">
        <v>10</v>
      </c>
      <c r="C216" s="453"/>
      <c r="D216" s="472"/>
      <c r="E216" s="472"/>
      <c r="F216" s="472"/>
      <c r="G216" s="472">
        <v>41857.5</v>
      </c>
      <c r="H216" s="472"/>
      <c r="I216" s="472"/>
      <c r="J216" s="142" t="e">
        <f t="shared" ref="J216:J220" si="324">I216/H216</f>
        <v>#DIV/0!</v>
      </c>
      <c r="K216" s="472"/>
      <c r="L216" s="133" t="e">
        <f t="shared" ref="L216:L220" si="325">K216/H216</f>
        <v>#DIV/0!</v>
      </c>
      <c r="M216" s="133" t="e">
        <f t="shared" ref="M216:M220" si="326">K216/I216</f>
        <v>#DIV/0!</v>
      </c>
      <c r="N216" s="472"/>
      <c r="O216" s="472">
        <f t="shared" ref="O216:O220" si="327">H216-N216</f>
        <v>0</v>
      </c>
      <c r="P216" s="150" t="e">
        <f t="shared" si="295"/>
        <v>#DIV/0!</v>
      </c>
      <c r="Q216" s="472">
        <f t="shared" si="296"/>
        <v>0</v>
      </c>
      <c r="R216" s="472">
        <f t="shared" si="297"/>
        <v>0</v>
      </c>
      <c r="S216" s="577"/>
      <c r="CG216" s="153">
        <f t="shared" si="298"/>
        <v>41857.5</v>
      </c>
      <c r="CJ216" s="46" t="b">
        <f t="shared" si="231"/>
        <v>1</v>
      </c>
      <c r="CT216" s="210">
        <f t="shared" si="303"/>
        <v>0</v>
      </c>
      <c r="CU216" s="46" t="b">
        <f t="shared" si="304"/>
        <v>1</v>
      </c>
    </row>
    <row r="217" spans="1:99" s="40" customFormat="1" ht="137.25" customHeight="1" x14ac:dyDescent="0.4">
      <c r="A217" s="176"/>
      <c r="B217" s="465" t="s">
        <v>8</v>
      </c>
      <c r="C217" s="465"/>
      <c r="D217" s="473"/>
      <c r="E217" s="473"/>
      <c r="F217" s="473"/>
      <c r="G217" s="473">
        <v>199579.7</v>
      </c>
      <c r="H217" s="473">
        <v>199579.7</v>
      </c>
      <c r="I217" s="473">
        <v>157869.56</v>
      </c>
      <c r="J217" s="475">
        <f t="shared" si="324"/>
        <v>0.79</v>
      </c>
      <c r="K217" s="473">
        <v>41682.17</v>
      </c>
      <c r="L217" s="240">
        <f t="shared" si="325"/>
        <v>0.21</v>
      </c>
      <c r="M217" s="513">
        <f t="shared" si="326"/>
        <v>0.26</v>
      </c>
      <c r="N217" s="472">
        <f>45008.32-3326.15+112889.21+3473.51</f>
        <v>158044.89000000001</v>
      </c>
      <c r="O217" s="473">
        <f t="shared" si="327"/>
        <v>41534.81</v>
      </c>
      <c r="P217" s="240">
        <f>N217/H217</f>
        <v>0.79</v>
      </c>
      <c r="Q217" s="473">
        <f t="shared" si="296"/>
        <v>41534.81</v>
      </c>
      <c r="R217" s="514">
        <f t="shared" si="297"/>
        <v>116187.39</v>
      </c>
      <c r="S217" s="577"/>
      <c r="CG217" s="153">
        <f>I217-K217</f>
        <v>116187.39</v>
      </c>
      <c r="CJ217" s="46" t="b">
        <f t="shared" si="231"/>
        <v>1</v>
      </c>
      <c r="CT217" s="210">
        <f t="shared" si="303"/>
        <v>199579.7</v>
      </c>
      <c r="CU217" s="46" t="b">
        <f t="shared" si="304"/>
        <v>1</v>
      </c>
    </row>
    <row r="218" spans="1:99" s="40" customFormat="1" ht="137.25" customHeight="1" x14ac:dyDescent="0.4">
      <c r="A218" s="176"/>
      <c r="B218" s="453" t="s">
        <v>19</v>
      </c>
      <c r="C218" s="453"/>
      <c r="D218" s="472"/>
      <c r="E218" s="472"/>
      <c r="F218" s="472"/>
      <c r="G218" s="472"/>
      <c r="H218" s="472"/>
      <c r="I218" s="472"/>
      <c r="J218" s="142" t="e">
        <f t="shared" si="324"/>
        <v>#DIV/0!</v>
      </c>
      <c r="K218" s="472"/>
      <c r="L218" s="133" t="e">
        <f t="shared" si="325"/>
        <v>#DIV/0!</v>
      </c>
      <c r="M218" s="133" t="e">
        <f t="shared" si="326"/>
        <v>#DIV/0!</v>
      </c>
      <c r="N218" s="472"/>
      <c r="O218" s="472">
        <f t="shared" si="327"/>
        <v>0</v>
      </c>
      <c r="P218" s="133" t="e">
        <f t="shared" si="295"/>
        <v>#DIV/0!</v>
      </c>
      <c r="Q218" s="472">
        <f t="shared" si="296"/>
        <v>0</v>
      </c>
      <c r="R218" s="472">
        <f t="shared" si="297"/>
        <v>0</v>
      </c>
      <c r="S218" s="577"/>
      <c r="CG218" s="153">
        <f>CG217-3747.18</f>
        <v>112440.21</v>
      </c>
      <c r="CJ218" s="46" t="b">
        <f t="shared" si="231"/>
        <v>1</v>
      </c>
      <c r="CL218" s="40" t="s">
        <v>346</v>
      </c>
      <c r="CT218" s="210">
        <f t="shared" si="303"/>
        <v>0</v>
      </c>
      <c r="CU218" s="46" t="b">
        <f t="shared" si="304"/>
        <v>1</v>
      </c>
    </row>
    <row r="219" spans="1:99" s="40" customFormat="1" ht="137.25" customHeight="1" x14ac:dyDescent="0.4">
      <c r="A219" s="176"/>
      <c r="B219" s="453" t="s">
        <v>22</v>
      </c>
      <c r="C219" s="453"/>
      <c r="D219" s="472"/>
      <c r="E219" s="472"/>
      <c r="F219" s="472"/>
      <c r="G219" s="472">
        <v>3326.15</v>
      </c>
      <c r="H219" s="472">
        <v>3326.15</v>
      </c>
      <c r="I219" s="472">
        <v>3326.15</v>
      </c>
      <c r="J219" s="143">
        <f t="shared" si="324"/>
        <v>1</v>
      </c>
      <c r="K219" s="472">
        <v>3326.15</v>
      </c>
      <c r="L219" s="134">
        <f t="shared" si="325"/>
        <v>1</v>
      </c>
      <c r="M219" s="134">
        <f t="shared" si="326"/>
        <v>1</v>
      </c>
      <c r="N219" s="472">
        <f>H219</f>
        <v>3326.15</v>
      </c>
      <c r="O219" s="472">
        <f t="shared" si="327"/>
        <v>0</v>
      </c>
      <c r="P219" s="134">
        <f t="shared" si="295"/>
        <v>1</v>
      </c>
      <c r="Q219" s="472">
        <f t="shared" si="296"/>
        <v>0</v>
      </c>
      <c r="R219" s="472">
        <f t="shared" si="297"/>
        <v>0</v>
      </c>
      <c r="S219" s="577"/>
      <c r="CG219" s="153">
        <f t="shared" si="298"/>
        <v>0</v>
      </c>
      <c r="CJ219" s="46" t="b">
        <f t="shared" si="231"/>
        <v>1</v>
      </c>
      <c r="CT219" s="210">
        <f t="shared" si="303"/>
        <v>3326.15</v>
      </c>
      <c r="CU219" s="46" t="b">
        <f t="shared" si="304"/>
        <v>1</v>
      </c>
    </row>
    <row r="220" spans="1:99" s="40" customFormat="1" ht="137.25" customHeight="1" x14ac:dyDescent="0.35">
      <c r="A220" s="512"/>
      <c r="B220" s="135" t="s">
        <v>11</v>
      </c>
      <c r="C220" s="465"/>
      <c r="D220" s="473"/>
      <c r="E220" s="473"/>
      <c r="F220" s="473"/>
      <c r="G220" s="473"/>
      <c r="H220" s="136"/>
      <c r="I220" s="473"/>
      <c r="J220" s="281" t="e">
        <f t="shared" si="324"/>
        <v>#DIV/0!</v>
      </c>
      <c r="K220" s="473"/>
      <c r="L220" s="150" t="e">
        <f t="shared" si="325"/>
        <v>#DIV/0!</v>
      </c>
      <c r="M220" s="150" t="e">
        <f t="shared" si="326"/>
        <v>#DIV/0!</v>
      </c>
      <c r="N220" s="473"/>
      <c r="O220" s="136">
        <f t="shared" si="327"/>
        <v>0</v>
      </c>
      <c r="P220" s="150" t="e">
        <f>N220/H220</f>
        <v>#DIV/0!</v>
      </c>
      <c r="Q220" s="473">
        <f t="shared" si="296"/>
        <v>0</v>
      </c>
      <c r="R220" s="473">
        <f t="shared" si="297"/>
        <v>0</v>
      </c>
      <c r="S220" s="578"/>
      <c r="CJ220" s="46" t="b">
        <f t="shared" si="231"/>
        <v>1</v>
      </c>
      <c r="CT220" s="210">
        <f t="shared" si="303"/>
        <v>0</v>
      </c>
      <c r="CU220" s="46" t="b">
        <f t="shared" si="304"/>
        <v>1</v>
      </c>
    </row>
    <row r="221" spans="1:99" s="14" customFormat="1" ht="105.75" customHeight="1" x14ac:dyDescent="0.25">
      <c r="A221" s="486" t="s">
        <v>202</v>
      </c>
      <c r="B221" s="53" t="s">
        <v>44</v>
      </c>
      <c r="C221" s="53" t="s">
        <v>9</v>
      </c>
      <c r="D221" s="54" t="e">
        <f>D223+D224+D291+#REF!+D292</f>
        <v>#REF!</v>
      </c>
      <c r="E221" s="54" t="e">
        <f>E223+E224+E291+#REF!+E292</f>
        <v>#REF!</v>
      </c>
      <c r="F221" s="54" t="e">
        <f>F223+F224+F291+#REF!+F292</f>
        <v>#REF!</v>
      </c>
      <c r="G221" s="54"/>
      <c r="H221" s="54"/>
      <c r="I221" s="55"/>
      <c r="J221" s="84"/>
      <c r="K221" s="54"/>
      <c r="L221" s="86"/>
      <c r="M221" s="86"/>
      <c r="N221" s="54"/>
      <c r="O221" s="54">
        <f t="shared" si="318"/>
        <v>0</v>
      </c>
      <c r="P221" s="86"/>
      <c r="Q221" s="16">
        <f t="shared" si="296"/>
        <v>0</v>
      </c>
      <c r="R221" s="288">
        <f t="shared" si="297"/>
        <v>0</v>
      </c>
      <c r="S221" s="481" t="s">
        <v>92</v>
      </c>
      <c r="T221" s="13" t="b">
        <f>H221-K221=Q221</f>
        <v>1</v>
      </c>
      <c r="CG221" s="50"/>
      <c r="CJ221" s="46" t="b">
        <f t="shared" ref="CJ221:CJ277" si="328">N221+O221=H221</f>
        <v>1</v>
      </c>
      <c r="CT221" s="452">
        <f t="shared" si="303"/>
        <v>0</v>
      </c>
      <c r="CU221" s="27" t="b">
        <f t="shared" si="304"/>
        <v>1</v>
      </c>
    </row>
    <row r="222" spans="1:99" s="15" customFormat="1" x14ac:dyDescent="0.25">
      <c r="A222" s="67"/>
      <c r="B222" s="68" t="s">
        <v>10</v>
      </c>
      <c r="C222" s="58"/>
      <c r="D222" s="25"/>
      <c r="E222" s="25"/>
      <c r="F222" s="25"/>
      <c r="G222" s="25"/>
      <c r="H222" s="25"/>
      <c r="I222" s="25"/>
      <c r="J222" s="85"/>
      <c r="K222" s="25"/>
      <c r="L222" s="87"/>
      <c r="M222" s="87"/>
      <c r="N222" s="25"/>
      <c r="O222" s="25">
        <f t="shared" si="318"/>
        <v>0</v>
      </c>
      <c r="P222" s="87"/>
      <c r="Q222" s="488">
        <f t="shared" si="296"/>
        <v>0</v>
      </c>
      <c r="R222" s="488">
        <f t="shared" si="297"/>
        <v>0</v>
      </c>
      <c r="S222" s="482"/>
      <c r="T222" s="13" t="b">
        <f>H222-K222=Q222</f>
        <v>1</v>
      </c>
      <c r="CG222" s="47"/>
      <c r="CJ222" s="46" t="b">
        <f t="shared" si="328"/>
        <v>1</v>
      </c>
      <c r="CT222" s="452">
        <f t="shared" si="303"/>
        <v>0</v>
      </c>
      <c r="CU222" s="27" t="b">
        <f t="shared" si="304"/>
        <v>1</v>
      </c>
    </row>
    <row r="223" spans="1:99" s="15" customFormat="1" x14ac:dyDescent="0.25">
      <c r="A223" s="67"/>
      <c r="B223" s="68" t="s">
        <v>8</v>
      </c>
      <c r="C223" s="58"/>
      <c r="D223" s="25" t="e">
        <f>#REF!+#REF!</f>
        <v>#REF!</v>
      </c>
      <c r="E223" s="25" t="e">
        <f>#REF!+#REF!</f>
        <v>#REF!</v>
      </c>
      <c r="F223" s="25" t="e">
        <f>#REF!+#REF!</f>
        <v>#REF!</v>
      </c>
      <c r="G223" s="25"/>
      <c r="H223" s="25"/>
      <c r="I223" s="25"/>
      <c r="J223" s="85"/>
      <c r="K223" s="25"/>
      <c r="L223" s="87"/>
      <c r="M223" s="87"/>
      <c r="N223" s="25"/>
      <c r="O223" s="25">
        <f t="shared" si="318"/>
        <v>0</v>
      </c>
      <c r="P223" s="87"/>
      <c r="Q223" s="488">
        <f t="shared" si="296"/>
        <v>0</v>
      </c>
      <c r="R223" s="488">
        <f t="shared" si="297"/>
        <v>0</v>
      </c>
      <c r="S223" s="482"/>
      <c r="T223" s="13" t="b">
        <f>H223-K223=Q223</f>
        <v>1</v>
      </c>
      <c r="CG223" s="47"/>
      <c r="CJ223" s="46" t="b">
        <f t="shared" si="328"/>
        <v>1</v>
      </c>
      <c r="CT223" s="452">
        <f t="shared" si="303"/>
        <v>0</v>
      </c>
      <c r="CU223" s="27" t="b">
        <f t="shared" si="304"/>
        <v>1</v>
      </c>
    </row>
    <row r="224" spans="1:99" s="15" customFormat="1" x14ac:dyDescent="0.25">
      <c r="A224" s="69"/>
      <c r="B224" s="68" t="s">
        <v>19</v>
      </c>
      <c r="C224" s="58"/>
      <c r="D224" s="25"/>
      <c r="E224" s="25"/>
      <c r="F224" s="25"/>
      <c r="G224" s="25"/>
      <c r="H224" s="25"/>
      <c r="I224" s="25"/>
      <c r="J224" s="85"/>
      <c r="K224" s="25"/>
      <c r="L224" s="87"/>
      <c r="M224" s="87"/>
      <c r="N224" s="25"/>
      <c r="O224" s="25">
        <f t="shared" si="318"/>
        <v>0</v>
      </c>
      <c r="P224" s="87"/>
      <c r="Q224" s="488">
        <f t="shared" si="296"/>
        <v>0</v>
      </c>
      <c r="R224" s="488">
        <f t="shared" si="297"/>
        <v>0</v>
      </c>
      <c r="S224" s="483"/>
      <c r="T224" s="13" t="b">
        <f>H224-K224=Q224</f>
        <v>1</v>
      </c>
      <c r="CG224" s="47"/>
      <c r="CJ224" s="46" t="b">
        <f t="shared" si="328"/>
        <v>1</v>
      </c>
      <c r="CT224" s="452">
        <f t="shared" si="303"/>
        <v>0</v>
      </c>
      <c r="CU224" s="27" t="b">
        <f t="shared" si="304"/>
        <v>1</v>
      </c>
    </row>
    <row r="225" spans="1:100" ht="103.5" customHeight="1" x14ac:dyDescent="0.35">
      <c r="A225" s="603" t="s">
        <v>3</v>
      </c>
      <c r="B225" s="65" t="s">
        <v>59</v>
      </c>
      <c r="C225" s="53" t="s">
        <v>9</v>
      </c>
      <c r="D225" s="54" t="e">
        <f>SUM(D226:D230)</f>
        <v>#REF!</v>
      </c>
      <c r="E225" s="54" t="e">
        <f t="shared" ref="E225:I225" si="329">SUM(E226:E230)</f>
        <v>#REF!</v>
      </c>
      <c r="F225" s="54" t="e">
        <f t="shared" si="329"/>
        <v>#REF!</v>
      </c>
      <c r="G225" s="54">
        <f t="shared" si="329"/>
        <v>119091.45</v>
      </c>
      <c r="H225" s="54">
        <f t="shared" si="329"/>
        <v>156199.04999999999</v>
      </c>
      <c r="I225" s="54">
        <f t="shared" si="329"/>
        <v>107128.71</v>
      </c>
      <c r="J225" s="104">
        <f>I225/H225</f>
        <v>0.68600000000000005</v>
      </c>
      <c r="K225" s="54">
        <f t="shared" ref="K225" si="330">SUM(K226:K230)</f>
        <v>107076.97</v>
      </c>
      <c r="L225" s="95">
        <f t="shared" ref="L225:L230" si="331">K225/H225</f>
        <v>0.69</v>
      </c>
      <c r="M225" s="56">
        <f>K225/I225</f>
        <v>1</v>
      </c>
      <c r="N225" s="54">
        <f t="shared" ref="N225" si="332">SUM(N226:N230)</f>
        <v>156199.04999999999</v>
      </c>
      <c r="O225" s="54">
        <f>H225-N225</f>
        <v>0</v>
      </c>
      <c r="P225" s="56">
        <f t="shared" ref="P225:P230" si="333">N225/H225</f>
        <v>1</v>
      </c>
      <c r="Q225" s="270" t="e">
        <f>D225+H225-N225-#REF!</f>
        <v>#REF!</v>
      </c>
      <c r="R225" s="54">
        <f t="shared" si="297"/>
        <v>51.74</v>
      </c>
      <c r="S225" s="588" t="s">
        <v>493</v>
      </c>
      <c r="CG225" s="210">
        <f>K225-3088.84</f>
        <v>103988.13</v>
      </c>
      <c r="CJ225" s="46" t="b">
        <f t="shared" si="328"/>
        <v>1</v>
      </c>
      <c r="CT225" s="452">
        <f t="shared" si="303"/>
        <v>156199.04999999999</v>
      </c>
      <c r="CU225" s="27" t="b">
        <f t="shared" si="304"/>
        <v>1</v>
      </c>
    </row>
    <row r="226" spans="1:100" ht="73.5" customHeight="1" x14ac:dyDescent="0.35">
      <c r="A226" s="604"/>
      <c r="B226" s="58" t="s">
        <v>10</v>
      </c>
      <c r="C226" s="58"/>
      <c r="D226" s="25">
        <f>D232</f>
        <v>0</v>
      </c>
      <c r="E226" s="25">
        <f t="shared" ref="E226:F226" si="334">E232</f>
        <v>0</v>
      </c>
      <c r="F226" s="25">
        <f t="shared" si="334"/>
        <v>0</v>
      </c>
      <c r="G226" s="25">
        <f>G232</f>
        <v>81.7</v>
      </c>
      <c r="H226" s="25">
        <f t="shared" ref="H226:I226" si="335">H232</f>
        <v>81.7</v>
      </c>
      <c r="I226" s="25">
        <f t="shared" si="335"/>
        <v>81.7</v>
      </c>
      <c r="J226" s="60">
        <f t="shared" ref="J226" si="336">I226/H226</f>
        <v>1</v>
      </c>
      <c r="K226" s="25">
        <f t="shared" ref="K226:K230" si="337">K232</f>
        <v>81.7</v>
      </c>
      <c r="L226" s="177"/>
      <c r="M226" s="60">
        <f t="shared" ref="M226" si="338">K226/I226</f>
        <v>1</v>
      </c>
      <c r="N226" s="25">
        <f t="shared" ref="N226:N230" si="339">N232</f>
        <v>81.7</v>
      </c>
      <c r="O226" s="25">
        <f>H226-N226</f>
        <v>0</v>
      </c>
      <c r="P226" s="59">
        <f t="shared" si="333"/>
        <v>1</v>
      </c>
      <c r="Q226" s="270" t="e">
        <f>D226+H226-N226-#REF!</f>
        <v>#REF!</v>
      </c>
      <c r="R226" s="25">
        <f t="shared" si="297"/>
        <v>0</v>
      </c>
      <c r="S226" s="589"/>
      <c r="CG226" s="46"/>
      <c r="CJ226" s="46" t="b">
        <f t="shared" si="328"/>
        <v>1</v>
      </c>
      <c r="CT226" s="452">
        <f t="shared" si="303"/>
        <v>81.7</v>
      </c>
      <c r="CU226" s="27" t="b">
        <f t="shared" si="304"/>
        <v>1</v>
      </c>
    </row>
    <row r="227" spans="1:100" ht="78" customHeight="1" x14ac:dyDescent="0.35">
      <c r="A227" s="605"/>
      <c r="B227" s="58" t="s">
        <v>8</v>
      </c>
      <c r="C227" s="58"/>
      <c r="D227" s="25">
        <f t="shared" ref="D227:I230" si="340">D233</f>
        <v>0</v>
      </c>
      <c r="E227" s="25">
        <f t="shared" si="340"/>
        <v>0</v>
      </c>
      <c r="F227" s="25">
        <f t="shared" si="340"/>
        <v>0</v>
      </c>
      <c r="G227" s="25">
        <f t="shared" si="340"/>
        <v>103177.4</v>
      </c>
      <c r="H227" s="25">
        <f t="shared" si="340"/>
        <v>140285</v>
      </c>
      <c r="I227" s="25">
        <f t="shared" si="340"/>
        <v>96350.47</v>
      </c>
      <c r="J227" s="105">
        <f>I227/H227</f>
        <v>0.68700000000000006</v>
      </c>
      <c r="K227" s="25">
        <f t="shared" si="337"/>
        <v>96298.73</v>
      </c>
      <c r="L227" s="59">
        <f t="shared" si="331"/>
        <v>0.69</v>
      </c>
      <c r="M227" s="60">
        <f>K227/I227</f>
        <v>1</v>
      </c>
      <c r="N227" s="25">
        <f t="shared" si="339"/>
        <v>140285</v>
      </c>
      <c r="O227" s="25">
        <f t="shared" ref="O227:O230" si="341">H227-N227</f>
        <v>0</v>
      </c>
      <c r="P227" s="59">
        <f t="shared" si="333"/>
        <v>1</v>
      </c>
      <c r="Q227" s="270" t="e">
        <f>D227+H227-N227-#REF!</f>
        <v>#REF!</v>
      </c>
      <c r="R227" s="25">
        <f t="shared" si="297"/>
        <v>51.74</v>
      </c>
      <c r="S227" s="590"/>
      <c r="CG227" s="46"/>
      <c r="CJ227" s="46" t="b">
        <f t="shared" si="328"/>
        <v>1</v>
      </c>
      <c r="CT227" s="452">
        <f t="shared" si="303"/>
        <v>140285</v>
      </c>
      <c r="CU227" s="27" t="b">
        <f t="shared" si="304"/>
        <v>1</v>
      </c>
    </row>
    <row r="228" spans="1:100" ht="48" customHeight="1" x14ac:dyDescent="0.35">
      <c r="A228" s="71"/>
      <c r="B228" s="66" t="s">
        <v>19</v>
      </c>
      <c r="C228" s="66"/>
      <c r="D228" s="77">
        <f t="shared" si="340"/>
        <v>0</v>
      </c>
      <c r="E228" s="77">
        <f t="shared" si="340"/>
        <v>0</v>
      </c>
      <c r="F228" s="77">
        <f t="shared" si="340"/>
        <v>0</v>
      </c>
      <c r="G228" s="77">
        <f t="shared" si="340"/>
        <v>15824.81</v>
      </c>
      <c r="H228" s="77">
        <f t="shared" si="340"/>
        <v>15824.81</v>
      </c>
      <c r="I228" s="77">
        <f>I234</f>
        <v>10696.54</v>
      </c>
      <c r="J228" s="78">
        <f t="shared" ref="J228:J230" si="342">I228/H228</f>
        <v>0.68</v>
      </c>
      <c r="K228" s="77">
        <f t="shared" si="337"/>
        <v>10696.54</v>
      </c>
      <c r="L228" s="79">
        <f t="shared" si="331"/>
        <v>0.68</v>
      </c>
      <c r="M228" s="78">
        <f t="shared" ref="M228:M230" si="343">K228/I228</f>
        <v>1</v>
      </c>
      <c r="N228" s="77">
        <f t="shared" si="339"/>
        <v>15824.81</v>
      </c>
      <c r="O228" s="77">
        <f t="shared" si="341"/>
        <v>0</v>
      </c>
      <c r="P228" s="79">
        <f t="shared" si="333"/>
        <v>1</v>
      </c>
      <c r="Q228" s="358" t="e">
        <f>D228+H228-N228-#REF!</f>
        <v>#REF!</v>
      </c>
      <c r="R228" s="77">
        <f t="shared" si="297"/>
        <v>0</v>
      </c>
      <c r="S228" s="589" t="s">
        <v>323</v>
      </c>
      <c r="CG228" s="46"/>
      <c r="CJ228" s="46" t="b">
        <f t="shared" si="328"/>
        <v>1</v>
      </c>
      <c r="CT228" s="452">
        <f t="shared" si="303"/>
        <v>15824.81</v>
      </c>
      <c r="CU228" s="27" t="b">
        <f t="shared" si="304"/>
        <v>1</v>
      </c>
    </row>
    <row r="229" spans="1:100" ht="48" customHeight="1" x14ac:dyDescent="0.35">
      <c r="A229" s="71"/>
      <c r="B229" s="58" t="s">
        <v>22</v>
      </c>
      <c r="C229" s="58"/>
      <c r="D229" s="25">
        <f t="shared" si="340"/>
        <v>0</v>
      </c>
      <c r="E229" s="25">
        <f t="shared" si="340"/>
        <v>0</v>
      </c>
      <c r="F229" s="25">
        <f t="shared" si="340"/>
        <v>0</v>
      </c>
      <c r="G229" s="25">
        <f t="shared" si="340"/>
        <v>7.54</v>
      </c>
      <c r="H229" s="25">
        <f t="shared" si="340"/>
        <v>7.54</v>
      </c>
      <c r="I229" s="25">
        <f t="shared" si="340"/>
        <v>0</v>
      </c>
      <c r="J229" s="85">
        <f t="shared" si="342"/>
        <v>0</v>
      </c>
      <c r="K229" s="25">
        <f t="shared" si="337"/>
        <v>0</v>
      </c>
      <c r="L229" s="87">
        <f t="shared" si="331"/>
        <v>0</v>
      </c>
      <c r="M229" s="85" t="e">
        <f t="shared" si="343"/>
        <v>#DIV/0!</v>
      </c>
      <c r="N229" s="25">
        <f t="shared" si="339"/>
        <v>7.54</v>
      </c>
      <c r="O229" s="25">
        <f t="shared" si="341"/>
        <v>0</v>
      </c>
      <c r="P229" s="59">
        <f t="shared" si="333"/>
        <v>1</v>
      </c>
      <c r="Q229" s="270" t="e">
        <f>D229+H229-N229-#REF!</f>
        <v>#REF!</v>
      </c>
      <c r="R229" s="25">
        <f t="shared" si="297"/>
        <v>0</v>
      </c>
      <c r="S229" s="589"/>
      <c r="CG229" s="46"/>
      <c r="CJ229" s="46" t="b">
        <f t="shared" si="328"/>
        <v>1</v>
      </c>
      <c r="CT229" s="452">
        <f t="shared" si="303"/>
        <v>7.54</v>
      </c>
      <c r="CU229" s="27" t="b">
        <f t="shared" si="304"/>
        <v>1</v>
      </c>
    </row>
    <row r="230" spans="1:100" ht="57.75" customHeight="1" x14ac:dyDescent="0.35">
      <c r="A230" s="76"/>
      <c r="B230" s="58" t="s">
        <v>11</v>
      </c>
      <c r="C230" s="58"/>
      <c r="D230" s="25" t="e">
        <f t="shared" si="340"/>
        <v>#REF!</v>
      </c>
      <c r="E230" s="25" t="e">
        <f t="shared" si="340"/>
        <v>#REF!</v>
      </c>
      <c r="F230" s="25" t="e">
        <f t="shared" si="340"/>
        <v>#REF!</v>
      </c>
      <c r="G230" s="25">
        <f t="shared" si="340"/>
        <v>0</v>
      </c>
      <c r="H230" s="25">
        <f t="shared" si="340"/>
        <v>0</v>
      </c>
      <c r="I230" s="25">
        <f t="shared" si="340"/>
        <v>0</v>
      </c>
      <c r="J230" s="85" t="e">
        <f t="shared" si="342"/>
        <v>#DIV/0!</v>
      </c>
      <c r="K230" s="25">
        <f t="shared" si="337"/>
        <v>0</v>
      </c>
      <c r="L230" s="87" t="e">
        <f t="shared" si="331"/>
        <v>#DIV/0!</v>
      </c>
      <c r="M230" s="85" t="e">
        <f t="shared" si="343"/>
        <v>#DIV/0!</v>
      </c>
      <c r="N230" s="25">
        <f t="shared" si="339"/>
        <v>0</v>
      </c>
      <c r="O230" s="25">
        <f t="shared" si="341"/>
        <v>0</v>
      </c>
      <c r="P230" s="87" t="e">
        <f t="shared" si="333"/>
        <v>#DIV/0!</v>
      </c>
      <c r="Q230" s="270" t="e">
        <f>D230+H230-N230-#REF!</f>
        <v>#REF!</v>
      </c>
      <c r="R230" s="25">
        <f t="shared" si="297"/>
        <v>0</v>
      </c>
      <c r="S230" s="590"/>
      <c r="CG230" s="46"/>
      <c r="CJ230" s="46" t="b">
        <f t="shared" si="328"/>
        <v>1</v>
      </c>
      <c r="CT230" s="452">
        <f t="shared" si="303"/>
        <v>0</v>
      </c>
      <c r="CU230" s="27" t="b">
        <f t="shared" si="304"/>
        <v>1</v>
      </c>
    </row>
    <row r="231" spans="1:100" s="102" customFormat="1" ht="59.25" customHeight="1" x14ac:dyDescent="0.35">
      <c r="A231" s="138" t="s">
        <v>203</v>
      </c>
      <c r="B231" s="129" t="s">
        <v>100</v>
      </c>
      <c r="C231" s="129" t="s">
        <v>2</v>
      </c>
      <c r="D231" s="51" t="e">
        <f t="shared" ref="D231" si="344">SUM(D232:D236)</f>
        <v>#REF!</v>
      </c>
      <c r="E231" s="51" t="e">
        <f>SUM(E232:E236)</f>
        <v>#REF!</v>
      </c>
      <c r="F231" s="51" t="e">
        <f>SUM(F232:F236)</f>
        <v>#REF!</v>
      </c>
      <c r="G231" s="51">
        <f>SUM(G232:G236)</f>
        <v>119091.45</v>
      </c>
      <c r="H231" s="51">
        <f t="shared" ref="H231:I231" si="345">SUM(H232:H236)</f>
        <v>156199.04999999999</v>
      </c>
      <c r="I231" s="51">
        <f t="shared" si="345"/>
        <v>107128.71</v>
      </c>
      <c r="J231" s="280">
        <f>I231/H231</f>
        <v>0.68600000000000005</v>
      </c>
      <c r="K231" s="51">
        <f>SUM(K232:K236)</f>
        <v>107076.97</v>
      </c>
      <c r="L231" s="205">
        <f t="shared" ref="L231:L236" si="346">K231/H231</f>
        <v>0.68600000000000005</v>
      </c>
      <c r="M231" s="139">
        <f>K231/I231</f>
        <v>1</v>
      </c>
      <c r="N231" s="51">
        <f t="shared" ref="N231" si="347">SUM(N232:N236)</f>
        <v>156199.04999999999</v>
      </c>
      <c r="O231" s="51">
        <f>H231-N231</f>
        <v>0</v>
      </c>
      <c r="P231" s="130">
        <f t="shared" ref="P231:P249" si="348">N231/H231</f>
        <v>1</v>
      </c>
      <c r="Q231" s="51" t="e">
        <f>D231+H231-N231-#REF!</f>
        <v>#REF!</v>
      </c>
      <c r="R231" s="51">
        <f t="shared" ref="R231:R260" si="349">I231-K231</f>
        <v>51.74</v>
      </c>
      <c r="S231" s="315"/>
      <c r="CG231" s="46"/>
      <c r="CJ231" s="46" t="b">
        <f t="shared" si="328"/>
        <v>1</v>
      </c>
      <c r="CT231" s="452">
        <f t="shared" si="303"/>
        <v>156199.04999999999</v>
      </c>
      <c r="CU231" s="27" t="b">
        <f t="shared" si="304"/>
        <v>1</v>
      </c>
    </row>
    <row r="232" spans="1:100" s="40" customFormat="1" x14ac:dyDescent="0.35">
      <c r="A232" s="163"/>
      <c r="B232" s="390" t="s">
        <v>10</v>
      </c>
      <c r="C232" s="390"/>
      <c r="D232" s="388">
        <f>D256</f>
        <v>0</v>
      </c>
      <c r="E232" s="388">
        <f t="shared" ref="E232:F232" si="350">E256</f>
        <v>0</v>
      </c>
      <c r="F232" s="388">
        <f t="shared" si="350"/>
        <v>0</v>
      </c>
      <c r="G232" s="388">
        <f>G238+G244+G250+G262</f>
        <v>81.7</v>
      </c>
      <c r="H232" s="402">
        <f t="shared" ref="H232:K232" si="351">H238+H244+H250+H262</f>
        <v>81.7</v>
      </c>
      <c r="I232" s="402">
        <f t="shared" si="351"/>
        <v>81.7</v>
      </c>
      <c r="J232" s="158">
        <f t="shared" ref="J232:J236" si="352">I232/H232</f>
        <v>1</v>
      </c>
      <c r="K232" s="402">
        <f t="shared" si="351"/>
        <v>81.7</v>
      </c>
      <c r="L232" s="134">
        <f t="shared" si="346"/>
        <v>1</v>
      </c>
      <c r="M232" s="169">
        <f t="shared" ref="M232:M236" si="353">K232/I232</f>
        <v>1</v>
      </c>
      <c r="N232" s="402">
        <f t="shared" ref="N232:N236" si="354">N238+N244+N250+N262</f>
        <v>81.7</v>
      </c>
      <c r="O232" s="388">
        <f>H232-N232</f>
        <v>0</v>
      </c>
      <c r="P232" s="134">
        <f t="shared" si="348"/>
        <v>1</v>
      </c>
      <c r="Q232" s="16" t="e">
        <f>D232+H232-N232-#REF!</f>
        <v>#REF!</v>
      </c>
      <c r="R232" s="388">
        <f t="shared" si="349"/>
        <v>0</v>
      </c>
      <c r="S232" s="127"/>
      <c r="CG232" s="46"/>
      <c r="CJ232" s="46" t="b">
        <f t="shared" si="328"/>
        <v>1</v>
      </c>
      <c r="CT232" s="452">
        <f t="shared" si="303"/>
        <v>81.7</v>
      </c>
      <c r="CU232" s="27" t="b">
        <f t="shared" si="304"/>
        <v>1</v>
      </c>
    </row>
    <row r="233" spans="1:100" s="40" customFormat="1" x14ac:dyDescent="0.35">
      <c r="A233" s="163"/>
      <c r="B233" s="390" t="s">
        <v>8</v>
      </c>
      <c r="C233" s="390"/>
      <c r="D233" s="388">
        <f t="shared" ref="D233:F235" si="355">D257</f>
        <v>0</v>
      </c>
      <c r="E233" s="388">
        <f t="shared" si="355"/>
        <v>0</v>
      </c>
      <c r="F233" s="388">
        <f t="shared" si="355"/>
        <v>0</v>
      </c>
      <c r="G233" s="402">
        <f t="shared" ref="G233:I233" si="356">G239+G245+G251+G263</f>
        <v>103177.4</v>
      </c>
      <c r="H233" s="402">
        <f t="shared" si="356"/>
        <v>140285</v>
      </c>
      <c r="I233" s="402">
        <f t="shared" si="356"/>
        <v>96350.47</v>
      </c>
      <c r="J233" s="158">
        <f t="shared" si="352"/>
        <v>0.68700000000000006</v>
      </c>
      <c r="K233" s="402">
        <f t="shared" ref="K233" si="357">K239+K245+K251+K263</f>
        <v>96298.73</v>
      </c>
      <c r="L233" s="134">
        <f t="shared" si="346"/>
        <v>0.69</v>
      </c>
      <c r="M233" s="169">
        <f t="shared" si="353"/>
        <v>1</v>
      </c>
      <c r="N233" s="402">
        <f t="shared" si="354"/>
        <v>140285</v>
      </c>
      <c r="O233" s="388">
        <f t="shared" ref="O233:O236" si="358">H233-N233</f>
        <v>0</v>
      </c>
      <c r="P233" s="134">
        <f t="shared" si="348"/>
        <v>1</v>
      </c>
      <c r="Q233" s="16" t="e">
        <f>D233+H233-N233-#REF!</f>
        <v>#REF!</v>
      </c>
      <c r="R233" s="388">
        <f t="shared" si="349"/>
        <v>51.74</v>
      </c>
      <c r="S233" s="127"/>
      <c r="CG233" s="46"/>
      <c r="CJ233" s="46" t="b">
        <f t="shared" si="328"/>
        <v>1</v>
      </c>
      <c r="CT233" s="452">
        <f t="shared" si="303"/>
        <v>140285</v>
      </c>
      <c r="CU233" s="27" t="b">
        <f t="shared" si="304"/>
        <v>1</v>
      </c>
    </row>
    <row r="234" spans="1:100" s="40" customFormat="1" x14ac:dyDescent="0.35">
      <c r="A234" s="163"/>
      <c r="B234" s="390" t="s">
        <v>19</v>
      </c>
      <c r="C234" s="390"/>
      <c r="D234" s="388">
        <f t="shared" si="355"/>
        <v>0</v>
      </c>
      <c r="E234" s="388">
        <f t="shared" si="355"/>
        <v>0</v>
      </c>
      <c r="F234" s="388">
        <f t="shared" si="355"/>
        <v>0</v>
      </c>
      <c r="G234" s="402">
        <f t="shared" ref="G234:I234" si="359">G240+G246+G252+G264</f>
        <v>15824.81</v>
      </c>
      <c r="H234" s="402">
        <f t="shared" si="359"/>
        <v>15824.81</v>
      </c>
      <c r="I234" s="402">
        <f t="shared" si="359"/>
        <v>10696.54</v>
      </c>
      <c r="J234" s="143">
        <f t="shared" si="352"/>
        <v>0.68</v>
      </c>
      <c r="K234" s="402">
        <f t="shared" ref="K234" si="360">K240+K246+K252+K264</f>
        <v>10696.54</v>
      </c>
      <c r="L234" s="134">
        <f t="shared" si="346"/>
        <v>0.68</v>
      </c>
      <c r="M234" s="169">
        <f t="shared" si="353"/>
        <v>1</v>
      </c>
      <c r="N234" s="402">
        <f t="shared" si="354"/>
        <v>15824.81</v>
      </c>
      <c r="O234" s="388">
        <f t="shared" si="358"/>
        <v>0</v>
      </c>
      <c r="P234" s="134">
        <f t="shared" si="348"/>
        <v>1</v>
      </c>
      <c r="Q234" s="16" t="e">
        <f>D234+H234-N234-#REF!</f>
        <v>#REF!</v>
      </c>
      <c r="R234" s="388">
        <f t="shared" si="349"/>
        <v>0</v>
      </c>
      <c r="S234" s="127"/>
      <c r="CG234" s="46"/>
      <c r="CJ234" s="46" t="b">
        <f t="shared" si="328"/>
        <v>1</v>
      </c>
      <c r="CT234" s="452">
        <f t="shared" si="303"/>
        <v>15824.81</v>
      </c>
      <c r="CU234" s="27" t="b">
        <f t="shared" si="304"/>
        <v>1</v>
      </c>
    </row>
    <row r="235" spans="1:100" s="40" customFormat="1" x14ac:dyDescent="0.35">
      <c r="A235" s="163"/>
      <c r="B235" s="390" t="s">
        <v>22</v>
      </c>
      <c r="C235" s="390"/>
      <c r="D235" s="388">
        <f t="shared" si="355"/>
        <v>0</v>
      </c>
      <c r="E235" s="388">
        <f t="shared" si="355"/>
        <v>0</v>
      </c>
      <c r="F235" s="388">
        <f t="shared" si="355"/>
        <v>0</v>
      </c>
      <c r="G235" s="402">
        <f t="shared" ref="G235:I235" si="361">G241+G247+G253+G265</f>
        <v>7.54</v>
      </c>
      <c r="H235" s="402">
        <f t="shared" si="361"/>
        <v>7.54</v>
      </c>
      <c r="I235" s="402">
        <f t="shared" si="361"/>
        <v>0</v>
      </c>
      <c r="J235" s="142">
        <f t="shared" si="352"/>
        <v>0</v>
      </c>
      <c r="K235" s="402">
        <f t="shared" ref="K235" si="362">K241+K247+K253+K265</f>
        <v>0</v>
      </c>
      <c r="L235" s="133">
        <f t="shared" si="346"/>
        <v>0</v>
      </c>
      <c r="M235" s="174" t="e">
        <f t="shared" si="353"/>
        <v>#DIV/0!</v>
      </c>
      <c r="N235" s="402">
        <f t="shared" si="354"/>
        <v>7.54</v>
      </c>
      <c r="O235" s="388">
        <f t="shared" si="358"/>
        <v>0</v>
      </c>
      <c r="P235" s="134">
        <f t="shared" si="348"/>
        <v>1</v>
      </c>
      <c r="Q235" s="16" t="e">
        <f>D235+H235-N235-#REF!</f>
        <v>#REF!</v>
      </c>
      <c r="R235" s="388">
        <f t="shared" si="349"/>
        <v>0</v>
      </c>
      <c r="S235" s="127"/>
      <c r="CG235" s="46"/>
      <c r="CJ235" s="46" t="b">
        <f t="shared" si="328"/>
        <v>1</v>
      </c>
      <c r="CT235" s="452">
        <f t="shared" si="303"/>
        <v>7.54</v>
      </c>
      <c r="CU235" s="27" t="b">
        <f t="shared" si="304"/>
        <v>1</v>
      </c>
    </row>
    <row r="236" spans="1:100" s="40" customFormat="1" x14ac:dyDescent="0.35">
      <c r="A236" s="164"/>
      <c r="B236" s="385" t="s">
        <v>11</v>
      </c>
      <c r="C236" s="385"/>
      <c r="D236" s="386" t="e">
        <f>#REF!</f>
        <v>#REF!</v>
      </c>
      <c r="E236" s="386" t="e">
        <f>#REF!</f>
        <v>#REF!</v>
      </c>
      <c r="F236" s="386" t="e">
        <f>#REF!</f>
        <v>#REF!</v>
      </c>
      <c r="G236" s="402">
        <f t="shared" ref="G236:I236" si="363">G242+G248+G254+G266</f>
        <v>0</v>
      </c>
      <c r="H236" s="402">
        <f t="shared" si="363"/>
        <v>0</v>
      </c>
      <c r="I236" s="402">
        <f t="shared" si="363"/>
        <v>0</v>
      </c>
      <c r="J236" s="281" t="e">
        <f t="shared" si="352"/>
        <v>#DIV/0!</v>
      </c>
      <c r="K236" s="402">
        <f t="shared" ref="K236" si="364">K242+K248+K254+K266</f>
        <v>0</v>
      </c>
      <c r="L236" s="150" t="e">
        <f t="shared" si="346"/>
        <v>#DIV/0!</v>
      </c>
      <c r="M236" s="170" t="e">
        <f t="shared" si="353"/>
        <v>#DIV/0!</v>
      </c>
      <c r="N236" s="402">
        <f t="shared" si="354"/>
        <v>0</v>
      </c>
      <c r="O236" s="386">
        <f t="shared" si="358"/>
        <v>0</v>
      </c>
      <c r="P236" s="150" t="e">
        <f t="shared" si="348"/>
        <v>#DIV/0!</v>
      </c>
      <c r="Q236" s="136" t="e">
        <f>D236+H236-N236-#REF!</f>
        <v>#REF!</v>
      </c>
      <c r="R236" s="386">
        <f t="shared" si="349"/>
        <v>0</v>
      </c>
      <c r="S236" s="128"/>
      <c r="CG236" s="46"/>
      <c r="CJ236" s="46" t="b">
        <f t="shared" si="328"/>
        <v>1</v>
      </c>
      <c r="CT236" s="452">
        <f t="shared" si="303"/>
        <v>0</v>
      </c>
      <c r="CU236" s="27" t="b">
        <f t="shared" si="304"/>
        <v>1</v>
      </c>
    </row>
    <row r="237" spans="1:100" s="40" customFormat="1" ht="155.25" customHeight="1" x14ac:dyDescent="0.35">
      <c r="A237" s="237" t="s">
        <v>204</v>
      </c>
      <c r="B237" s="245" t="s">
        <v>94</v>
      </c>
      <c r="C237" s="154" t="s">
        <v>17</v>
      </c>
      <c r="D237" s="41">
        <f t="shared" ref="D237:I237" si="365">SUM(D238:D242)</f>
        <v>0</v>
      </c>
      <c r="E237" s="41">
        <f t="shared" si="365"/>
        <v>0</v>
      </c>
      <c r="F237" s="41">
        <f t="shared" si="365"/>
        <v>0</v>
      </c>
      <c r="G237" s="41">
        <f>SUM(G238:G242)</f>
        <v>1984.64</v>
      </c>
      <c r="H237" s="41">
        <f t="shared" si="365"/>
        <v>915.44</v>
      </c>
      <c r="I237" s="41">
        <f t="shared" si="365"/>
        <v>264.42</v>
      </c>
      <c r="J237" s="140">
        <f>I237/H237</f>
        <v>0.28999999999999998</v>
      </c>
      <c r="K237" s="41">
        <f>SUM(K238:K242)</f>
        <v>264.42</v>
      </c>
      <c r="L237" s="132">
        <f>K237/H237</f>
        <v>0.28999999999999998</v>
      </c>
      <c r="M237" s="132">
        <f t="shared" ref="M237:M249" si="366">K237/I237</f>
        <v>1</v>
      </c>
      <c r="N237" s="41">
        <f>SUM(N238:N242)</f>
        <v>915.44</v>
      </c>
      <c r="O237" s="41">
        <f>H237-N237</f>
        <v>0</v>
      </c>
      <c r="P237" s="132">
        <f t="shared" si="348"/>
        <v>1</v>
      </c>
      <c r="Q237" s="16" t="e">
        <f>D237+H237-N237-#REF!</f>
        <v>#REF!</v>
      </c>
      <c r="R237" s="41">
        <f t="shared" si="349"/>
        <v>0</v>
      </c>
      <c r="S237" s="576" t="s">
        <v>528</v>
      </c>
      <c r="CG237" s="46"/>
      <c r="CJ237" s="46" t="b">
        <f t="shared" si="328"/>
        <v>1</v>
      </c>
      <c r="CT237" s="210">
        <f t="shared" si="303"/>
        <v>915.44</v>
      </c>
      <c r="CU237" s="46" t="b">
        <f t="shared" si="304"/>
        <v>1</v>
      </c>
    </row>
    <row r="238" spans="1:100" s="40" customFormat="1" x14ac:dyDescent="0.35">
      <c r="A238" s="163"/>
      <c r="B238" s="453" t="s">
        <v>10</v>
      </c>
      <c r="C238" s="453"/>
      <c r="D238" s="472"/>
      <c r="E238" s="472"/>
      <c r="F238" s="472"/>
      <c r="G238" s="472">
        <v>81.7</v>
      </c>
      <c r="H238" s="472">
        <v>81.7</v>
      </c>
      <c r="I238" s="472">
        <v>81.7</v>
      </c>
      <c r="J238" s="193">
        <f t="shared" ref="J238:J242" si="367">I238/H238</f>
        <v>1</v>
      </c>
      <c r="K238" s="472">
        <v>81.7</v>
      </c>
      <c r="L238" s="169">
        <f t="shared" ref="L238:L242" si="368">K238/H238</f>
        <v>1</v>
      </c>
      <c r="M238" s="169">
        <f t="shared" si="366"/>
        <v>1</v>
      </c>
      <c r="N238" s="472">
        <v>81.7</v>
      </c>
      <c r="O238" s="472">
        <f>H238-N238</f>
        <v>0</v>
      </c>
      <c r="P238" s="134">
        <f t="shared" si="348"/>
        <v>1</v>
      </c>
      <c r="Q238" s="16" t="e">
        <f>D238+H238-N238-#REF!</f>
        <v>#REF!</v>
      </c>
      <c r="R238" s="472">
        <f t="shared" si="349"/>
        <v>0</v>
      </c>
      <c r="S238" s="577"/>
      <c r="CG238" s="46"/>
      <c r="CJ238" s="46" t="b">
        <f t="shared" si="328"/>
        <v>1</v>
      </c>
      <c r="CT238" s="210">
        <f t="shared" si="303"/>
        <v>81.7</v>
      </c>
      <c r="CU238" s="46" t="b">
        <f t="shared" si="304"/>
        <v>1</v>
      </c>
    </row>
    <row r="239" spans="1:100" s="40" customFormat="1" x14ac:dyDescent="0.35">
      <c r="A239" s="163"/>
      <c r="B239" s="453" t="s">
        <v>8</v>
      </c>
      <c r="C239" s="453"/>
      <c r="D239" s="472"/>
      <c r="E239" s="472"/>
      <c r="F239" s="472"/>
      <c r="G239" s="472">
        <v>1617.5</v>
      </c>
      <c r="H239" s="472">
        <v>548.29999999999995</v>
      </c>
      <c r="I239" s="472">
        <v>155.31</v>
      </c>
      <c r="J239" s="193">
        <f t="shared" si="367"/>
        <v>0.28000000000000003</v>
      </c>
      <c r="K239" s="472">
        <v>155.31</v>
      </c>
      <c r="L239" s="169">
        <f t="shared" si="368"/>
        <v>0.28000000000000003</v>
      </c>
      <c r="M239" s="169">
        <f t="shared" si="366"/>
        <v>1</v>
      </c>
      <c r="N239" s="472">
        <f>H239</f>
        <v>548.29999999999995</v>
      </c>
      <c r="O239" s="472">
        <f t="shared" ref="O239:O242" si="369">H239-N239</f>
        <v>0</v>
      </c>
      <c r="P239" s="134">
        <f t="shared" si="348"/>
        <v>1</v>
      </c>
      <c r="Q239" s="16" t="e">
        <f>D239+H239-N239-#REF!</f>
        <v>#REF!</v>
      </c>
      <c r="R239" s="472">
        <f t="shared" si="349"/>
        <v>0</v>
      </c>
      <c r="S239" s="577"/>
      <c r="CG239" s="210">
        <f>N237-2270</f>
        <v>-1354.56</v>
      </c>
      <c r="CJ239" s="46" t="b">
        <f t="shared" si="328"/>
        <v>1</v>
      </c>
      <c r="CT239" s="210">
        <f t="shared" si="303"/>
        <v>548.29999999999995</v>
      </c>
      <c r="CU239" s="46" t="b">
        <f t="shared" si="304"/>
        <v>1</v>
      </c>
    </row>
    <row r="240" spans="1:100" s="40" customFormat="1" x14ac:dyDescent="0.35">
      <c r="A240" s="163"/>
      <c r="B240" s="453" t="s">
        <v>19</v>
      </c>
      <c r="C240" s="453"/>
      <c r="D240" s="472"/>
      <c r="E240" s="472"/>
      <c r="F240" s="472"/>
      <c r="G240" s="472">
        <v>285.44</v>
      </c>
      <c r="H240" s="472">
        <v>285.44</v>
      </c>
      <c r="I240" s="472">
        <v>27.41</v>
      </c>
      <c r="J240" s="193">
        <f t="shared" si="367"/>
        <v>0.1</v>
      </c>
      <c r="K240" s="472">
        <v>27.41</v>
      </c>
      <c r="L240" s="169">
        <f t="shared" si="368"/>
        <v>0.1</v>
      </c>
      <c r="M240" s="169">
        <f t="shared" si="366"/>
        <v>1</v>
      </c>
      <c r="N240" s="472">
        <f>H240</f>
        <v>285.44</v>
      </c>
      <c r="O240" s="472">
        <f t="shared" si="369"/>
        <v>0</v>
      </c>
      <c r="P240" s="134">
        <f t="shared" si="348"/>
        <v>1</v>
      </c>
      <c r="Q240" s="16" t="e">
        <f>D240+H240-N240-#REF!</f>
        <v>#REF!</v>
      </c>
      <c r="R240" s="472">
        <f t="shared" si="349"/>
        <v>0</v>
      </c>
      <c r="S240" s="577"/>
      <c r="CG240" s="46"/>
      <c r="CJ240" s="46" t="b">
        <f t="shared" si="328"/>
        <v>1</v>
      </c>
      <c r="CT240" s="210">
        <f t="shared" si="303"/>
        <v>285.44</v>
      </c>
      <c r="CU240" s="46" t="b">
        <f t="shared" si="304"/>
        <v>1</v>
      </c>
      <c r="CV240" s="181" t="e">
        <f>H239+#REF!</f>
        <v>#REF!</v>
      </c>
    </row>
    <row r="241" spans="1:100" s="40" customFormat="1" x14ac:dyDescent="0.35">
      <c r="A241" s="163"/>
      <c r="B241" s="453" t="s">
        <v>22</v>
      </c>
      <c r="C241" s="453"/>
      <c r="D241" s="472"/>
      <c r="E241" s="472"/>
      <c r="F241" s="472"/>
      <c r="G241" s="472"/>
      <c r="H241" s="472"/>
      <c r="I241" s="472"/>
      <c r="J241" s="247" t="e">
        <f t="shared" si="367"/>
        <v>#DIV/0!</v>
      </c>
      <c r="K241" s="196"/>
      <c r="L241" s="174" t="e">
        <f t="shared" si="368"/>
        <v>#DIV/0!</v>
      </c>
      <c r="M241" s="174" t="e">
        <f t="shared" si="366"/>
        <v>#DIV/0!</v>
      </c>
      <c r="N241" s="472">
        <f t="shared" ref="N241" si="370">H241</f>
        <v>0</v>
      </c>
      <c r="O241" s="472">
        <f t="shared" si="369"/>
        <v>0</v>
      </c>
      <c r="P241" s="133" t="e">
        <f t="shared" si="348"/>
        <v>#DIV/0!</v>
      </c>
      <c r="Q241" s="16" t="e">
        <f>D241+H241-N241-#REF!</f>
        <v>#REF!</v>
      </c>
      <c r="R241" s="472">
        <f t="shared" si="349"/>
        <v>0</v>
      </c>
      <c r="S241" s="577"/>
      <c r="CG241" s="46"/>
      <c r="CJ241" s="46" t="b">
        <f t="shared" si="328"/>
        <v>1</v>
      </c>
      <c r="CT241" s="210">
        <f t="shared" si="303"/>
        <v>0</v>
      </c>
      <c r="CU241" s="46" t="b">
        <f t="shared" si="304"/>
        <v>1</v>
      </c>
      <c r="CV241" s="181" t="e">
        <f>H240+#REF!</f>
        <v>#REF!</v>
      </c>
    </row>
    <row r="242" spans="1:100" s="40" customFormat="1" x14ac:dyDescent="0.35">
      <c r="A242" s="164"/>
      <c r="B242" s="453" t="s">
        <v>11</v>
      </c>
      <c r="C242" s="453"/>
      <c r="D242" s="472"/>
      <c r="E242" s="472"/>
      <c r="F242" s="472"/>
      <c r="G242" s="472"/>
      <c r="H242" s="16"/>
      <c r="I242" s="472"/>
      <c r="J242" s="247" t="e">
        <f t="shared" si="367"/>
        <v>#DIV/0!</v>
      </c>
      <c r="K242" s="196"/>
      <c r="L242" s="174" t="e">
        <f t="shared" si="368"/>
        <v>#DIV/0!</v>
      </c>
      <c r="M242" s="174" t="e">
        <f t="shared" si="366"/>
        <v>#DIV/0!</v>
      </c>
      <c r="N242" s="472"/>
      <c r="O242" s="472">
        <f t="shared" si="369"/>
        <v>0</v>
      </c>
      <c r="P242" s="133" t="e">
        <f t="shared" si="348"/>
        <v>#DIV/0!</v>
      </c>
      <c r="Q242" s="16" t="e">
        <f>D242+H242-N242-#REF!</f>
        <v>#REF!</v>
      </c>
      <c r="R242" s="472">
        <f t="shared" si="349"/>
        <v>0</v>
      </c>
      <c r="S242" s="578"/>
      <c r="CG242" s="46"/>
      <c r="CJ242" s="46" t="b">
        <f t="shared" si="328"/>
        <v>1</v>
      </c>
      <c r="CT242" s="210">
        <f t="shared" si="303"/>
        <v>0</v>
      </c>
      <c r="CU242" s="46" t="b">
        <f t="shared" si="304"/>
        <v>1</v>
      </c>
    </row>
    <row r="243" spans="1:100" s="40" customFormat="1" ht="83.25" customHeight="1" x14ac:dyDescent="0.35">
      <c r="A243" s="237" t="s">
        <v>205</v>
      </c>
      <c r="B243" s="245" t="s">
        <v>98</v>
      </c>
      <c r="C243" s="154" t="s">
        <v>17</v>
      </c>
      <c r="D243" s="41">
        <f t="shared" ref="D243:I243" si="371">SUM(D244:D248)</f>
        <v>0</v>
      </c>
      <c r="E243" s="41">
        <f t="shared" si="371"/>
        <v>0</v>
      </c>
      <c r="F243" s="41">
        <f t="shared" si="371"/>
        <v>0</v>
      </c>
      <c r="G243" s="41">
        <f t="shared" si="371"/>
        <v>581.4</v>
      </c>
      <c r="H243" s="41">
        <f t="shared" si="371"/>
        <v>581.4</v>
      </c>
      <c r="I243" s="41">
        <f t="shared" si="371"/>
        <v>0</v>
      </c>
      <c r="J243" s="140">
        <f>I243/H243</f>
        <v>0</v>
      </c>
      <c r="K243" s="41">
        <f>SUM(K244:K248)</f>
        <v>0</v>
      </c>
      <c r="L243" s="132">
        <f>K243/H243</f>
        <v>0</v>
      </c>
      <c r="M243" s="172" t="e">
        <f t="shared" si="366"/>
        <v>#DIV/0!</v>
      </c>
      <c r="N243" s="41">
        <f>SUM(N244:N248)</f>
        <v>581.4</v>
      </c>
      <c r="O243" s="41">
        <f>H243-N243</f>
        <v>0</v>
      </c>
      <c r="P243" s="132">
        <f t="shared" si="348"/>
        <v>1</v>
      </c>
      <c r="Q243" s="16" t="e">
        <f>D243+H243-N243-#REF!</f>
        <v>#REF!</v>
      </c>
      <c r="R243" s="41">
        <f t="shared" si="349"/>
        <v>0</v>
      </c>
      <c r="S243" s="576" t="s">
        <v>529</v>
      </c>
      <c r="CG243" s="46"/>
      <c r="CJ243" s="46" t="b">
        <f t="shared" si="328"/>
        <v>1</v>
      </c>
      <c r="CT243" s="210">
        <f t="shared" si="303"/>
        <v>581.4</v>
      </c>
      <c r="CU243" s="46" t="b">
        <f t="shared" si="304"/>
        <v>1</v>
      </c>
    </row>
    <row r="244" spans="1:100" s="40" customFormat="1" ht="27" customHeight="1" x14ac:dyDescent="0.35">
      <c r="A244" s="163"/>
      <c r="B244" s="453" t="s">
        <v>10</v>
      </c>
      <c r="C244" s="453"/>
      <c r="D244" s="472"/>
      <c r="E244" s="472"/>
      <c r="F244" s="472"/>
      <c r="G244" s="472"/>
      <c r="H244" s="16"/>
      <c r="I244" s="472"/>
      <c r="J244" s="142" t="e">
        <f t="shared" ref="J244:J248" si="372">I244/H244</f>
        <v>#DIV/0!</v>
      </c>
      <c r="K244" s="472"/>
      <c r="L244" s="133" t="e">
        <f t="shared" ref="L244:L248" si="373">K244/H244</f>
        <v>#DIV/0!</v>
      </c>
      <c r="M244" s="133" t="e">
        <f t="shared" si="366"/>
        <v>#DIV/0!</v>
      </c>
      <c r="N244" s="472"/>
      <c r="O244" s="472">
        <f>H244-N244</f>
        <v>0</v>
      </c>
      <c r="P244" s="133" t="e">
        <f t="shared" si="348"/>
        <v>#DIV/0!</v>
      </c>
      <c r="Q244" s="16" t="e">
        <f>D244+H244-N244-#REF!</f>
        <v>#REF!</v>
      </c>
      <c r="R244" s="472">
        <f t="shared" si="349"/>
        <v>0</v>
      </c>
      <c r="S244" s="577"/>
      <c r="CG244" s="46"/>
      <c r="CJ244" s="46" t="b">
        <f t="shared" si="328"/>
        <v>1</v>
      </c>
      <c r="CT244" s="210">
        <f t="shared" si="303"/>
        <v>0</v>
      </c>
      <c r="CU244" s="46" t="b">
        <f t="shared" si="304"/>
        <v>1</v>
      </c>
    </row>
    <row r="245" spans="1:100" s="40" customFormat="1" ht="27" customHeight="1" x14ac:dyDescent="0.35">
      <c r="A245" s="163"/>
      <c r="B245" s="453" t="s">
        <v>8</v>
      </c>
      <c r="C245" s="453"/>
      <c r="D245" s="472"/>
      <c r="E245" s="472"/>
      <c r="F245" s="472"/>
      <c r="G245" s="472">
        <v>494.2</v>
      </c>
      <c r="H245" s="472">
        <v>494.2</v>
      </c>
      <c r="I245" s="472"/>
      <c r="J245" s="143">
        <f t="shared" si="372"/>
        <v>0</v>
      </c>
      <c r="K245" s="472"/>
      <c r="L245" s="134">
        <f t="shared" si="373"/>
        <v>0</v>
      </c>
      <c r="M245" s="133" t="e">
        <f t="shared" si="366"/>
        <v>#DIV/0!</v>
      </c>
      <c r="N245" s="472">
        <v>494.2</v>
      </c>
      <c r="O245" s="472">
        <f t="shared" ref="O245:O248" si="374">H245-N245</f>
        <v>0</v>
      </c>
      <c r="P245" s="134">
        <f t="shared" si="348"/>
        <v>1</v>
      </c>
      <c r="Q245" s="16" t="e">
        <f>D245+H245-N245-#REF!</f>
        <v>#REF!</v>
      </c>
      <c r="R245" s="472">
        <f t="shared" si="349"/>
        <v>0</v>
      </c>
      <c r="S245" s="577"/>
      <c r="CG245" s="46"/>
      <c r="CJ245" s="46" t="b">
        <f t="shared" si="328"/>
        <v>1</v>
      </c>
      <c r="CT245" s="210">
        <f t="shared" si="303"/>
        <v>494.2</v>
      </c>
      <c r="CU245" s="46" t="b">
        <f t="shared" si="304"/>
        <v>1</v>
      </c>
    </row>
    <row r="246" spans="1:100" s="40" customFormat="1" ht="27" customHeight="1" x14ac:dyDescent="0.35">
      <c r="A246" s="163"/>
      <c r="B246" s="453" t="s">
        <v>19</v>
      </c>
      <c r="C246" s="453"/>
      <c r="D246" s="472"/>
      <c r="E246" s="472"/>
      <c r="F246" s="472"/>
      <c r="G246" s="472">
        <v>87.2</v>
      </c>
      <c r="H246" s="472">
        <v>87.2</v>
      </c>
      <c r="I246" s="472"/>
      <c r="J246" s="143">
        <f t="shared" si="372"/>
        <v>0</v>
      </c>
      <c r="K246" s="472"/>
      <c r="L246" s="134">
        <f t="shared" si="373"/>
        <v>0</v>
      </c>
      <c r="M246" s="133" t="e">
        <f t="shared" si="366"/>
        <v>#DIV/0!</v>
      </c>
      <c r="N246" s="472">
        <v>87.2</v>
      </c>
      <c r="O246" s="472">
        <f t="shared" si="374"/>
        <v>0</v>
      </c>
      <c r="P246" s="134">
        <f t="shared" si="348"/>
        <v>1</v>
      </c>
      <c r="Q246" s="16" t="e">
        <f>D246+H246-N246-#REF!</f>
        <v>#REF!</v>
      </c>
      <c r="R246" s="472">
        <f t="shared" si="349"/>
        <v>0</v>
      </c>
      <c r="S246" s="577"/>
      <c r="CG246" s="46"/>
      <c r="CJ246" s="46" t="b">
        <f t="shared" si="328"/>
        <v>1</v>
      </c>
      <c r="CT246" s="210">
        <f t="shared" si="303"/>
        <v>87.2</v>
      </c>
      <c r="CU246" s="46" t="b">
        <f t="shared" si="304"/>
        <v>1</v>
      </c>
    </row>
    <row r="247" spans="1:100" s="40" customFormat="1" ht="27" customHeight="1" x14ac:dyDescent="0.35">
      <c r="A247" s="163"/>
      <c r="B247" s="453" t="s">
        <v>22</v>
      </c>
      <c r="C247" s="453"/>
      <c r="D247" s="472"/>
      <c r="E247" s="472"/>
      <c r="F247" s="472"/>
      <c r="G247" s="472"/>
      <c r="H247" s="472"/>
      <c r="I247" s="472"/>
      <c r="J247" s="142" t="e">
        <f t="shared" si="372"/>
        <v>#DIV/0!</v>
      </c>
      <c r="K247" s="472"/>
      <c r="L247" s="133" t="e">
        <f t="shared" si="373"/>
        <v>#DIV/0!</v>
      </c>
      <c r="M247" s="133" t="e">
        <f t="shared" si="366"/>
        <v>#DIV/0!</v>
      </c>
      <c r="N247" s="472">
        <f t="shared" ref="N247" si="375">H247</f>
        <v>0</v>
      </c>
      <c r="O247" s="472">
        <f t="shared" si="374"/>
        <v>0</v>
      </c>
      <c r="P247" s="133" t="e">
        <f t="shared" si="348"/>
        <v>#DIV/0!</v>
      </c>
      <c r="Q247" s="16" t="e">
        <f>D247+H247-N247-#REF!</f>
        <v>#REF!</v>
      </c>
      <c r="R247" s="472">
        <f t="shared" si="349"/>
        <v>0</v>
      </c>
      <c r="S247" s="577"/>
      <c r="CG247" s="46"/>
      <c r="CJ247" s="46" t="b">
        <f t="shared" si="328"/>
        <v>1</v>
      </c>
      <c r="CT247" s="210">
        <f t="shared" si="303"/>
        <v>0</v>
      </c>
      <c r="CU247" s="46" t="b">
        <f t="shared" si="304"/>
        <v>1</v>
      </c>
    </row>
    <row r="248" spans="1:100" s="40" customFormat="1" ht="27" customHeight="1" x14ac:dyDescent="0.35">
      <c r="A248" s="164"/>
      <c r="B248" s="453" t="s">
        <v>11</v>
      </c>
      <c r="C248" s="453"/>
      <c r="D248" s="472"/>
      <c r="E248" s="472"/>
      <c r="F248" s="472"/>
      <c r="G248" s="472"/>
      <c r="H248" s="16"/>
      <c r="I248" s="472"/>
      <c r="J248" s="142" t="e">
        <f t="shared" si="372"/>
        <v>#DIV/0!</v>
      </c>
      <c r="K248" s="472"/>
      <c r="L248" s="133" t="e">
        <f t="shared" si="373"/>
        <v>#DIV/0!</v>
      </c>
      <c r="M248" s="133" t="e">
        <f t="shared" si="366"/>
        <v>#DIV/0!</v>
      </c>
      <c r="N248" s="472"/>
      <c r="O248" s="472">
        <f t="shared" si="374"/>
        <v>0</v>
      </c>
      <c r="P248" s="133" t="e">
        <f t="shared" si="348"/>
        <v>#DIV/0!</v>
      </c>
      <c r="Q248" s="16" t="e">
        <f>D248+H248-N248-#REF!</f>
        <v>#REF!</v>
      </c>
      <c r="R248" s="472">
        <f t="shared" si="349"/>
        <v>0</v>
      </c>
      <c r="S248" s="578"/>
      <c r="CG248" s="46"/>
      <c r="CJ248" s="46" t="b">
        <f t="shared" si="328"/>
        <v>1</v>
      </c>
      <c r="CT248" s="210">
        <f t="shared" si="303"/>
        <v>0</v>
      </c>
      <c r="CU248" s="46" t="b">
        <f t="shared" si="304"/>
        <v>1</v>
      </c>
    </row>
    <row r="249" spans="1:100" s="40" customFormat="1" ht="46.5" x14ac:dyDescent="0.35">
      <c r="A249" s="237" t="s">
        <v>206</v>
      </c>
      <c r="B249" s="245" t="s">
        <v>299</v>
      </c>
      <c r="C249" s="154" t="s">
        <v>17</v>
      </c>
      <c r="D249" s="41">
        <f t="shared" ref="D249:I249" si="376">SUM(D250:D254)</f>
        <v>0</v>
      </c>
      <c r="E249" s="41">
        <f t="shared" si="376"/>
        <v>0</v>
      </c>
      <c r="F249" s="41">
        <f t="shared" si="376"/>
        <v>0</v>
      </c>
      <c r="G249" s="41">
        <f>SUM(G250:G254)</f>
        <v>116343.71</v>
      </c>
      <c r="H249" s="41">
        <f t="shared" si="376"/>
        <v>154529.21</v>
      </c>
      <c r="I249" s="41">
        <f t="shared" si="376"/>
        <v>106691.29</v>
      </c>
      <c r="J249" s="140">
        <f>I249/H249</f>
        <v>0.69</v>
      </c>
      <c r="K249" s="41">
        <f>SUM(K250:K254)</f>
        <v>106691.29</v>
      </c>
      <c r="L249" s="132">
        <f>K249/H249</f>
        <v>0.69</v>
      </c>
      <c r="M249" s="171">
        <f t="shared" si="366"/>
        <v>1</v>
      </c>
      <c r="N249" s="41">
        <f>SUM(N250:N254)</f>
        <v>154529.21</v>
      </c>
      <c r="O249" s="41">
        <f>H249-N249</f>
        <v>0</v>
      </c>
      <c r="P249" s="132">
        <f t="shared" si="348"/>
        <v>1</v>
      </c>
      <c r="Q249" s="16" t="e">
        <f>D249+H249-N249-#REF!</f>
        <v>#REF!</v>
      </c>
      <c r="R249" s="41">
        <f t="shared" si="349"/>
        <v>0</v>
      </c>
      <c r="S249" s="576"/>
      <c r="CG249" s="46"/>
      <c r="CJ249" s="46" t="b">
        <f t="shared" si="328"/>
        <v>1</v>
      </c>
      <c r="CT249" s="452">
        <f t="shared" si="303"/>
        <v>154529.21</v>
      </c>
      <c r="CU249" s="27" t="b">
        <f t="shared" si="304"/>
        <v>1</v>
      </c>
    </row>
    <row r="250" spans="1:100" s="40" customFormat="1" ht="28.5" customHeight="1" x14ac:dyDescent="0.35">
      <c r="A250" s="163"/>
      <c r="B250" s="375" t="s">
        <v>10</v>
      </c>
      <c r="C250" s="375"/>
      <c r="D250" s="370"/>
      <c r="E250" s="370"/>
      <c r="F250" s="370"/>
      <c r="G250" s="370">
        <f>G256</f>
        <v>0</v>
      </c>
      <c r="H250" s="370">
        <f t="shared" ref="H250:I250" si="377">H256</f>
        <v>0</v>
      </c>
      <c r="I250" s="370">
        <f t="shared" si="377"/>
        <v>0</v>
      </c>
      <c r="J250" s="142"/>
      <c r="K250" s="370">
        <f t="shared" ref="K250:K254" si="378">K256</f>
        <v>0</v>
      </c>
      <c r="L250" s="133"/>
      <c r="M250" s="134"/>
      <c r="N250" s="370">
        <f t="shared" ref="N250:N254" si="379">N256</f>
        <v>0</v>
      </c>
      <c r="O250" s="370">
        <f>H250-N250</f>
        <v>0</v>
      </c>
      <c r="P250" s="133"/>
      <c r="Q250" s="16" t="e">
        <f>D250+H250-N250-#REF!</f>
        <v>#REF!</v>
      </c>
      <c r="R250" s="370">
        <f t="shared" si="349"/>
        <v>0</v>
      </c>
      <c r="S250" s="577"/>
      <c r="CG250" s="46"/>
      <c r="CJ250" s="46" t="b">
        <f t="shared" si="328"/>
        <v>1</v>
      </c>
      <c r="CT250" s="452">
        <f t="shared" si="303"/>
        <v>0</v>
      </c>
      <c r="CU250" s="27" t="b">
        <f t="shared" si="304"/>
        <v>1</v>
      </c>
    </row>
    <row r="251" spans="1:100" s="40" customFormat="1" ht="28.5" customHeight="1" x14ac:dyDescent="0.35">
      <c r="A251" s="163"/>
      <c r="B251" s="375" t="s">
        <v>8</v>
      </c>
      <c r="C251" s="375"/>
      <c r="D251" s="370"/>
      <c r="E251" s="370"/>
      <c r="F251" s="370"/>
      <c r="G251" s="370">
        <f t="shared" ref="G251:I254" si="380">G257</f>
        <v>100884</v>
      </c>
      <c r="H251" s="370">
        <f t="shared" si="380"/>
        <v>139069.5</v>
      </c>
      <c r="I251" s="370">
        <f t="shared" si="380"/>
        <v>96022.16</v>
      </c>
      <c r="J251" s="143">
        <f t="shared" ref="J251:J252" si="381">I251/H251</f>
        <v>0.69</v>
      </c>
      <c r="K251" s="370">
        <f t="shared" si="378"/>
        <v>96022.16</v>
      </c>
      <c r="L251" s="134">
        <f t="shared" ref="L251:L252" si="382">K251/H251</f>
        <v>0.69</v>
      </c>
      <c r="M251" s="134">
        <f t="shared" ref="M251:M252" si="383">K251/I251</f>
        <v>1</v>
      </c>
      <c r="N251" s="370">
        <f t="shared" si="379"/>
        <v>139069.5</v>
      </c>
      <c r="O251" s="370">
        <f t="shared" ref="O251:O254" si="384">H251-N251</f>
        <v>0</v>
      </c>
      <c r="P251" s="134">
        <f t="shared" ref="P251:P253" si="385">N251/H251</f>
        <v>1</v>
      </c>
      <c r="Q251" s="16" t="e">
        <f>D251+H251-N251-#REF!</f>
        <v>#REF!</v>
      </c>
      <c r="R251" s="370">
        <f t="shared" si="349"/>
        <v>0</v>
      </c>
      <c r="S251" s="577"/>
      <c r="CG251" s="46"/>
      <c r="CJ251" s="46" t="b">
        <f t="shared" si="328"/>
        <v>1</v>
      </c>
      <c r="CT251" s="452">
        <f t="shared" si="303"/>
        <v>139069.5</v>
      </c>
      <c r="CU251" s="27" t="b">
        <f t="shared" si="304"/>
        <v>1</v>
      </c>
    </row>
    <row r="252" spans="1:100" s="40" customFormat="1" ht="28.5" customHeight="1" x14ac:dyDescent="0.35">
      <c r="A252" s="163"/>
      <c r="B252" s="375" t="s">
        <v>19</v>
      </c>
      <c r="C252" s="375"/>
      <c r="D252" s="370"/>
      <c r="E252" s="370"/>
      <c r="F252" s="370"/>
      <c r="G252" s="370">
        <f t="shared" si="380"/>
        <v>15452.17</v>
      </c>
      <c r="H252" s="370">
        <f t="shared" si="380"/>
        <v>15452.17</v>
      </c>
      <c r="I252" s="370">
        <f t="shared" si="380"/>
        <v>10669.13</v>
      </c>
      <c r="J252" s="143">
        <f t="shared" si="381"/>
        <v>0.69</v>
      </c>
      <c r="K252" s="370">
        <f t="shared" si="378"/>
        <v>10669.13</v>
      </c>
      <c r="L252" s="134">
        <f t="shared" si="382"/>
        <v>0.69</v>
      </c>
      <c r="M252" s="134">
        <f t="shared" si="383"/>
        <v>1</v>
      </c>
      <c r="N252" s="370">
        <f t="shared" si="379"/>
        <v>15452.17</v>
      </c>
      <c r="O252" s="370">
        <f t="shared" si="384"/>
        <v>0</v>
      </c>
      <c r="P252" s="134">
        <f t="shared" si="385"/>
        <v>1</v>
      </c>
      <c r="Q252" s="16" t="e">
        <f>D252+H252-N252-#REF!</f>
        <v>#REF!</v>
      </c>
      <c r="R252" s="370">
        <f t="shared" si="349"/>
        <v>0</v>
      </c>
      <c r="S252" s="577"/>
      <c r="CG252" s="46"/>
      <c r="CJ252" s="46" t="b">
        <f t="shared" si="328"/>
        <v>1</v>
      </c>
      <c r="CT252" s="452">
        <f t="shared" si="303"/>
        <v>15452.17</v>
      </c>
      <c r="CU252" s="27" t="b">
        <f t="shared" si="304"/>
        <v>1</v>
      </c>
    </row>
    <row r="253" spans="1:100" s="40" customFormat="1" ht="28.5" customHeight="1" x14ac:dyDescent="0.35">
      <c r="A253" s="163"/>
      <c r="B253" s="375" t="s">
        <v>22</v>
      </c>
      <c r="C253" s="375"/>
      <c r="D253" s="370"/>
      <c r="E253" s="370"/>
      <c r="F253" s="370"/>
      <c r="G253" s="370">
        <f t="shared" si="380"/>
        <v>7.54</v>
      </c>
      <c r="H253" s="370">
        <f t="shared" si="380"/>
        <v>7.54</v>
      </c>
      <c r="I253" s="370">
        <f t="shared" si="380"/>
        <v>0</v>
      </c>
      <c r="J253" s="142"/>
      <c r="K253" s="370">
        <f t="shared" si="378"/>
        <v>0</v>
      </c>
      <c r="L253" s="133"/>
      <c r="M253" s="133"/>
      <c r="N253" s="370">
        <f t="shared" si="379"/>
        <v>7.54</v>
      </c>
      <c r="O253" s="370">
        <f t="shared" si="384"/>
        <v>0</v>
      </c>
      <c r="P253" s="134">
        <f t="shared" si="385"/>
        <v>1</v>
      </c>
      <c r="Q253" s="16" t="e">
        <f>D253+H253-N253-#REF!</f>
        <v>#REF!</v>
      </c>
      <c r="R253" s="370">
        <f t="shared" si="349"/>
        <v>0</v>
      </c>
      <c r="S253" s="577"/>
      <c r="CG253" s="46"/>
      <c r="CJ253" s="46" t="b">
        <f t="shared" si="328"/>
        <v>1</v>
      </c>
      <c r="CT253" s="452">
        <f t="shared" si="303"/>
        <v>7.54</v>
      </c>
      <c r="CU253" s="27" t="b">
        <f t="shared" si="304"/>
        <v>1</v>
      </c>
    </row>
    <row r="254" spans="1:100" s="40" customFormat="1" ht="28.5" customHeight="1" x14ac:dyDescent="0.35">
      <c r="A254" s="164"/>
      <c r="B254" s="375" t="s">
        <v>11</v>
      </c>
      <c r="C254" s="375"/>
      <c r="D254" s="370"/>
      <c r="E254" s="370"/>
      <c r="F254" s="370"/>
      <c r="G254" s="370">
        <f t="shared" si="380"/>
        <v>0</v>
      </c>
      <c r="H254" s="370">
        <f t="shared" si="380"/>
        <v>0</v>
      </c>
      <c r="I254" s="370">
        <f t="shared" si="380"/>
        <v>0</v>
      </c>
      <c r="J254" s="142"/>
      <c r="K254" s="370">
        <f t="shared" si="378"/>
        <v>0</v>
      </c>
      <c r="L254" s="133"/>
      <c r="M254" s="133"/>
      <c r="N254" s="370">
        <f t="shared" si="379"/>
        <v>0</v>
      </c>
      <c r="O254" s="370">
        <f t="shared" si="384"/>
        <v>0</v>
      </c>
      <c r="P254" s="133"/>
      <c r="Q254" s="16" t="e">
        <f>D254+H254-N254-#REF!</f>
        <v>#REF!</v>
      </c>
      <c r="R254" s="370">
        <f t="shared" si="349"/>
        <v>0</v>
      </c>
      <c r="S254" s="578"/>
      <c r="CG254" s="46"/>
      <c r="CJ254" s="46" t="b">
        <f t="shared" si="328"/>
        <v>1</v>
      </c>
      <c r="CT254" s="452">
        <f t="shared" si="303"/>
        <v>0</v>
      </c>
      <c r="CU254" s="27" t="b">
        <f t="shared" si="304"/>
        <v>1</v>
      </c>
    </row>
    <row r="255" spans="1:100" s="40" customFormat="1" ht="111" customHeight="1" x14ac:dyDescent="0.35">
      <c r="A255" s="237" t="s">
        <v>473</v>
      </c>
      <c r="B255" s="245" t="s">
        <v>93</v>
      </c>
      <c r="C255" s="154" t="s">
        <v>17</v>
      </c>
      <c r="D255" s="41">
        <f t="shared" ref="D255:I255" si="386">SUM(D256:D260)</f>
        <v>0</v>
      </c>
      <c r="E255" s="41">
        <f t="shared" si="386"/>
        <v>0</v>
      </c>
      <c r="F255" s="41">
        <f t="shared" si="386"/>
        <v>0</v>
      </c>
      <c r="G255" s="41">
        <f t="shared" si="386"/>
        <v>116343.71</v>
      </c>
      <c r="H255" s="41">
        <f>SUM(H256:H260)</f>
        <v>154529.21</v>
      </c>
      <c r="I255" s="41">
        <f t="shared" si="386"/>
        <v>106691.29</v>
      </c>
      <c r="J255" s="140">
        <f>I255/H255</f>
        <v>0.69</v>
      </c>
      <c r="K255" s="41">
        <f>SUM(K256:K260)</f>
        <v>106691.29</v>
      </c>
      <c r="L255" s="132">
        <f>K255/H255</f>
        <v>0.69</v>
      </c>
      <c r="M255" s="171">
        <f t="shared" ref="M255:M260" si="387">K255/I255</f>
        <v>1</v>
      </c>
      <c r="N255" s="41">
        <f>SUM(N256:N260)</f>
        <v>154529.21</v>
      </c>
      <c r="O255" s="41">
        <f>H255-N255</f>
        <v>0</v>
      </c>
      <c r="P255" s="132">
        <f t="shared" ref="P255:P259" si="388">N255/H255</f>
        <v>1</v>
      </c>
      <c r="Q255" s="16" t="e">
        <f>D255+H255-N255-#REF!</f>
        <v>#REF!</v>
      </c>
      <c r="R255" s="41">
        <f t="shared" si="349"/>
        <v>0</v>
      </c>
      <c r="S255" s="576" t="s">
        <v>530</v>
      </c>
      <c r="CG255" s="46"/>
      <c r="CJ255" s="46" t="b">
        <f t="shared" si="328"/>
        <v>1</v>
      </c>
      <c r="CT255" s="210">
        <f t="shared" si="303"/>
        <v>154529.21</v>
      </c>
      <c r="CU255" s="46" t="b">
        <f t="shared" si="304"/>
        <v>1</v>
      </c>
    </row>
    <row r="256" spans="1:100" s="40" customFormat="1" ht="32.25" customHeight="1" x14ac:dyDescent="0.35">
      <c r="A256" s="163"/>
      <c r="B256" s="503" t="s">
        <v>10</v>
      </c>
      <c r="C256" s="503"/>
      <c r="D256" s="488"/>
      <c r="E256" s="488"/>
      <c r="F256" s="488"/>
      <c r="G256" s="488"/>
      <c r="H256" s="16"/>
      <c r="I256" s="488"/>
      <c r="J256" s="142"/>
      <c r="K256" s="488"/>
      <c r="L256" s="133"/>
      <c r="M256" s="133" t="e">
        <f t="shared" si="387"/>
        <v>#DIV/0!</v>
      </c>
      <c r="N256" s="488"/>
      <c r="O256" s="488">
        <f>H256-N256</f>
        <v>0</v>
      </c>
      <c r="P256" s="133"/>
      <c r="Q256" s="16" t="e">
        <f>D256+H256-N256-#REF!</f>
        <v>#REF!</v>
      </c>
      <c r="R256" s="488">
        <f t="shared" si="349"/>
        <v>0</v>
      </c>
      <c r="S256" s="577"/>
      <c r="CG256" s="46"/>
      <c r="CJ256" s="46" t="b">
        <f t="shared" si="328"/>
        <v>1</v>
      </c>
      <c r="CT256" s="210">
        <f t="shared" si="303"/>
        <v>0</v>
      </c>
      <c r="CU256" s="46" t="b">
        <f t="shared" si="304"/>
        <v>1</v>
      </c>
    </row>
    <row r="257" spans="1:99" s="40" customFormat="1" ht="54" customHeight="1" x14ac:dyDescent="0.35">
      <c r="A257" s="163"/>
      <c r="B257" s="503" t="s">
        <v>8</v>
      </c>
      <c r="C257" s="503"/>
      <c r="D257" s="488"/>
      <c r="E257" s="488"/>
      <c r="F257" s="488"/>
      <c r="G257" s="488">
        <v>100884</v>
      </c>
      <c r="H257" s="488">
        <v>139069.5</v>
      </c>
      <c r="I257" s="488">
        <v>96022.16</v>
      </c>
      <c r="J257" s="143">
        <f t="shared" ref="J257:J259" si="389">I257/H257</f>
        <v>0.69</v>
      </c>
      <c r="K257" s="488">
        <v>96022.16</v>
      </c>
      <c r="L257" s="134">
        <f t="shared" ref="L257:L259" si="390">K257/H257</f>
        <v>0.69</v>
      </c>
      <c r="M257" s="134">
        <f t="shared" si="387"/>
        <v>1</v>
      </c>
      <c r="N257" s="488">
        <v>139069.5</v>
      </c>
      <c r="O257" s="488">
        <f t="shared" ref="O257:O260" si="391">H257-N257</f>
        <v>0</v>
      </c>
      <c r="P257" s="134">
        <f t="shared" si="388"/>
        <v>1</v>
      </c>
      <c r="Q257" s="16" t="e">
        <f>D257+H257-N257-#REF!</f>
        <v>#REF!</v>
      </c>
      <c r="R257" s="488">
        <f t="shared" si="349"/>
        <v>0</v>
      </c>
      <c r="S257" s="577"/>
      <c r="CG257" s="46"/>
      <c r="CJ257" s="46" t="b">
        <f t="shared" si="328"/>
        <v>1</v>
      </c>
      <c r="CT257" s="210">
        <f t="shared" si="303"/>
        <v>139069.5</v>
      </c>
      <c r="CU257" s="46" t="b">
        <f t="shared" si="304"/>
        <v>1</v>
      </c>
    </row>
    <row r="258" spans="1:99" s="40" customFormat="1" ht="32.25" customHeight="1" x14ac:dyDescent="0.35">
      <c r="A258" s="163"/>
      <c r="B258" s="503" t="s">
        <v>19</v>
      </c>
      <c r="C258" s="503"/>
      <c r="D258" s="488"/>
      <c r="E258" s="488"/>
      <c r="F258" s="488"/>
      <c r="G258" s="488">
        <v>15452.17</v>
      </c>
      <c r="H258" s="488">
        <v>15452.17</v>
      </c>
      <c r="I258" s="488">
        <v>10669.13</v>
      </c>
      <c r="J258" s="143">
        <f t="shared" si="389"/>
        <v>0.69</v>
      </c>
      <c r="K258" s="488">
        <v>10669.13</v>
      </c>
      <c r="L258" s="134">
        <f t="shared" si="390"/>
        <v>0.69</v>
      </c>
      <c r="M258" s="134">
        <f t="shared" si="387"/>
        <v>1</v>
      </c>
      <c r="N258" s="488">
        <v>15452.17</v>
      </c>
      <c r="O258" s="488">
        <f t="shared" si="391"/>
        <v>0</v>
      </c>
      <c r="P258" s="134">
        <f t="shared" si="388"/>
        <v>1</v>
      </c>
      <c r="Q258" s="16" t="e">
        <f>D258+H258-N258-#REF!</f>
        <v>#REF!</v>
      </c>
      <c r="R258" s="488">
        <f t="shared" si="349"/>
        <v>0</v>
      </c>
      <c r="S258" s="577"/>
      <c r="CG258" s="46"/>
      <c r="CJ258" s="46" t="b">
        <f t="shared" si="328"/>
        <v>1</v>
      </c>
      <c r="CT258" s="210">
        <f t="shared" si="303"/>
        <v>15452.17</v>
      </c>
      <c r="CU258" s="46" t="b">
        <f t="shared" si="304"/>
        <v>1</v>
      </c>
    </row>
    <row r="259" spans="1:99" s="40" customFormat="1" ht="32.25" customHeight="1" x14ac:dyDescent="0.35">
      <c r="A259" s="163"/>
      <c r="B259" s="503" t="s">
        <v>22</v>
      </c>
      <c r="C259" s="503"/>
      <c r="D259" s="488"/>
      <c r="E259" s="488"/>
      <c r="F259" s="488"/>
      <c r="G259" s="488">
        <v>7.54</v>
      </c>
      <c r="H259" s="488">
        <v>7.54</v>
      </c>
      <c r="I259" s="488"/>
      <c r="J259" s="143">
        <f t="shared" si="389"/>
        <v>0</v>
      </c>
      <c r="K259" s="488"/>
      <c r="L259" s="134">
        <f t="shared" si="390"/>
        <v>0</v>
      </c>
      <c r="M259" s="133" t="e">
        <f t="shared" si="387"/>
        <v>#DIV/0!</v>
      </c>
      <c r="N259" s="488">
        <v>7.54</v>
      </c>
      <c r="O259" s="488">
        <f t="shared" si="391"/>
        <v>0</v>
      </c>
      <c r="P259" s="134">
        <f t="shared" si="388"/>
        <v>1</v>
      </c>
      <c r="Q259" s="16" t="e">
        <f>D259+H259-N259-#REF!</f>
        <v>#REF!</v>
      </c>
      <c r="R259" s="488">
        <f t="shared" si="349"/>
        <v>0</v>
      </c>
      <c r="S259" s="577"/>
      <c r="CG259" s="46"/>
      <c r="CJ259" s="46" t="b">
        <f t="shared" si="328"/>
        <v>1</v>
      </c>
      <c r="CT259" s="210">
        <f t="shared" si="303"/>
        <v>7.54</v>
      </c>
      <c r="CU259" s="46" t="b">
        <f t="shared" si="304"/>
        <v>1</v>
      </c>
    </row>
    <row r="260" spans="1:99" s="40" customFormat="1" ht="32.25" customHeight="1" x14ac:dyDescent="0.35">
      <c r="A260" s="164"/>
      <c r="B260" s="503" t="s">
        <v>11</v>
      </c>
      <c r="C260" s="503"/>
      <c r="D260" s="488"/>
      <c r="E260" s="488"/>
      <c r="F260" s="488"/>
      <c r="G260" s="488"/>
      <c r="H260" s="16"/>
      <c r="I260" s="488"/>
      <c r="J260" s="142"/>
      <c r="K260" s="488"/>
      <c r="L260" s="133"/>
      <c r="M260" s="133" t="e">
        <f t="shared" si="387"/>
        <v>#DIV/0!</v>
      </c>
      <c r="N260" s="488"/>
      <c r="O260" s="488">
        <f t="shared" si="391"/>
        <v>0</v>
      </c>
      <c r="P260" s="133"/>
      <c r="Q260" s="16" t="e">
        <f>D260+H260-N260-#REF!</f>
        <v>#REF!</v>
      </c>
      <c r="R260" s="488">
        <f t="shared" si="349"/>
        <v>0</v>
      </c>
      <c r="S260" s="578"/>
      <c r="CG260" s="46"/>
      <c r="CJ260" s="46" t="b">
        <f t="shared" si="328"/>
        <v>1</v>
      </c>
      <c r="CT260" s="210">
        <f t="shared" si="303"/>
        <v>0</v>
      </c>
      <c r="CU260" s="46" t="b">
        <f t="shared" si="304"/>
        <v>1</v>
      </c>
    </row>
    <row r="261" spans="1:99" s="40" customFormat="1" ht="93" x14ac:dyDescent="0.35">
      <c r="A261" s="237" t="s">
        <v>207</v>
      </c>
      <c r="B261" s="501" t="s">
        <v>162</v>
      </c>
      <c r="C261" s="154" t="s">
        <v>17</v>
      </c>
      <c r="D261" s="41">
        <f t="shared" ref="D261:I261" si="392">SUM(D262:D266)</f>
        <v>0</v>
      </c>
      <c r="E261" s="41">
        <f t="shared" si="392"/>
        <v>0</v>
      </c>
      <c r="F261" s="41">
        <f t="shared" si="392"/>
        <v>0</v>
      </c>
      <c r="G261" s="41">
        <f t="shared" si="392"/>
        <v>181.7</v>
      </c>
      <c r="H261" s="41">
        <f t="shared" si="392"/>
        <v>173</v>
      </c>
      <c r="I261" s="41">
        <f t="shared" si="392"/>
        <v>173</v>
      </c>
      <c r="J261" s="140">
        <f>I261/H261</f>
        <v>1</v>
      </c>
      <c r="K261" s="41">
        <f>SUM(K262:K266)</f>
        <v>121.26</v>
      </c>
      <c r="L261" s="132">
        <f>K261/H261</f>
        <v>0.7</v>
      </c>
      <c r="M261" s="132">
        <f t="shared" ref="M261:M266" si="393">K261/I261</f>
        <v>0.7</v>
      </c>
      <c r="N261" s="41">
        <f>SUM(N262:N266)</f>
        <v>173</v>
      </c>
      <c r="O261" s="41">
        <f t="shared" ref="O261:O280" si="394">H261-N261</f>
        <v>0</v>
      </c>
      <c r="P261" s="132">
        <f t="shared" ref="P261:P266" si="395">N261/H261</f>
        <v>1</v>
      </c>
      <c r="Q261" s="41">
        <f t="shared" ref="Q261:Q280" si="396">H261-N261</f>
        <v>0</v>
      </c>
      <c r="R261" s="41">
        <f t="shared" ref="R261:R286" si="397">I261-K261</f>
        <v>51.74</v>
      </c>
      <c r="S261" s="576" t="s">
        <v>469</v>
      </c>
      <c r="CG261" s="46"/>
      <c r="CJ261" s="46" t="b">
        <f t="shared" si="328"/>
        <v>1</v>
      </c>
      <c r="CT261" s="210">
        <f t="shared" si="303"/>
        <v>173</v>
      </c>
      <c r="CU261" s="46" t="b">
        <f t="shared" si="304"/>
        <v>1</v>
      </c>
    </row>
    <row r="262" spans="1:99" s="40" customFormat="1" ht="38.25" customHeight="1" x14ac:dyDescent="0.35">
      <c r="A262" s="163"/>
      <c r="B262" s="453" t="s">
        <v>10</v>
      </c>
      <c r="C262" s="453"/>
      <c r="D262" s="472"/>
      <c r="E262" s="472"/>
      <c r="F262" s="472"/>
      <c r="G262" s="472"/>
      <c r="H262" s="16"/>
      <c r="I262" s="472"/>
      <c r="J262" s="142" t="e">
        <f t="shared" ref="J262:J266" si="398">I262/H262</f>
        <v>#DIV/0!</v>
      </c>
      <c r="K262" s="472"/>
      <c r="L262" s="133" t="e">
        <f t="shared" ref="L262:L266" si="399">K262/H262</f>
        <v>#DIV/0!</v>
      </c>
      <c r="M262" s="133" t="e">
        <f t="shared" si="393"/>
        <v>#DIV/0!</v>
      </c>
      <c r="N262" s="472"/>
      <c r="O262" s="16">
        <f t="shared" si="394"/>
        <v>0</v>
      </c>
      <c r="P262" s="133" t="e">
        <f t="shared" si="395"/>
        <v>#DIV/0!</v>
      </c>
      <c r="Q262" s="472">
        <f t="shared" si="396"/>
        <v>0</v>
      </c>
      <c r="R262" s="472">
        <f t="shared" si="397"/>
        <v>0</v>
      </c>
      <c r="S262" s="577"/>
      <c r="CG262" s="46"/>
      <c r="CJ262" s="46" t="b">
        <f t="shared" si="328"/>
        <v>1</v>
      </c>
      <c r="CT262" s="210">
        <f t="shared" si="303"/>
        <v>0</v>
      </c>
      <c r="CU262" s="46" t="b">
        <f t="shared" si="304"/>
        <v>1</v>
      </c>
    </row>
    <row r="263" spans="1:99" s="40" customFormat="1" ht="38.25" customHeight="1" x14ac:dyDescent="0.35">
      <c r="A263" s="163"/>
      <c r="B263" s="453" t="s">
        <v>8</v>
      </c>
      <c r="C263" s="453"/>
      <c r="D263" s="472"/>
      <c r="E263" s="472"/>
      <c r="F263" s="472"/>
      <c r="G263" s="472">
        <v>181.7</v>
      </c>
      <c r="H263" s="472">
        <v>173</v>
      </c>
      <c r="I263" s="472">
        <v>173</v>
      </c>
      <c r="J263" s="143">
        <f t="shared" si="398"/>
        <v>1</v>
      </c>
      <c r="K263" s="472">
        <v>121.26</v>
      </c>
      <c r="L263" s="134">
        <f t="shared" si="399"/>
        <v>0.7</v>
      </c>
      <c r="M263" s="134">
        <f t="shared" si="393"/>
        <v>0.7</v>
      </c>
      <c r="N263" s="472">
        <f>H263</f>
        <v>173</v>
      </c>
      <c r="O263" s="472">
        <f t="shared" si="394"/>
        <v>0</v>
      </c>
      <c r="P263" s="134">
        <f t="shared" si="395"/>
        <v>1</v>
      </c>
      <c r="Q263" s="472">
        <f t="shared" si="396"/>
        <v>0</v>
      </c>
      <c r="R263" s="472">
        <f t="shared" si="397"/>
        <v>51.74</v>
      </c>
      <c r="S263" s="577"/>
      <c r="CG263" s="46"/>
      <c r="CJ263" s="46" t="b">
        <f t="shared" si="328"/>
        <v>1</v>
      </c>
      <c r="CT263" s="210">
        <f t="shared" si="303"/>
        <v>173</v>
      </c>
      <c r="CU263" s="46" t="b">
        <f t="shared" si="304"/>
        <v>1</v>
      </c>
    </row>
    <row r="264" spans="1:99" s="40" customFormat="1" ht="38.25" customHeight="1" x14ac:dyDescent="0.35">
      <c r="A264" s="163"/>
      <c r="B264" s="453" t="s">
        <v>19</v>
      </c>
      <c r="C264" s="453"/>
      <c r="D264" s="472"/>
      <c r="E264" s="472"/>
      <c r="F264" s="472"/>
      <c r="G264" s="472"/>
      <c r="H264" s="472"/>
      <c r="I264" s="472"/>
      <c r="J264" s="142" t="e">
        <f t="shared" si="398"/>
        <v>#DIV/0!</v>
      </c>
      <c r="K264" s="472"/>
      <c r="L264" s="133" t="e">
        <f t="shared" si="399"/>
        <v>#DIV/0!</v>
      </c>
      <c r="M264" s="133" t="e">
        <f t="shared" si="393"/>
        <v>#DIV/0!</v>
      </c>
      <c r="N264" s="472"/>
      <c r="O264" s="472">
        <f t="shared" si="394"/>
        <v>0</v>
      </c>
      <c r="P264" s="133" t="e">
        <f t="shared" si="395"/>
        <v>#DIV/0!</v>
      </c>
      <c r="Q264" s="472">
        <f t="shared" si="396"/>
        <v>0</v>
      </c>
      <c r="R264" s="472">
        <f t="shared" si="397"/>
        <v>0</v>
      </c>
      <c r="S264" s="577"/>
      <c r="CG264" s="46"/>
      <c r="CJ264" s="46" t="b">
        <f t="shared" si="328"/>
        <v>1</v>
      </c>
      <c r="CT264" s="210">
        <f t="shared" si="303"/>
        <v>0</v>
      </c>
      <c r="CU264" s="46" t="b">
        <f t="shared" si="304"/>
        <v>1</v>
      </c>
    </row>
    <row r="265" spans="1:99" s="40" customFormat="1" ht="38.25" customHeight="1" x14ac:dyDescent="0.35">
      <c r="A265" s="163"/>
      <c r="B265" s="453" t="s">
        <v>22</v>
      </c>
      <c r="C265" s="453"/>
      <c r="D265" s="472"/>
      <c r="E265" s="472"/>
      <c r="F265" s="472"/>
      <c r="G265" s="472"/>
      <c r="H265" s="472"/>
      <c r="I265" s="472"/>
      <c r="J265" s="142" t="e">
        <f t="shared" si="398"/>
        <v>#DIV/0!</v>
      </c>
      <c r="K265" s="472"/>
      <c r="L265" s="133" t="e">
        <f t="shared" si="399"/>
        <v>#DIV/0!</v>
      </c>
      <c r="M265" s="133" t="e">
        <f t="shared" si="393"/>
        <v>#DIV/0!</v>
      </c>
      <c r="N265" s="472"/>
      <c r="O265" s="472">
        <f t="shared" si="394"/>
        <v>0</v>
      </c>
      <c r="P265" s="133" t="e">
        <f t="shared" si="395"/>
        <v>#DIV/0!</v>
      </c>
      <c r="Q265" s="472">
        <f t="shared" si="396"/>
        <v>0</v>
      </c>
      <c r="R265" s="472">
        <f t="shared" si="397"/>
        <v>0</v>
      </c>
      <c r="S265" s="577"/>
      <c r="CG265" s="46"/>
      <c r="CJ265" s="46" t="b">
        <f t="shared" si="328"/>
        <v>1</v>
      </c>
      <c r="CT265" s="210">
        <f t="shared" si="303"/>
        <v>0</v>
      </c>
      <c r="CU265" s="46" t="b">
        <f t="shared" si="304"/>
        <v>1</v>
      </c>
    </row>
    <row r="266" spans="1:99" s="40" customFormat="1" ht="38.25" customHeight="1" x14ac:dyDescent="0.35">
      <c r="A266" s="164"/>
      <c r="B266" s="453" t="s">
        <v>11</v>
      </c>
      <c r="C266" s="453"/>
      <c r="D266" s="472"/>
      <c r="E266" s="472"/>
      <c r="F266" s="472"/>
      <c r="G266" s="472"/>
      <c r="H266" s="16"/>
      <c r="I266" s="472"/>
      <c r="J266" s="142" t="e">
        <f t="shared" si="398"/>
        <v>#DIV/0!</v>
      </c>
      <c r="K266" s="472"/>
      <c r="L266" s="133" t="e">
        <f t="shared" si="399"/>
        <v>#DIV/0!</v>
      </c>
      <c r="M266" s="133" t="e">
        <f t="shared" si="393"/>
        <v>#DIV/0!</v>
      </c>
      <c r="N266" s="472"/>
      <c r="O266" s="16">
        <f t="shared" si="394"/>
        <v>0</v>
      </c>
      <c r="P266" s="133" t="e">
        <f t="shared" si="395"/>
        <v>#DIV/0!</v>
      </c>
      <c r="Q266" s="472">
        <f t="shared" si="396"/>
        <v>0</v>
      </c>
      <c r="R266" s="472">
        <f t="shared" si="397"/>
        <v>0</v>
      </c>
      <c r="S266" s="578"/>
      <c r="CG266" s="46"/>
      <c r="CJ266" s="46" t="b">
        <f t="shared" si="328"/>
        <v>1</v>
      </c>
      <c r="CT266" s="210">
        <f t="shared" si="303"/>
        <v>0</v>
      </c>
      <c r="CU266" s="46" t="b">
        <f t="shared" si="304"/>
        <v>1</v>
      </c>
    </row>
    <row r="267" spans="1:99" s="102" customFormat="1" ht="55.5" hidden="1" customHeight="1" x14ac:dyDescent="0.35">
      <c r="A267" s="176" t="s">
        <v>208</v>
      </c>
      <c r="B267" s="155" t="s">
        <v>99</v>
      </c>
      <c r="C267" s="129" t="s">
        <v>2</v>
      </c>
      <c r="D267" s="156" t="e">
        <f t="shared" ref="D267" si="400">SUM(D268:D272)</f>
        <v>#REF!</v>
      </c>
      <c r="E267" s="156" t="e">
        <f>SUM(E268:E272)</f>
        <v>#REF!</v>
      </c>
      <c r="F267" s="156" t="e">
        <f>SUM(F268:F272)</f>
        <v>#REF!</v>
      </c>
      <c r="G267" s="156">
        <f t="shared" ref="G267:I267" si="401">SUM(G268:G272)</f>
        <v>0</v>
      </c>
      <c r="H267" s="156">
        <f t="shared" si="401"/>
        <v>0</v>
      </c>
      <c r="I267" s="156">
        <f t="shared" si="401"/>
        <v>0</v>
      </c>
      <c r="J267" s="224" t="e">
        <f>I267/H267</f>
        <v>#DIV/0!</v>
      </c>
      <c r="K267" s="156">
        <f>SUM(K268:K272)</f>
        <v>0</v>
      </c>
      <c r="L267" s="130" t="e">
        <f t="shared" ref="L267:L272" si="402">K267/H267</f>
        <v>#DIV/0!</v>
      </c>
      <c r="M267" s="130" t="e">
        <f t="shared" ref="M267" si="403">K267/I267</f>
        <v>#DIV/0!</v>
      </c>
      <c r="N267" s="156">
        <f t="shared" ref="N267" si="404">SUM(N268:N272)</f>
        <v>0</v>
      </c>
      <c r="O267" s="156">
        <f t="shared" si="394"/>
        <v>0</v>
      </c>
      <c r="P267" s="157" t="e">
        <f t="shared" ref="P267:P299" si="405">N267/H267</f>
        <v>#DIV/0!</v>
      </c>
      <c r="Q267" s="156">
        <f t="shared" si="396"/>
        <v>0</v>
      </c>
      <c r="R267" s="156">
        <f t="shared" si="397"/>
        <v>0</v>
      </c>
      <c r="S267" s="315"/>
      <c r="CG267" s="46"/>
      <c r="CJ267" s="46" t="b">
        <f t="shared" si="328"/>
        <v>1</v>
      </c>
      <c r="CT267" s="452">
        <f t="shared" si="303"/>
        <v>0</v>
      </c>
      <c r="CU267" s="27" t="b">
        <f t="shared" si="304"/>
        <v>1</v>
      </c>
    </row>
    <row r="268" spans="1:99" s="40" customFormat="1" hidden="1" x14ac:dyDescent="0.35">
      <c r="A268" s="163"/>
      <c r="B268" s="216" t="s">
        <v>10</v>
      </c>
      <c r="C268" s="216"/>
      <c r="D268" s="219">
        <f t="shared" ref="D268:F271" si="406">D558</f>
        <v>0</v>
      </c>
      <c r="E268" s="219">
        <f t="shared" si="406"/>
        <v>0</v>
      </c>
      <c r="F268" s="219">
        <f t="shared" si="406"/>
        <v>0</v>
      </c>
      <c r="G268" s="219">
        <f>G274</f>
        <v>0</v>
      </c>
      <c r="H268" s="219">
        <f t="shared" ref="H268:I268" si="407">H274</f>
        <v>0</v>
      </c>
      <c r="I268" s="219">
        <f t="shared" si="407"/>
        <v>0</v>
      </c>
      <c r="J268" s="142" t="e">
        <f>I268/H268</f>
        <v>#DIV/0!</v>
      </c>
      <c r="K268" s="219">
        <f t="shared" ref="K268" si="408">K274</f>
        <v>0</v>
      </c>
      <c r="L268" s="133" t="e">
        <f t="shared" si="402"/>
        <v>#DIV/0!</v>
      </c>
      <c r="M268" s="133" t="e">
        <f t="shared" ref="M268:M273" si="409">K268/I268</f>
        <v>#DIV/0!</v>
      </c>
      <c r="N268" s="219">
        <f t="shared" ref="N268" si="410">N274</f>
        <v>0</v>
      </c>
      <c r="O268" s="255">
        <f t="shared" si="394"/>
        <v>0</v>
      </c>
      <c r="P268" s="133" t="e">
        <f t="shared" si="405"/>
        <v>#DIV/0!</v>
      </c>
      <c r="Q268" s="255">
        <f t="shared" si="396"/>
        <v>0</v>
      </c>
      <c r="R268" s="227">
        <f t="shared" si="397"/>
        <v>0</v>
      </c>
      <c r="S268" s="127"/>
      <c r="CG268" s="46"/>
      <c r="CJ268" s="46" t="b">
        <f t="shared" si="328"/>
        <v>1</v>
      </c>
      <c r="CT268" s="452">
        <f t="shared" ref="CT268:CT331" si="411">N268+O268</f>
        <v>0</v>
      </c>
      <c r="CU268" s="27" t="b">
        <f t="shared" ref="CU268:CU331" si="412">CT268=H268</f>
        <v>1</v>
      </c>
    </row>
    <row r="269" spans="1:99" s="40" customFormat="1" hidden="1" x14ac:dyDescent="0.35">
      <c r="A269" s="163"/>
      <c r="B269" s="216" t="s">
        <v>8</v>
      </c>
      <c r="C269" s="216"/>
      <c r="D269" s="219">
        <f t="shared" si="406"/>
        <v>0</v>
      </c>
      <c r="E269" s="219">
        <f t="shared" si="406"/>
        <v>0</v>
      </c>
      <c r="F269" s="219">
        <f t="shared" si="406"/>
        <v>0</v>
      </c>
      <c r="G269" s="219"/>
      <c r="H269" s="219"/>
      <c r="I269" s="219"/>
      <c r="J269" s="143" t="e">
        <f t="shared" ref="J269:J272" si="413">I269/H269</f>
        <v>#DIV/0!</v>
      </c>
      <c r="K269" s="219"/>
      <c r="L269" s="134" t="e">
        <f t="shared" si="402"/>
        <v>#DIV/0!</v>
      </c>
      <c r="M269" s="134" t="e">
        <f t="shared" si="409"/>
        <v>#DIV/0!</v>
      </c>
      <c r="N269" s="219"/>
      <c r="O269" s="255">
        <f t="shared" si="394"/>
        <v>0</v>
      </c>
      <c r="P269" s="134" t="e">
        <f t="shared" si="405"/>
        <v>#DIV/0!</v>
      </c>
      <c r="Q269" s="255">
        <f t="shared" si="396"/>
        <v>0</v>
      </c>
      <c r="R269" s="227">
        <f t="shared" si="397"/>
        <v>0</v>
      </c>
      <c r="S269" s="127"/>
      <c r="CG269" s="46"/>
      <c r="CJ269" s="46" t="b">
        <f t="shared" si="328"/>
        <v>1</v>
      </c>
      <c r="CT269" s="452">
        <f t="shared" si="411"/>
        <v>0</v>
      </c>
      <c r="CU269" s="27" t="b">
        <f t="shared" si="412"/>
        <v>1</v>
      </c>
    </row>
    <row r="270" spans="1:99" s="40" customFormat="1" hidden="1" x14ac:dyDescent="0.35">
      <c r="A270" s="163"/>
      <c r="B270" s="216" t="s">
        <v>19</v>
      </c>
      <c r="C270" s="216"/>
      <c r="D270" s="219">
        <f t="shared" si="406"/>
        <v>0</v>
      </c>
      <c r="E270" s="219">
        <f t="shared" si="406"/>
        <v>0</v>
      </c>
      <c r="F270" s="219">
        <f t="shared" si="406"/>
        <v>0</v>
      </c>
      <c r="G270" s="219">
        <f t="shared" ref="G270:I270" si="414">G276</f>
        <v>0</v>
      </c>
      <c r="H270" s="219">
        <f t="shared" si="414"/>
        <v>0</v>
      </c>
      <c r="I270" s="219">
        <f t="shared" si="414"/>
        <v>0</v>
      </c>
      <c r="J270" s="142" t="e">
        <f t="shared" si="413"/>
        <v>#DIV/0!</v>
      </c>
      <c r="K270" s="219">
        <f t="shared" ref="K270" si="415">K276</f>
        <v>0</v>
      </c>
      <c r="L270" s="133" t="e">
        <f t="shared" si="402"/>
        <v>#DIV/0!</v>
      </c>
      <c r="M270" s="133" t="e">
        <f t="shared" si="409"/>
        <v>#DIV/0!</v>
      </c>
      <c r="N270" s="219">
        <f>N276</f>
        <v>0</v>
      </c>
      <c r="O270" s="255">
        <f t="shared" si="394"/>
        <v>0</v>
      </c>
      <c r="P270" s="133" t="e">
        <f t="shared" si="405"/>
        <v>#DIV/0!</v>
      </c>
      <c r="Q270" s="255">
        <f t="shared" si="396"/>
        <v>0</v>
      </c>
      <c r="R270" s="227">
        <f t="shared" si="397"/>
        <v>0</v>
      </c>
      <c r="S270" s="127"/>
      <c r="CG270" s="46"/>
      <c r="CJ270" s="46" t="b">
        <f t="shared" si="328"/>
        <v>1</v>
      </c>
      <c r="CT270" s="452">
        <f t="shared" si="411"/>
        <v>0</v>
      </c>
      <c r="CU270" s="27" t="b">
        <f t="shared" si="412"/>
        <v>1</v>
      </c>
    </row>
    <row r="271" spans="1:99" s="40" customFormat="1" hidden="1" x14ac:dyDescent="0.35">
      <c r="A271" s="163"/>
      <c r="B271" s="216" t="s">
        <v>22</v>
      </c>
      <c r="C271" s="216"/>
      <c r="D271" s="219">
        <f t="shared" si="406"/>
        <v>0</v>
      </c>
      <c r="E271" s="219">
        <f t="shared" si="406"/>
        <v>0</v>
      </c>
      <c r="F271" s="219">
        <f t="shared" si="406"/>
        <v>0</v>
      </c>
      <c r="G271" s="219">
        <f t="shared" ref="G271:I271" si="416">G277</f>
        <v>0</v>
      </c>
      <c r="H271" s="219">
        <f t="shared" si="416"/>
        <v>0</v>
      </c>
      <c r="I271" s="219">
        <f t="shared" si="416"/>
        <v>0</v>
      </c>
      <c r="J271" s="142" t="e">
        <f t="shared" si="413"/>
        <v>#DIV/0!</v>
      </c>
      <c r="K271" s="219">
        <f t="shared" ref="K271" si="417">K277</f>
        <v>0</v>
      </c>
      <c r="L271" s="133" t="e">
        <f t="shared" si="402"/>
        <v>#DIV/0!</v>
      </c>
      <c r="M271" s="133" t="e">
        <f t="shared" si="409"/>
        <v>#DIV/0!</v>
      </c>
      <c r="N271" s="219">
        <f t="shared" ref="N271" si="418">N277</f>
        <v>0</v>
      </c>
      <c r="O271" s="255">
        <f t="shared" si="394"/>
        <v>0</v>
      </c>
      <c r="P271" s="133" t="e">
        <f t="shared" si="405"/>
        <v>#DIV/0!</v>
      </c>
      <c r="Q271" s="255">
        <f t="shared" si="396"/>
        <v>0</v>
      </c>
      <c r="R271" s="227">
        <f t="shared" si="397"/>
        <v>0</v>
      </c>
      <c r="S271" s="127"/>
      <c r="CG271" s="46"/>
      <c r="CJ271" s="46" t="b">
        <f t="shared" si="328"/>
        <v>1</v>
      </c>
      <c r="CT271" s="452">
        <f t="shared" si="411"/>
        <v>0</v>
      </c>
      <c r="CU271" s="27" t="b">
        <f t="shared" si="412"/>
        <v>1</v>
      </c>
    </row>
    <row r="272" spans="1:99" s="40" customFormat="1" hidden="1" x14ac:dyDescent="0.35">
      <c r="A272" s="164"/>
      <c r="B272" s="216" t="s">
        <v>11</v>
      </c>
      <c r="C272" s="216"/>
      <c r="D272" s="219" t="e">
        <f>#REF!</f>
        <v>#REF!</v>
      </c>
      <c r="E272" s="219" t="e">
        <f>#REF!</f>
        <v>#REF!</v>
      </c>
      <c r="F272" s="219" t="e">
        <f>#REF!</f>
        <v>#REF!</v>
      </c>
      <c r="G272" s="219">
        <f t="shared" ref="G272:I272" si="419">G278</f>
        <v>0</v>
      </c>
      <c r="H272" s="219">
        <f t="shared" si="419"/>
        <v>0</v>
      </c>
      <c r="I272" s="219">
        <f t="shared" si="419"/>
        <v>0</v>
      </c>
      <c r="J272" s="142" t="e">
        <f t="shared" si="413"/>
        <v>#DIV/0!</v>
      </c>
      <c r="K272" s="219">
        <f t="shared" ref="K272" si="420">K278</f>
        <v>0</v>
      </c>
      <c r="L272" s="133" t="e">
        <f t="shared" si="402"/>
        <v>#DIV/0!</v>
      </c>
      <c r="M272" s="133" t="e">
        <f t="shared" si="409"/>
        <v>#DIV/0!</v>
      </c>
      <c r="N272" s="219">
        <f t="shared" ref="N272" si="421">N278</f>
        <v>0</v>
      </c>
      <c r="O272" s="255">
        <f t="shared" si="394"/>
        <v>0</v>
      </c>
      <c r="P272" s="133" t="e">
        <f t="shared" si="405"/>
        <v>#DIV/0!</v>
      </c>
      <c r="Q272" s="255">
        <f t="shared" si="396"/>
        <v>0</v>
      </c>
      <c r="R272" s="227">
        <f t="shared" si="397"/>
        <v>0</v>
      </c>
      <c r="S272" s="128"/>
      <c r="CG272" s="46"/>
      <c r="CJ272" s="46" t="b">
        <f t="shared" si="328"/>
        <v>1</v>
      </c>
      <c r="CT272" s="452">
        <f t="shared" si="411"/>
        <v>0</v>
      </c>
      <c r="CU272" s="27" t="b">
        <f t="shared" si="412"/>
        <v>1</v>
      </c>
    </row>
    <row r="273" spans="1:99" s="43" customFormat="1" ht="69.75" hidden="1" x14ac:dyDescent="0.35">
      <c r="A273" s="243" t="s">
        <v>209</v>
      </c>
      <c r="B273" s="226" t="s">
        <v>101</v>
      </c>
      <c r="C273" s="154" t="s">
        <v>17</v>
      </c>
      <c r="D273" s="167">
        <f t="shared" ref="D273" si="422">SUM(D274:D278)</f>
        <v>0</v>
      </c>
      <c r="E273" s="167">
        <f>SUM(E274:E278)</f>
        <v>0</v>
      </c>
      <c r="F273" s="167">
        <f>SUM(F274:F278)</f>
        <v>0</v>
      </c>
      <c r="G273" s="167"/>
      <c r="H273" s="167"/>
      <c r="I273" s="167"/>
      <c r="J273" s="223" t="e">
        <f>I273/H273</f>
        <v>#DIV/0!</v>
      </c>
      <c r="K273" s="167"/>
      <c r="L273" s="134" t="e">
        <f t="shared" ref="L273:L281" si="423">K273/H273</f>
        <v>#DIV/0!</v>
      </c>
      <c r="M273" s="171" t="e">
        <f t="shared" si="409"/>
        <v>#DIV/0!</v>
      </c>
      <c r="N273" s="167">
        <f>SUM(N274:N278)</f>
        <v>0</v>
      </c>
      <c r="O273" s="167">
        <f t="shared" si="394"/>
        <v>0</v>
      </c>
      <c r="P273" s="168" t="e">
        <f t="shared" si="405"/>
        <v>#DIV/0!</v>
      </c>
      <c r="Q273" s="167">
        <f t="shared" si="396"/>
        <v>0</v>
      </c>
      <c r="R273" s="167">
        <f t="shared" si="397"/>
        <v>0</v>
      </c>
      <c r="S273" s="576"/>
      <c r="CG273" s="46"/>
      <c r="CJ273" s="46" t="b">
        <f t="shared" si="328"/>
        <v>1</v>
      </c>
      <c r="CT273" s="452">
        <f t="shared" si="411"/>
        <v>0</v>
      </c>
      <c r="CU273" s="27" t="b">
        <f t="shared" si="412"/>
        <v>1</v>
      </c>
    </row>
    <row r="274" spans="1:99" s="40" customFormat="1" hidden="1" x14ac:dyDescent="0.35">
      <c r="A274" s="163"/>
      <c r="B274" s="225" t="s">
        <v>10</v>
      </c>
      <c r="C274" s="225"/>
      <c r="D274" s="232">
        <f t="shared" ref="D274:F278" si="424">D767</f>
        <v>0</v>
      </c>
      <c r="E274" s="232">
        <f t="shared" si="424"/>
        <v>0</v>
      </c>
      <c r="F274" s="232">
        <f t="shared" si="424"/>
        <v>0</v>
      </c>
      <c r="G274" s="232"/>
      <c r="H274" s="232"/>
      <c r="I274" s="232"/>
      <c r="J274" s="142" t="e">
        <f>I274/H274</f>
        <v>#DIV/0!</v>
      </c>
      <c r="K274" s="232"/>
      <c r="L274" s="133" t="e">
        <f t="shared" si="423"/>
        <v>#DIV/0!</v>
      </c>
      <c r="M274" s="133" t="e">
        <f t="shared" ref="M274:M285" si="425">K274/I274</f>
        <v>#DIV/0!</v>
      </c>
      <c r="N274" s="232"/>
      <c r="O274" s="255">
        <f t="shared" si="394"/>
        <v>0</v>
      </c>
      <c r="P274" s="133" t="e">
        <f t="shared" si="405"/>
        <v>#DIV/0!</v>
      </c>
      <c r="Q274" s="255">
        <f t="shared" si="396"/>
        <v>0</v>
      </c>
      <c r="R274" s="232">
        <f t="shared" si="397"/>
        <v>0</v>
      </c>
      <c r="S274" s="577"/>
      <c r="CG274" s="46"/>
      <c r="CJ274" s="46" t="b">
        <f t="shared" si="328"/>
        <v>1</v>
      </c>
      <c r="CT274" s="452">
        <f t="shared" si="411"/>
        <v>0</v>
      </c>
      <c r="CU274" s="27" t="b">
        <f t="shared" si="412"/>
        <v>1</v>
      </c>
    </row>
    <row r="275" spans="1:99" s="40" customFormat="1" hidden="1" x14ac:dyDescent="0.35">
      <c r="A275" s="163"/>
      <c r="B275" s="225" t="s">
        <v>8</v>
      </c>
      <c r="C275" s="225"/>
      <c r="D275" s="232">
        <f t="shared" si="424"/>
        <v>0</v>
      </c>
      <c r="E275" s="232">
        <f t="shared" si="424"/>
        <v>0</v>
      </c>
      <c r="F275" s="232">
        <f t="shared" si="424"/>
        <v>0</v>
      </c>
      <c r="G275" s="232"/>
      <c r="H275" s="232"/>
      <c r="I275" s="232"/>
      <c r="J275" s="143" t="e">
        <f t="shared" ref="J275:J278" si="426">I275/H275</f>
        <v>#DIV/0!</v>
      </c>
      <c r="K275" s="232"/>
      <c r="L275" s="134" t="e">
        <f t="shared" si="423"/>
        <v>#DIV/0!</v>
      </c>
      <c r="M275" s="134" t="e">
        <f t="shared" si="425"/>
        <v>#DIV/0!</v>
      </c>
      <c r="N275" s="232">
        <f>H275</f>
        <v>0</v>
      </c>
      <c r="O275" s="255">
        <f t="shared" si="394"/>
        <v>0</v>
      </c>
      <c r="P275" s="134" t="e">
        <f t="shared" si="405"/>
        <v>#DIV/0!</v>
      </c>
      <c r="Q275" s="255">
        <f t="shared" si="396"/>
        <v>0</v>
      </c>
      <c r="R275" s="232">
        <f t="shared" si="397"/>
        <v>0</v>
      </c>
      <c r="S275" s="577"/>
      <c r="CG275" s="46"/>
      <c r="CJ275" s="46" t="b">
        <f t="shared" si="328"/>
        <v>1</v>
      </c>
      <c r="CT275" s="452">
        <f t="shared" si="411"/>
        <v>0</v>
      </c>
      <c r="CU275" s="27" t="b">
        <f t="shared" si="412"/>
        <v>1</v>
      </c>
    </row>
    <row r="276" spans="1:99" s="40" customFormat="1" hidden="1" x14ac:dyDescent="0.35">
      <c r="A276" s="163"/>
      <c r="B276" s="225" t="s">
        <v>19</v>
      </c>
      <c r="C276" s="225"/>
      <c r="D276" s="232">
        <f t="shared" si="424"/>
        <v>0</v>
      </c>
      <c r="E276" s="232">
        <f t="shared" si="424"/>
        <v>0</v>
      </c>
      <c r="F276" s="232">
        <f t="shared" si="424"/>
        <v>0</v>
      </c>
      <c r="G276" s="232"/>
      <c r="H276" s="232"/>
      <c r="I276" s="232"/>
      <c r="J276" s="142" t="e">
        <f t="shared" si="426"/>
        <v>#DIV/0!</v>
      </c>
      <c r="K276" s="232"/>
      <c r="L276" s="133" t="e">
        <f t="shared" si="423"/>
        <v>#DIV/0!</v>
      </c>
      <c r="M276" s="133" t="e">
        <f t="shared" si="425"/>
        <v>#DIV/0!</v>
      </c>
      <c r="N276" s="232"/>
      <c r="O276" s="255">
        <f t="shared" si="394"/>
        <v>0</v>
      </c>
      <c r="P276" s="133" t="e">
        <f t="shared" si="405"/>
        <v>#DIV/0!</v>
      </c>
      <c r="Q276" s="255">
        <f t="shared" si="396"/>
        <v>0</v>
      </c>
      <c r="R276" s="232">
        <f t="shared" si="397"/>
        <v>0</v>
      </c>
      <c r="S276" s="577"/>
      <c r="CG276" s="46"/>
      <c r="CJ276" s="46" t="b">
        <f t="shared" si="328"/>
        <v>1</v>
      </c>
      <c r="CT276" s="452">
        <f t="shared" si="411"/>
        <v>0</v>
      </c>
      <c r="CU276" s="27" t="b">
        <f t="shared" si="412"/>
        <v>1</v>
      </c>
    </row>
    <row r="277" spans="1:99" s="40" customFormat="1" hidden="1" x14ac:dyDescent="0.35">
      <c r="A277" s="163"/>
      <c r="B277" s="225" t="s">
        <v>22</v>
      </c>
      <c r="C277" s="225"/>
      <c r="D277" s="232">
        <f t="shared" si="424"/>
        <v>0</v>
      </c>
      <c r="E277" s="232">
        <f t="shared" si="424"/>
        <v>0</v>
      </c>
      <c r="F277" s="232">
        <f t="shared" si="424"/>
        <v>0</v>
      </c>
      <c r="G277" s="232"/>
      <c r="H277" s="232"/>
      <c r="I277" s="232"/>
      <c r="J277" s="142" t="e">
        <f t="shared" si="426"/>
        <v>#DIV/0!</v>
      </c>
      <c r="K277" s="232"/>
      <c r="L277" s="133" t="e">
        <f t="shared" si="423"/>
        <v>#DIV/0!</v>
      </c>
      <c r="M277" s="133" t="e">
        <f t="shared" si="425"/>
        <v>#DIV/0!</v>
      </c>
      <c r="N277" s="232"/>
      <c r="O277" s="255">
        <f t="shared" si="394"/>
        <v>0</v>
      </c>
      <c r="P277" s="133" t="e">
        <f t="shared" si="405"/>
        <v>#DIV/0!</v>
      </c>
      <c r="Q277" s="255">
        <f t="shared" si="396"/>
        <v>0</v>
      </c>
      <c r="R277" s="232">
        <f t="shared" si="397"/>
        <v>0</v>
      </c>
      <c r="S277" s="577"/>
      <c r="CG277" s="46"/>
      <c r="CJ277" s="46" t="b">
        <f t="shared" si="328"/>
        <v>1</v>
      </c>
      <c r="CT277" s="452">
        <f t="shared" si="411"/>
        <v>0</v>
      </c>
      <c r="CU277" s="27" t="b">
        <f t="shared" si="412"/>
        <v>1</v>
      </c>
    </row>
    <row r="278" spans="1:99" s="40" customFormat="1" hidden="1" x14ac:dyDescent="0.35">
      <c r="A278" s="164"/>
      <c r="B278" s="225" t="s">
        <v>11</v>
      </c>
      <c r="C278" s="225"/>
      <c r="D278" s="232">
        <f t="shared" si="424"/>
        <v>0</v>
      </c>
      <c r="E278" s="232">
        <f t="shared" si="424"/>
        <v>0</v>
      </c>
      <c r="F278" s="232">
        <f t="shared" si="424"/>
        <v>0</v>
      </c>
      <c r="G278" s="232"/>
      <c r="H278" s="232"/>
      <c r="I278" s="232"/>
      <c r="J278" s="142" t="e">
        <f t="shared" si="426"/>
        <v>#DIV/0!</v>
      </c>
      <c r="K278" s="232"/>
      <c r="L278" s="133" t="e">
        <f t="shared" si="423"/>
        <v>#DIV/0!</v>
      </c>
      <c r="M278" s="133" t="e">
        <f t="shared" si="425"/>
        <v>#DIV/0!</v>
      </c>
      <c r="N278" s="232"/>
      <c r="O278" s="255">
        <f t="shared" si="394"/>
        <v>0</v>
      </c>
      <c r="P278" s="133" t="e">
        <f t="shared" si="405"/>
        <v>#DIV/0!</v>
      </c>
      <c r="Q278" s="255">
        <f t="shared" si="396"/>
        <v>0</v>
      </c>
      <c r="R278" s="232">
        <f t="shared" si="397"/>
        <v>0</v>
      </c>
      <c r="S278" s="578"/>
      <c r="CG278" s="46"/>
      <c r="CJ278" s="46" t="b">
        <f t="shared" ref="CJ278:CJ365" si="427">N278+O278=H278</f>
        <v>1</v>
      </c>
      <c r="CT278" s="452">
        <f t="shared" si="411"/>
        <v>0</v>
      </c>
      <c r="CU278" s="27" t="b">
        <f t="shared" si="412"/>
        <v>1</v>
      </c>
    </row>
    <row r="279" spans="1:99" s="102" customFormat="1" ht="81.75" hidden="1" customHeight="1" x14ac:dyDescent="0.35">
      <c r="A279" s="138" t="s">
        <v>210</v>
      </c>
      <c r="B279" s="129" t="s">
        <v>104</v>
      </c>
      <c r="C279" s="129" t="s">
        <v>2</v>
      </c>
      <c r="D279" s="16">
        <f t="shared" ref="D279" si="428">SUM(D280:D284)</f>
        <v>0</v>
      </c>
      <c r="E279" s="16">
        <f>SUM(E280:E284)</f>
        <v>0</v>
      </c>
      <c r="F279" s="16">
        <f>SUM(F280:F284)</f>
        <v>0</v>
      </c>
      <c r="G279" s="51">
        <f t="shared" ref="G279:I279" si="429">SUM(G280:G284)</f>
        <v>0</v>
      </c>
      <c r="H279" s="51">
        <f t="shared" si="429"/>
        <v>0</v>
      </c>
      <c r="I279" s="51">
        <f t="shared" si="429"/>
        <v>0</v>
      </c>
      <c r="J279" s="139" t="e">
        <f>I279/H279</f>
        <v>#DIV/0!</v>
      </c>
      <c r="K279" s="51">
        <f>SUM(K280:K284)</f>
        <v>0</v>
      </c>
      <c r="L279" s="130" t="e">
        <f t="shared" si="423"/>
        <v>#DIV/0!</v>
      </c>
      <c r="M279" s="130" t="e">
        <f t="shared" si="425"/>
        <v>#DIV/0!</v>
      </c>
      <c r="N279" s="51">
        <f t="shared" ref="N279" si="430">SUM(N280:N284)</f>
        <v>0</v>
      </c>
      <c r="O279" s="51">
        <f t="shared" si="394"/>
        <v>0</v>
      </c>
      <c r="P279" s="130" t="e">
        <f t="shared" si="405"/>
        <v>#DIV/0!</v>
      </c>
      <c r="Q279" s="51">
        <f t="shared" si="396"/>
        <v>0</v>
      </c>
      <c r="R279" s="51">
        <f t="shared" si="397"/>
        <v>0</v>
      </c>
      <c r="S279" s="315"/>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6"/>
      <c r="CJ279" s="46" t="b">
        <f t="shared" si="427"/>
        <v>1</v>
      </c>
      <c r="CT279" s="452">
        <f t="shared" si="411"/>
        <v>0</v>
      </c>
      <c r="CU279" s="27" t="b">
        <f t="shared" si="412"/>
        <v>1</v>
      </c>
    </row>
    <row r="280" spans="1:99" s="40" customFormat="1" ht="29.25" hidden="1" customHeight="1" x14ac:dyDescent="0.35">
      <c r="A280" s="163"/>
      <c r="B280" s="216" t="s">
        <v>10</v>
      </c>
      <c r="C280" s="216"/>
      <c r="D280" s="219">
        <f>D772</f>
        <v>0</v>
      </c>
      <c r="E280" s="219">
        <f>E772</f>
        <v>0</v>
      </c>
      <c r="F280" s="219">
        <f>F772</f>
        <v>0</v>
      </c>
      <c r="G280" s="219">
        <f>G286</f>
        <v>0</v>
      </c>
      <c r="H280" s="219">
        <f t="shared" ref="H280:I280" si="431">H286</f>
        <v>0</v>
      </c>
      <c r="I280" s="219">
        <f t="shared" si="431"/>
        <v>0</v>
      </c>
      <c r="J280" s="142" t="e">
        <f>I280/H280</f>
        <v>#DIV/0!</v>
      </c>
      <c r="K280" s="219">
        <f t="shared" ref="K280:N280" si="432">K286</f>
        <v>0</v>
      </c>
      <c r="L280" s="134"/>
      <c r="M280" s="137" t="e">
        <f t="shared" si="432"/>
        <v>#DIV/0!</v>
      </c>
      <c r="N280" s="219">
        <f t="shared" si="432"/>
        <v>0</v>
      </c>
      <c r="O280" s="255">
        <f t="shared" si="394"/>
        <v>0</v>
      </c>
      <c r="P280" s="137" t="e">
        <f t="shared" si="405"/>
        <v>#DIV/0!</v>
      </c>
      <c r="Q280" s="255">
        <f t="shared" si="396"/>
        <v>0</v>
      </c>
      <c r="R280" s="227">
        <f t="shared" si="397"/>
        <v>0</v>
      </c>
      <c r="S280" s="127"/>
      <c r="CG280" s="46"/>
      <c r="CJ280" s="46" t="b">
        <f t="shared" si="427"/>
        <v>1</v>
      </c>
      <c r="CT280" s="452">
        <f t="shared" si="411"/>
        <v>0</v>
      </c>
      <c r="CU280" s="27" t="b">
        <f t="shared" si="412"/>
        <v>1</v>
      </c>
    </row>
    <row r="281" spans="1:99" s="40" customFormat="1" ht="29.25" hidden="1" customHeight="1" x14ac:dyDescent="0.35">
      <c r="A281" s="163"/>
      <c r="B281" s="216" t="s">
        <v>8</v>
      </c>
      <c r="C281" s="216"/>
      <c r="D281" s="219">
        <f t="shared" ref="D281:F284" si="433">D35</f>
        <v>0</v>
      </c>
      <c r="E281" s="219">
        <f t="shared" si="433"/>
        <v>0</v>
      </c>
      <c r="F281" s="219">
        <f t="shared" si="433"/>
        <v>0</v>
      </c>
      <c r="G281" s="219"/>
      <c r="H281" s="219"/>
      <c r="I281" s="219"/>
      <c r="J281" s="143" t="e">
        <f t="shared" ref="J281:J284" si="434">I281/H281</f>
        <v>#DIV/0!</v>
      </c>
      <c r="K281" s="219"/>
      <c r="L281" s="134" t="e">
        <f t="shared" si="423"/>
        <v>#DIV/0!</v>
      </c>
      <c r="M281" s="169" t="e">
        <f t="shared" si="425"/>
        <v>#DIV/0!</v>
      </c>
      <c r="N281" s="219"/>
      <c r="O281" s="255"/>
      <c r="P281" s="134" t="e">
        <f t="shared" si="405"/>
        <v>#DIV/0!</v>
      </c>
      <c r="Q281" s="255">
        <f t="shared" ref="Q281:Q404" si="435">H281-N281</f>
        <v>0</v>
      </c>
      <c r="R281" s="227">
        <f t="shared" si="397"/>
        <v>0</v>
      </c>
      <c r="S281" s="127"/>
      <c r="CG281" s="46"/>
      <c r="CJ281" s="46" t="b">
        <f t="shared" si="427"/>
        <v>1</v>
      </c>
      <c r="CT281" s="452">
        <f t="shared" si="411"/>
        <v>0</v>
      </c>
      <c r="CU281" s="27" t="b">
        <f t="shared" si="412"/>
        <v>1</v>
      </c>
    </row>
    <row r="282" spans="1:99" s="40" customFormat="1" ht="29.25" hidden="1" customHeight="1" x14ac:dyDescent="0.35">
      <c r="A282" s="163"/>
      <c r="B282" s="216" t="s">
        <v>19</v>
      </c>
      <c r="C282" s="216"/>
      <c r="D282" s="219">
        <f t="shared" si="433"/>
        <v>0</v>
      </c>
      <c r="E282" s="219">
        <f t="shared" si="433"/>
        <v>0</v>
      </c>
      <c r="F282" s="219">
        <f t="shared" si="433"/>
        <v>0</v>
      </c>
      <c r="G282" s="219"/>
      <c r="H282" s="219"/>
      <c r="I282" s="219"/>
      <c r="J282" s="142" t="e">
        <f t="shared" si="434"/>
        <v>#DIV/0!</v>
      </c>
      <c r="K282" s="219">
        <f t="shared" ref="K282:N282" si="436">K288</f>
        <v>0</v>
      </c>
      <c r="L282" s="137" t="e">
        <f t="shared" si="436"/>
        <v>#DIV/0!</v>
      </c>
      <c r="M282" s="137" t="e">
        <f t="shared" si="436"/>
        <v>#DIV/0!</v>
      </c>
      <c r="N282" s="219">
        <f t="shared" si="436"/>
        <v>0</v>
      </c>
      <c r="O282" s="255">
        <f t="shared" ref="O282:O404" si="437">H282-N282</f>
        <v>0</v>
      </c>
      <c r="P282" s="137" t="e">
        <f t="shared" si="405"/>
        <v>#DIV/0!</v>
      </c>
      <c r="Q282" s="255">
        <f t="shared" si="435"/>
        <v>0</v>
      </c>
      <c r="R282" s="227">
        <f t="shared" si="397"/>
        <v>0</v>
      </c>
      <c r="S282" s="127"/>
      <c r="CG282" s="46"/>
      <c r="CJ282" s="46" t="b">
        <f t="shared" si="427"/>
        <v>1</v>
      </c>
      <c r="CT282" s="452">
        <f t="shared" si="411"/>
        <v>0</v>
      </c>
      <c r="CU282" s="27" t="b">
        <f t="shared" si="412"/>
        <v>1</v>
      </c>
    </row>
    <row r="283" spans="1:99" s="40" customFormat="1" ht="29.25" hidden="1" customHeight="1" x14ac:dyDescent="0.35">
      <c r="A283" s="163"/>
      <c r="B283" s="216" t="s">
        <v>22</v>
      </c>
      <c r="C283" s="216"/>
      <c r="D283" s="219">
        <f t="shared" si="433"/>
        <v>0</v>
      </c>
      <c r="E283" s="219">
        <f t="shared" si="433"/>
        <v>0</v>
      </c>
      <c r="F283" s="219">
        <f t="shared" si="433"/>
        <v>0</v>
      </c>
      <c r="G283" s="219">
        <f t="shared" ref="G283:I283" si="438">G289</f>
        <v>0</v>
      </c>
      <c r="H283" s="219">
        <f t="shared" si="438"/>
        <v>0</v>
      </c>
      <c r="I283" s="219">
        <f t="shared" si="438"/>
        <v>0</v>
      </c>
      <c r="J283" s="142" t="e">
        <f t="shared" si="434"/>
        <v>#DIV/0!</v>
      </c>
      <c r="K283" s="219">
        <f t="shared" ref="K283:N283" si="439">K289</f>
        <v>0</v>
      </c>
      <c r="L283" s="137" t="e">
        <f t="shared" si="439"/>
        <v>#DIV/0!</v>
      </c>
      <c r="M283" s="137" t="e">
        <f t="shared" si="439"/>
        <v>#DIV/0!</v>
      </c>
      <c r="N283" s="219">
        <f t="shared" si="439"/>
        <v>0</v>
      </c>
      <c r="O283" s="255">
        <f t="shared" si="437"/>
        <v>0</v>
      </c>
      <c r="P283" s="137" t="e">
        <f t="shared" si="405"/>
        <v>#DIV/0!</v>
      </c>
      <c r="Q283" s="255">
        <f t="shared" si="435"/>
        <v>0</v>
      </c>
      <c r="R283" s="227">
        <f t="shared" si="397"/>
        <v>0</v>
      </c>
      <c r="S283" s="127"/>
      <c r="CG283" s="46"/>
      <c r="CJ283" s="46" t="b">
        <f t="shared" si="427"/>
        <v>1</v>
      </c>
      <c r="CT283" s="452">
        <f t="shared" si="411"/>
        <v>0</v>
      </c>
      <c r="CU283" s="27" t="b">
        <f t="shared" si="412"/>
        <v>1</v>
      </c>
    </row>
    <row r="284" spans="1:99" s="40" customFormat="1" ht="29.25" hidden="1" customHeight="1" x14ac:dyDescent="0.35">
      <c r="A284" s="164"/>
      <c r="B284" s="216" t="s">
        <v>11</v>
      </c>
      <c r="C284" s="216"/>
      <c r="D284" s="219">
        <f t="shared" si="433"/>
        <v>0</v>
      </c>
      <c r="E284" s="219">
        <f t="shared" si="433"/>
        <v>0</v>
      </c>
      <c r="F284" s="219">
        <f t="shared" si="433"/>
        <v>0</v>
      </c>
      <c r="G284" s="219">
        <f t="shared" ref="G284:I284" si="440">G290</f>
        <v>0</v>
      </c>
      <c r="H284" s="219">
        <f t="shared" si="440"/>
        <v>0</v>
      </c>
      <c r="I284" s="219">
        <f t="shared" si="440"/>
        <v>0</v>
      </c>
      <c r="J284" s="142" t="e">
        <f t="shared" si="434"/>
        <v>#DIV/0!</v>
      </c>
      <c r="K284" s="219">
        <f t="shared" ref="K284:N284" si="441">K290</f>
        <v>0</v>
      </c>
      <c r="L284" s="137" t="e">
        <f t="shared" si="441"/>
        <v>#DIV/0!</v>
      </c>
      <c r="M284" s="137" t="e">
        <f t="shared" si="441"/>
        <v>#DIV/0!</v>
      </c>
      <c r="N284" s="219">
        <f t="shared" si="441"/>
        <v>0</v>
      </c>
      <c r="O284" s="255">
        <f t="shared" si="437"/>
        <v>0</v>
      </c>
      <c r="P284" s="137" t="e">
        <f t="shared" si="405"/>
        <v>#DIV/0!</v>
      </c>
      <c r="Q284" s="255">
        <f t="shared" si="435"/>
        <v>0</v>
      </c>
      <c r="R284" s="227">
        <f t="shared" si="397"/>
        <v>0</v>
      </c>
      <c r="S284" s="128"/>
      <c r="CG284" s="46"/>
      <c r="CJ284" s="46" t="b">
        <f t="shared" si="427"/>
        <v>1</v>
      </c>
      <c r="CT284" s="452">
        <f t="shared" si="411"/>
        <v>0</v>
      </c>
      <c r="CU284" s="27" t="b">
        <f t="shared" si="412"/>
        <v>1</v>
      </c>
    </row>
    <row r="285" spans="1:99" s="43" customFormat="1" ht="116.25" hidden="1" x14ac:dyDescent="0.35">
      <c r="A285" s="246" t="s">
        <v>211</v>
      </c>
      <c r="B285" s="173" t="s">
        <v>105</v>
      </c>
      <c r="C285" s="154" t="s">
        <v>17</v>
      </c>
      <c r="D285" s="42">
        <f t="shared" ref="D285" si="442">SUM(D286:D290)</f>
        <v>0</v>
      </c>
      <c r="E285" s="42">
        <f>SUM(E286:E290)</f>
        <v>0</v>
      </c>
      <c r="F285" s="42">
        <f>SUM(F286:F290)</f>
        <v>0</v>
      </c>
      <c r="G285" s="42">
        <f t="shared" ref="G285:I285" si="443">SUM(G286:G290)</f>
        <v>0</v>
      </c>
      <c r="H285" s="42">
        <f t="shared" si="443"/>
        <v>0</v>
      </c>
      <c r="I285" s="42">
        <f t="shared" si="443"/>
        <v>0</v>
      </c>
      <c r="J285" s="193" t="e">
        <f t="shared" ref="J285:J290" si="444">I285/H285</f>
        <v>#DIV/0!</v>
      </c>
      <c r="K285" s="42">
        <f>SUM(K286:K290)</f>
        <v>0</v>
      </c>
      <c r="L285" s="169" t="e">
        <f t="shared" ref="L285" si="445">K285/H285</f>
        <v>#DIV/0!</v>
      </c>
      <c r="M285" s="132" t="e">
        <f t="shared" si="425"/>
        <v>#DIV/0!</v>
      </c>
      <c r="N285" s="42">
        <f>SUM(N286:N290)</f>
        <v>0</v>
      </c>
      <c r="O285" s="42">
        <f t="shared" si="437"/>
        <v>0</v>
      </c>
      <c r="P285" s="169" t="e">
        <f t="shared" si="405"/>
        <v>#DIV/0!</v>
      </c>
      <c r="Q285" s="42">
        <f t="shared" si="435"/>
        <v>0</v>
      </c>
      <c r="R285" s="42">
        <f t="shared" si="397"/>
        <v>0</v>
      </c>
      <c r="S285" s="576"/>
      <c r="CG285" s="46"/>
      <c r="CJ285" s="46" t="b">
        <f t="shared" si="427"/>
        <v>1</v>
      </c>
      <c r="CT285" s="452">
        <f t="shared" si="411"/>
        <v>0</v>
      </c>
      <c r="CU285" s="27" t="b">
        <f t="shared" si="412"/>
        <v>1</v>
      </c>
    </row>
    <row r="286" spans="1:99" s="40" customFormat="1" hidden="1" x14ac:dyDescent="0.35">
      <c r="A286" s="163"/>
      <c r="B286" s="225" t="s">
        <v>10</v>
      </c>
      <c r="C286" s="225"/>
      <c r="D286" s="232">
        <f t="shared" ref="D286:F290" si="446">D40</f>
        <v>0</v>
      </c>
      <c r="E286" s="232">
        <f t="shared" si="446"/>
        <v>0</v>
      </c>
      <c r="F286" s="232">
        <f t="shared" si="446"/>
        <v>0</v>
      </c>
      <c r="G286" s="232"/>
      <c r="H286" s="232"/>
      <c r="I286" s="232"/>
      <c r="J286" s="142" t="e">
        <f t="shared" si="444"/>
        <v>#DIV/0!</v>
      </c>
      <c r="K286" s="232"/>
      <c r="L286" s="133" t="e">
        <f t="shared" ref="L286:L290" si="447">K286/H286</f>
        <v>#DIV/0!</v>
      </c>
      <c r="M286" s="133" t="e">
        <f t="shared" ref="M286:M290" si="448">K286/I286</f>
        <v>#DIV/0!</v>
      </c>
      <c r="N286" s="232"/>
      <c r="O286" s="255">
        <f t="shared" si="437"/>
        <v>0</v>
      </c>
      <c r="P286" s="133" t="e">
        <f t="shared" si="405"/>
        <v>#DIV/0!</v>
      </c>
      <c r="Q286" s="255">
        <f t="shared" si="435"/>
        <v>0</v>
      </c>
      <c r="R286" s="232">
        <f t="shared" si="397"/>
        <v>0</v>
      </c>
      <c r="S286" s="577"/>
      <c r="CG286" s="46"/>
      <c r="CJ286" s="46" t="b">
        <f t="shared" si="427"/>
        <v>1</v>
      </c>
      <c r="CT286" s="452">
        <f t="shared" si="411"/>
        <v>0</v>
      </c>
      <c r="CU286" s="27" t="b">
        <f t="shared" si="412"/>
        <v>1</v>
      </c>
    </row>
    <row r="287" spans="1:99" s="40" customFormat="1" hidden="1" x14ac:dyDescent="0.35">
      <c r="A287" s="163"/>
      <c r="B287" s="225" t="s">
        <v>8</v>
      </c>
      <c r="C287" s="225"/>
      <c r="D287" s="232">
        <f t="shared" si="446"/>
        <v>0</v>
      </c>
      <c r="E287" s="232">
        <f t="shared" si="446"/>
        <v>0</v>
      </c>
      <c r="F287" s="232">
        <f t="shared" si="446"/>
        <v>0</v>
      </c>
      <c r="G287" s="232"/>
      <c r="H287" s="232"/>
      <c r="I287" s="232"/>
      <c r="J287" s="143" t="e">
        <f t="shared" si="444"/>
        <v>#DIV/0!</v>
      </c>
      <c r="K287" s="232"/>
      <c r="L287" s="134" t="e">
        <f t="shared" si="447"/>
        <v>#DIV/0!</v>
      </c>
      <c r="M287" s="134" t="e">
        <f t="shared" si="448"/>
        <v>#DIV/0!</v>
      </c>
      <c r="N287" s="232">
        <f>H287</f>
        <v>0</v>
      </c>
      <c r="O287" s="255">
        <f t="shared" si="437"/>
        <v>0</v>
      </c>
      <c r="P287" s="134" t="e">
        <f t="shared" si="405"/>
        <v>#DIV/0!</v>
      </c>
      <c r="Q287" s="255">
        <f t="shared" si="435"/>
        <v>0</v>
      </c>
      <c r="R287" s="232">
        <f>I287-K287</f>
        <v>0</v>
      </c>
      <c r="S287" s="577"/>
      <c r="CG287" s="210"/>
      <c r="CJ287" s="46" t="b">
        <f t="shared" si="427"/>
        <v>1</v>
      </c>
      <c r="CT287" s="452">
        <f t="shared" si="411"/>
        <v>0</v>
      </c>
      <c r="CU287" s="27" t="b">
        <f t="shared" si="412"/>
        <v>1</v>
      </c>
    </row>
    <row r="288" spans="1:99" s="40" customFormat="1" hidden="1" x14ac:dyDescent="0.35">
      <c r="A288" s="163"/>
      <c r="B288" s="225" t="s">
        <v>19</v>
      </c>
      <c r="C288" s="225"/>
      <c r="D288" s="232">
        <f t="shared" si="446"/>
        <v>0</v>
      </c>
      <c r="E288" s="232">
        <f t="shared" si="446"/>
        <v>0</v>
      </c>
      <c r="F288" s="232">
        <f t="shared" si="446"/>
        <v>0</v>
      </c>
      <c r="G288" s="232"/>
      <c r="H288" s="232"/>
      <c r="I288" s="232"/>
      <c r="J288" s="142" t="e">
        <f t="shared" si="444"/>
        <v>#DIV/0!</v>
      </c>
      <c r="K288" s="232"/>
      <c r="L288" s="133" t="e">
        <f t="shared" si="447"/>
        <v>#DIV/0!</v>
      </c>
      <c r="M288" s="133" t="e">
        <f t="shared" si="448"/>
        <v>#DIV/0!</v>
      </c>
      <c r="N288" s="232"/>
      <c r="O288" s="255">
        <f t="shared" si="437"/>
        <v>0</v>
      </c>
      <c r="P288" s="133" t="e">
        <f t="shared" si="405"/>
        <v>#DIV/0!</v>
      </c>
      <c r="Q288" s="255">
        <f t="shared" si="435"/>
        <v>0</v>
      </c>
      <c r="R288" s="232">
        <f>I288-K288</f>
        <v>0</v>
      </c>
      <c r="S288" s="577"/>
      <c r="CG288" s="46"/>
      <c r="CJ288" s="46" t="b">
        <f t="shared" si="427"/>
        <v>1</v>
      </c>
      <c r="CT288" s="452">
        <f t="shared" si="411"/>
        <v>0</v>
      </c>
      <c r="CU288" s="27" t="b">
        <f t="shared" si="412"/>
        <v>1</v>
      </c>
    </row>
    <row r="289" spans="1:99" s="40" customFormat="1" hidden="1" x14ac:dyDescent="0.35">
      <c r="A289" s="163"/>
      <c r="B289" s="225" t="s">
        <v>22</v>
      </c>
      <c r="C289" s="225"/>
      <c r="D289" s="232">
        <f t="shared" si="446"/>
        <v>0</v>
      </c>
      <c r="E289" s="232">
        <f t="shared" si="446"/>
        <v>0</v>
      </c>
      <c r="F289" s="232">
        <f t="shared" si="446"/>
        <v>0</v>
      </c>
      <c r="G289" s="232"/>
      <c r="H289" s="232"/>
      <c r="I289" s="232"/>
      <c r="J289" s="142" t="e">
        <f t="shared" si="444"/>
        <v>#DIV/0!</v>
      </c>
      <c r="K289" s="232"/>
      <c r="L289" s="133" t="e">
        <f t="shared" si="447"/>
        <v>#DIV/0!</v>
      </c>
      <c r="M289" s="133" t="e">
        <f t="shared" si="448"/>
        <v>#DIV/0!</v>
      </c>
      <c r="N289" s="232"/>
      <c r="O289" s="255">
        <f t="shared" si="437"/>
        <v>0</v>
      </c>
      <c r="P289" s="133" t="e">
        <f t="shared" si="405"/>
        <v>#DIV/0!</v>
      </c>
      <c r="Q289" s="255">
        <f t="shared" si="435"/>
        <v>0</v>
      </c>
      <c r="R289" s="232">
        <f>I289-K289</f>
        <v>0</v>
      </c>
      <c r="S289" s="577"/>
      <c r="CG289" s="46"/>
      <c r="CJ289" s="46" t="b">
        <f t="shared" si="427"/>
        <v>1</v>
      </c>
      <c r="CT289" s="452">
        <f t="shared" si="411"/>
        <v>0</v>
      </c>
      <c r="CU289" s="27" t="b">
        <f t="shared" si="412"/>
        <v>1</v>
      </c>
    </row>
    <row r="290" spans="1:99" s="40" customFormat="1" hidden="1" x14ac:dyDescent="0.35">
      <c r="A290" s="164"/>
      <c r="B290" s="225" t="s">
        <v>11</v>
      </c>
      <c r="C290" s="225"/>
      <c r="D290" s="232">
        <f t="shared" si="446"/>
        <v>0</v>
      </c>
      <c r="E290" s="232">
        <f t="shared" si="446"/>
        <v>0</v>
      </c>
      <c r="F290" s="232">
        <f t="shared" si="446"/>
        <v>0</v>
      </c>
      <c r="G290" s="232"/>
      <c r="H290" s="232"/>
      <c r="I290" s="232"/>
      <c r="J290" s="142" t="e">
        <f t="shared" si="444"/>
        <v>#DIV/0!</v>
      </c>
      <c r="K290" s="232"/>
      <c r="L290" s="133" t="e">
        <f t="shared" si="447"/>
        <v>#DIV/0!</v>
      </c>
      <c r="M290" s="133" t="e">
        <f t="shared" si="448"/>
        <v>#DIV/0!</v>
      </c>
      <c r="N290" s="232"/>
      <c r="O290" s="255">
        <f t="shared" si="437"/>
        <v>0</v>
      </c>
      <c r="P290" s="133" t="e">
        <f t="shared" si="405"/>
        <v>#DIV/0!</v>
      </c>
      <c r="Q290" s="255">
        <f t="shared" si="435"/>
        <v>0</v>
      </c>
      <c r="R290" s="232">
        <f>I290-K290</f>
        <v>0</v>
      </c>
      <c r="S290" s="578"/>
      <c r="CG290" s="46"/>
      <c r="CJ290" s="46" t="b">
        <f t="shared" si="427"/>
        <v>1</v>
      </c>
      <c r="CT290" s="452">
        <f t="shared" si="411"/>
        <v>0</v>
      </c>
      <c r="CU290" s="27" t="b">
        <f t="shared" si="412"/>
        <v>1</v>
      </c>
    </row>
    <row r="291" spans="1:99" s="15" customFormat="1" hidden="1" x14ac:dyDescent="0.25">
      <c r="A291" s="67"/>
      <c r="B291" s="58" t="s">
        <v>22</v>
      </c>
      <c r="C291" s="58"/>
      <c r="D291" s="25"/>
      <c r="E291" s="25"/>
      <c r="F291" s="25"/>
      <c r="G291" s="25"/>
      <c r="H291" s="25"/>
      <c r="I291" s="25"/>
      <c r="J291" s="85" t="e">
        <f t="shared" ref="J291:J292" si="449">I291/H291</f>
        <v>#DIV/0!</v>
      </c>
      <c r="K291" s="25"/>
      <c r="L291" s="87" t="e">
        <f t="shared" ref="L291:L292" si="450">K291/H291</f>
        <v>#DIV/0!</v>
      </c>
      <c r="M291" s="87" t="e">
        <f t="shared" ref="M291:M292" si="451">K291/I291</f>
        <v>#DIV/0!</v>
      </c>
      <c r="N291" s="25"/>
      <c r="O291" s="25">
        <f t="shared" si="437"/>
        <v>0</v>
      </c>
      <c r="P291" s="87" t="e">
        <f t="shared" si="405"/>
        <v>#DIV/0!</v>
      </c>
      <c r="Q291" s="25">
        <f t="shared" si="435"/>
        <v>0</v>
      </c>
      <c r="R291" s="25">
        <f t="shared" ref="R291:R292" si="452">I291-K291</f>
        <v>0</v>
      </c>
      <c r="S291" s="351"/>
      <c r="T291" s="13" t="b">
        <f t="shared" ref="T291:T310" si="453">H291-K291=Q291</f>
        <v>1</v>
      </c>
      <c r="CG291" s="47"/>
      <c r="CJ291" s="46" t="b">
        <f t="shared" si="427"/>
        <v>1</v>
      </c>
      <c r="CT291" s="452">
        <f t="shared" si="411"/>
        <v>0</v>
      </c>
      <c r="CU291" s="27" t="b">
        <f t="shared" si="412"/>
        <v>1</v>
      </c>
    </row>
    <row r="292" spans="1:99" s="15" customFormat="1" hidden="1" x14ac:dyDescent="0.25">
      <c r="A292" s="69"/>
      <c r="B292" s="68" t="s">
        <v>11</v>
      </c>
      <c r="C292" s="58"/>
      <c r="D292" s="25"/>
      <c r="E292" s="25"/>
      <c r="F292" s="25"/>
      <c r="G292" s="25"/>
      <c r="H292" s="25"/>
      <c r="I292" s="25"/>
      <c r="J292" s="85" t="e">
        <f t="shared" si="449"/>
        <v>#DIV/0!</v>
      </c>
      <c r="K292" s="25"/>
      <c r="L292" s="87" t="e">
        <f t="shared" si="450"/>
        <v>#DIV/0!</v>
      </c>
      <c r="M292" s="87" t="e">
        <f t="shared" si="451"/>
        <v>#DIV/0!</v>
      </c>
      <c r="N292" s="25"/>
      <c r="O292" s="25">
        <f t="shared" si="437"/>
        <v>0</v>
      </c>
      <c r="P292" s="87" t="e">
        <f t="shared" si="405"/>
        <v>#DIV/0!</v>
      </c>
      <c r="Q292" s="25">
        <f t="shared" si="435"/>
        <v>0</v>
      </c>
      <c r="R292" s="25">
        <f t="shared" si="452"/>
        <v>0</v>
      </c>
      <c r="S292" s="354"/>
      <c r="T292" s="13" t="b">
        <f t="shared" si="453"/>
        <v>1</v>
      </c>
      <c r="CG292" s="47"/>
      <c r="CJ292" s="46" t="b">
        <f t="shared" si="427"/>
        <v>1</v>
      </c>
      <c r="CT292" s="452">
        <f t="shared" si="411"/>
        <v>0</v>
      </c>
      <c r="CU292" s="27" t="b">
        <f t="shared" si="412"/>
        <v>1</v>
      </c>
    </row>
    <row r="293" spans="1:99" s="14" customFormat="1" ht="90" x14ac:dyDescent="0.25">
      <c r="A293" s="327" t="s">
        <v>18</v>
      </c>
      <c r="B293" s="53" t="s">
        <v>176</v>
      </c>
      <c r="C293" s="53" t="s">
        <v>9</v>
      </c>
      <c r="D293" s="54" t="e">
        <f>D295+D296+D297+#REF!+D298</f>
        <v>#REF!</v>
      </c>
      <c r="E293" s="54" t="e">
        <f>E295+E296+E297+#REF!+E298</f>
        <v>#REF!</v>
      </c>
      <c r="F293" s="54" t="e">
        <f>F295+F296+F297+#REF!+F298</f>
        <v>#REF!</v>
      </c>
      <c r="G293" s="54">
        <f>SUM(G294:G298)</f>
        <v>412786.99</v>
      </c>
      <c r="H293" s="54">
        <f>SUM(H294:H298)</f>
        <v>167893.69</v>
      </c>
      <c r="I293" s="54">
        <f>SUM(I294:I298)</f>
        <v>130555.23</v>
      </c>
      <c r="J293" s="56">
        <f>I293/H293</f>
        <v>0.78</v>
      </c>
      <c r="K293" s="54">
        <f>SUM(K294:K298)</f>
        <v>130555.23</v>
      </c>
      <c r="L293" s="57">
        <f>K293/H293</f>
        <v>0.78</v>
      </c>
      <c r="M293" s="57">
        <f>K293/I293</f>
        <v>1</v>
      </c>
      <c r="N293" s="54">
        <f>SUM(N294:N298)</f>
        <v>136297.51999999999</v>
      </c>
      <c r="O293" s="54">
        <f>H293-N293</f>
        <v>31596.17</v>
      </c>
      <c r="P293" s="57">
        <f t="shared" si="405"/>
        <v>0.81</v>
      </c>
      <c r="Q293" s="54">
        <f t="shared" si="435"/>
        <v>31596.17</v>
      </c>
      <c r="R293" s="54">
        <f t="shared" ref="R293:R348" si="454">I293-K293</f>
        <v>0</v>
      </c>
      <c r="S293" s="588" t="s">
        <v>364</v>
      </c>
      <c r="T293" s="13" t="b">
        <f t="shared" si="453"/>
        <v>0</v>
      </c>
      <c r="CG293" s="50"/>
      <c r="CJ293" s="46" t="b">
        <f t="shared" si="427"/>
        <v>1</v>
      </c>
      <c r="CT293" s="452">
        <f t="shared" si="411"/>
        <v>167893.69</v>
      </c>
      <c r="CU293" s="27" t="b">
        <f t="shared" si="412"/>
        <v>1</v>
      </c>
    </row>
    <row r="294" spans="1:99" s="15" customFormat="1" x14ac:dyDescent="0.25">
      <c r="A294" s="67"/>
      <c r="B294" s="68" t="s">
        <v>10</v>
      </c>
      <c r="C294" s="58"/>
      <c r="D294" s="25"/>
      <c r="E294" s="25"/>
      <c r="F294" s="25"/>
      <c r="G294" s="25">
        <f>G300</f>
        <v>0</v>
      </c>
      <c r="H294" s="25">
        <f t="shared" ref="H294:K294" si="455">H300</f>
        <v>0</v>
      </c>
      <c r="I294" s="25">
        <f t="shared" si="455"/>
        <v>0</v>
      </c>
      <c r="J294" s="85" t="e">
        <f>I294/H294</f>
        <v>#DIV/0!</v>
      </c>
      <c r="K294" s="25">
        <f t="shared" si="455"/>
        <v>0</v>
      </c>
      <c r="L294" s="87" t="e">
        <f>K294/H294</f>
        <v>#DIV/0!</v>
      </c>
      <c r="M294" s="87" t="e">
        <f>K294/I294</f>
        <v>#DIV/0!</v>
      </c>
      <c r="N294" s="25">
        <f t="shared" ref="N294" si="456">N300</f>
        <v>0</v>
      </c>
      <c r="O294" s="25">
        <f t="shared" si="437"/>
        <v>0</v>
      </c>
      <c r="P294" s="87" t="e">
        <f t="shared" si="405"/>
        <v>#DIV/0!</v>
      </c>
      <c r="Q294" s="25">
        <f t="shared" si="435"/>
        <v>0</v>
      </c>
      <c r="R294" s="25">
        <f t="shared" si="454"/>
        <v>0</v>
      </c>
      <c r="S294" s="589"/>
      <c r="T294" s="13" t="b">
        <f t="shared" si="453"/>
        <v>1</v>
      </c>
      <c r="CG294" s="47"/>
      <c r="CJ294" s="46" t="b">
        <f t="shared" si="427"/>
        <v>1</v>
      </c>
      <c r="CT294" s="452">
        <f t="shared" si="411"/>
        <v>0</v>
      </c>
      <c r="CU294" s="27" t="b">
        <f t="shared" si="412"/>
        <v>1</v>
      </c>
    </row>
    <row r="295" spans="1:99" s="15" customFormat="1" x14ac:dyDescent="0.25">
      <c r="A295" s="67"/>
      <c r="B295" s="68" t="s">
        <v>8</v>
      </c>
      <c r="C295" s="58"/>
      <c r="D295" s="25" t="e">
        <f>D301+#REF!</f>
        <v>#REF!</v>
      </c>
      <c r="E295" s="25" t="e">
        <f>E301+#REF!</f>
        <v>#REF!</v>
      </c>
      <c r="F295" s="25" t="e">
        <f>F301+#REF!</f>
        <v>#REF!</v>
      </c>
      <c r="G295" s="25">
        <f t="shared" ref="G295:I295" si="457">G301</f>
        <v>374092.7</v>
      </c>
      <c r="H295" s="25">
        <f t="shared" si="457"/>
        <v>129199.4</v>
      </c>
      <c r="I295" s="25">
        <f t="shared" si="457"/>
        <v>114265.55</v>
      </c>
      <c r="J295" s="60">
        <f>I295/H295</f>
        <v>0.88</v>
      </c>
      <c r="K295" s="25">
        <f t="shared" ref="K295" si="458">K301</f>
        <v>114265.55</v>
      </c>
      <c r="L295" s="59">
        <f>K295/H295</f>
        <v>0.88</v>
      </c>
      <c r="M295" s="59">
        <f>K295/I295</f>
        <v>1</v>
      </c>
      <c r="N295" s="25">
        <f t="shared" ref="N295" si="459">N301</f>
        <v>118973.53</v>
      </c>
      <c r="O295" s="25">
        <f t="shared" si="437"/>
        <v>10225.870000000001</v>
      </c>
      <c r="P295" s="59">
        <f t="shared" si="405"/>
        <v>0.92</v>
      </c>
      <c r="Q295" s="25">
        <f t="shared" si="435"/>
        <v>10225.870000000001</v>
      </c>
      <c r="R295" s="25">
        <f t="shared" si="454"/>
        <v>0</v>
      </c>
      <c r="S295" s="589"/>
      <c r="T295" s="13" t="b">
        <f t="shared" si="453"/>
        <v>0</v>
      </c>
      <c r="CG295" s="47"/>
      <c r="CJ295" s="46" t="b">
        <f t="shared" si="427"/>
        <v>1</v>
      </c>
      <c r="CT295" s="452">
        <f t="shared" si="411"/>
        <v>129199.4</v>
      </c>
      <c r="CU295" s="27" t="b">
        <f t="shared" si="412"/>
        <v>1</v>
      </c>
    </row>
    <row r="296" spans="1:99" s="15" customFormat="1" x14ac:dyDescent="0.25">
      <c r="A296" s="67"/>
      <c r="B296" s="68" t="s">
        <v>19</v>
      </c>
      <c r="C296" s="58"/>
      <c r="D296" s="25"/>
      <c r="E296" s="25"/>
      <c r="F296" s="25"/>
      <c r="G296" s="25">
        <f t="shared" ref="G296:I296" si="460">G302</f>
        <v>38694.29</v>
      </c>
      <c r="H296" s="25">
        <f t="shared" si="460"/>
        <v>13821</v>
      </c>
      <c r="I296" s="25">
        <f t="shared" si="460"/>
        <v>13821</v>
      </c>
      <c r="J296" s="60">
        <f t="shared" ref="J296:J304" si="461">I296/H296</f>
        <v>1</v>
      </c>
      <c r="K296" s="25">
        <f t="shared" ref="K296" si="462">K302</f>
        <v>13821</v>
      </c>
      <c r="L296" s="59">
        <f t="shared" ref="L296:L304" si="463">K296/H296</f>
        <v>1</v>
      </c>
      <c r="M296" s="59">
        <f t="shared" ref="M296:M322" si="464">K296/I296</f>
        <v>1</v>
      </c>
      <c r="N296" s="25">
        <f t="shared" ref="N296" si="465">N302</f>
        <v>13821</v>
      </c>
      <c r="O296" s="25">
        <f t="shared" si="437"/>
        <v>0</v>
      </c>
      <c r="P296" s="59">
        <f t="shared" si="405"/>
        <v>1</v>
      </c>
      <c r="Q296" s="25">
        <f t="shared" si="435"/>
        <v>0</v>
      </c>
      <c r="R296" s="25">
        <f t="shared" si="454"/>
        <v>0</v>
      </c>
      <c r="S296" s="589"/>
      <c r="T296" s="13" t="b">
        <f t="shared" si="453"/>
        <v>1</v>
      </c>
      <c r="CG296" s="47"/>
      <c r="CJ296" s="46" t="b">
        <f t="shared" si="427"/>
        <v>1</v>
      </c>
      <c r="CT296" s="452">
        <f t="shared" si="411"/>
        <v>13821</v>
      </c>
      <c r="CU296" s="27" t="b">
        <f t="shared" si="412"/>
        <v>1</v>
      </c>
    </row>
    <row r="297" spans="1:99" s="15" customFormat="1" x14ac:dyDescent="0.25">
      <c r="A297" s="67"/>
      <c r="B297" s="58" t="s">
        <v>22</v>
      </c>
      <c r="C297" s="58"/>
      <c r="D297" s="25"/>
      <c r="E297" s="25"/>
      <c r="F297" s="25"/>
      <c r="G297" s="25">
        <f t="shared" ref="G297:I297" si="466">G303</f>
        <v>0</v>
      </c>
      <c r="H297" s="25">
        <f t="shared" si="466"/>
        <v>24873.29</v>
      </c>
      <c r="I297" s="25">
        <f t="shared" si="466"/>
        <v>2468.6799999999998</v>
      </c>
      <c r="J297" s="60">
        <f t="shared" si="461"/>
        <v>0.1</v>
      </c>
      <c r="K297" s="25">
        <f t="shared" ref="K297" si="467">K303</f>
        <v>2468.6799999999998</v>
      </c>
      <c r="L297" s="59">
        <f t="shared" si="463"/>
        <v>0.1</v>
      </c>
      <c r="M297" s="59">
        <f t="shared" si="464"/>
        <v>1</v>
      </c>
      <c r="N297" s="25">
        <f t="shared" ref="N297" si="468">N303</f>
        <v>3502.99</v>
      </c>
      <c r="O297" s="25">
        <f t="shared" si="437"/>
        <v>21370.3</v>
      </c>
      <c r="P297" s="59">
        <f t="shared" si="405"/>
        <v>0.14000000000000001</v>
      </c>
      <c r="Q297" s="25">
        <f t="shared" si="435"/>
        <v>21370.3</v>
      </c>
      <c r="R297" s="25">
        <f t="shared" si="454"/>
        <v>0</v>
      </c>
      <c r="S297" s="589"/>
      <c r="T297" s="13" t="b">
        <f t="shared" si="453"/>
        <v>0</v>
      </c>
      <c r="CG297" s="47"/>
      <c r="CJ297" s="46" t="b">
        <f t="shared" si="427"/>
        <v>1</v>
      </c>
      <c r="CT297" s="452">
        <f t="shared" si="411"/>
        <v>24873.29</v>
      </c>
      <c r="CU297" s="27" t="b">
        <f t="shared" si="412"/>
        <v>1</v>
      </c>
    </row>
    <row r="298" spans="1:99" s="15" customFormat="1" x14ac:dyDescent="0.25">
      <c r="A298" s="69"/>
      <c r="B298" s="68" t="s">
        <v>11</v>
      </c>
      <c r="C298" s="58"/>
      <c r="D298" s="25"/>
      <c r="E298" s="25"/>
      <c r="F298" s="25"/>
      <c r="G298" s="25">
        <f t="shared" ref="G298:I298" si="469">G304</f>
        <v>0</v>
      </c>
      <c r="H298" s="25">
        <f t="shared" si="469"/>
        <v>0</v>
      </c>
      <c r="I298" s="25">
        <f t="shared" si="469"/>
        <v>0</v>
      </c>
      <c r="J298" s="85" t="e">
        <f t="shared" si="461"/>
        <v>#DIV/0!</v>
      </c>
      <c r="K298" s="25">
        <f t="shared" ref="K298" si="470">K304</f>
        <v>0</v>
      </c>
      <c r="L298" s="87" t="e">
        <f t="shared" si="463"/>
        <v>#DIV/0!</v>
      </c>
      <c r="M298" s="87" t="e">
        <f t="shared" si="464"/>
        <v>#DIV/0!</v>
      </c>
      <c r="N298" s="25">
        <f t="shared" ref="N298" si="471">N304</f>
        <v>0</v>
      </c>
      <c r="O298" s="25">
        <f t="shared" si="437"/>
        <v>0</v>
      </c>
      <c r="P298" s="87" t="e">
        <f t="shared" si="405"/>
        <v>#DIV/0!</v>
      </c>
      <c r="Q298" s="25">
        <f t="shared" si="435"/>
        <v>0</v>
      </c>
      <c r="R298" s="25">
        <f t="shared" si="454"/>
        <v>0</v>
      </c>
      <c r="S298" s="590"/>
      <c r="T298" s="13" t="b">
        <f t="shared" si="453"/>
        <v>1</v>
      </c>
      <c r="CG298" s="47"/>
      <c r="CJ298" s="46" t="b">
        <f t="shared" si="427"/>
        <v>1</v>
      </c>
      <c r="CT298" s="452">
        <f t="shared" si="411"/>
        <v>0</v>
      </c>
      <c r="CU298" s="27" t="b">
        <f t="shared" si="412"/>
        <v>1</v>
      </c>
    </row>
    <row r="299" spans="1:99" s="48" customFormat="1" ht="69.75" x14ac:dyDescent="0.25">
      <c r="A299" s="138" t="s">
        <v>141</v>
      </c>
      <c r="B299" s="204" t="s">
        <v>302</v>
      </c>
      <c r="C299" s="129" t="s">
        <v>2</v>
      </c>
      <c r="D299" s="51" t="e">
        <f>D301</f>
        <v>#REF!</v>
      </c>
      <c r="E299" s="51">
        <f>E301</f>
        <v>0</v>
      </c>
      <c r="F299" s="51" t="e">
        <f>F301</f>
        <v>#REF!</v>
      </c>
      <c r="G299" s="51">
        <f>SUM(G300:G304)</f>
        <v>412786.99</v>
      </c>
      <c r="H299" s="51">
        <f t="shared" ref="H299:K299" si="472">SUM(H300:H304)</f>
        <v>167893.69</v>
      </c>
      <c r="I299" s="51">
        <f t="shared" si="472"/>
        <v>130555.23</v>
      </c>
      <c r="J299" s="139">
        <f t="shared" si="461"/>
        <v>0.78</v>
      </c>
      <c r="K299" s="51">
        <f t="shared" si="472"/>
        <v>130555.23</v>
      </c>
      <c r="L299" s="130">
        <f t="shared" si="463"/>
        <v>0.78</v>
      </c>
      <c r="M299" s="324">
        <f t="shared" si="464"/>
        <v>1</v>
      </c>
      <c r="N299" s="51">
        <f t="shared" ref="N299" si="473">SUM(N300:N304)</f>
        <v>136297.51999999999</v>
      </c>
      <c r="O299" s="51">
        <f>H299-N299</f>
        <v>31596.17</v>
      </c>
      <c r="P299" s="130">
        <f t="shared" si="405"/>
        <v>0.81</v>
      </c>
      <c r="Q299" s="51" t="e">
        <f>Q300+Q301+Q302+Q303+#REF!+Q304</f>
        <v>#REF!</v>
      </c>
      <c r="R299" s="51">
        <f t="shared" si="454"/>
        <v>0</v>
      </c>
      <c r="S299" s="576"/>
      <c r="T299" s="48" t="e">
        <f t="shared" si="453"/>
        <v>#REF!</v>
      </c>
      <c r="CJ299" s="46" t="b">
        <f t="shared" si="427"/>
        <v>1</v>
      </c>
      <c r="CT299" s="452">
        <f t="shared" si="411"/>
        <v>167893.69</v>
      </c>
      <c r="CU299" s="27" t="b">
        <f t="shared" si="412"/>
        <v>1</v>
      </c>
    </row>
    <row r="300" spans="1:99" s="46" customFormat="1" x14ac:dyDescent="0.25">
      <c r="A300" s="194"/>
      <c r="B300" s="202" t="s">
        <v>10</v>
      </c>
      <c r="C300" s="20"/>
      <c r="D300" s="16"/>
      <c r="E300" s="16"/>
      <c r="F300" s="16"/>
      <c r="G300" s="365">
        <f>G306+G318+G324</f>
        <v>0</v>
      </c>
      <c r="H300" s="392">
        <f t="shared" ref="H300:I300" si="474">H306+H318+H324</f>
        <v>0</v>
      </c>
      <c r="I300" s="392">
        <f t="shared" si="474"/>
        <v>0</v>
      </c>
      <c r="J300" s="142" t="e">
        <f t="shared" si="461"/>
        <v>#DIV/0!</v>
      </c>
      <c r="K300" s="365">
        <f t="shared" ref="K300" si="475">K306+K318</f>
        <v>0</v>
      </c>
      <c r="L300" s="133" t="e">
        <f t="shared" si="463"/>
        <v>#DIV/0!</v>
      </c>
      <c r="M300" s="133" t="e">
        <f>K300/I300</f>
        <v>#DIV/0!</v>
      </c>
      <c r="N300" s="392">
        <f t="shared" ref="N300" si="476">N306+N318+N324</f>
        <v>0</v>
      </c>
      <c r="O300" s="365">
        <f>H300-N300</f>
        <v>0</v>
      </c>
      <c r="P300" s="133" t="e">
        <f t="shared" ref="P300:P304" si="477">P312</f>
        <v>#DIV/0!</v>
      </c>
      <c r="Q300" s="195" t="e">
        <f>Q312</f>
        <v>#REF!</v>
      </c>
      <c r="R300" s="365">
        <f t="shared" si="454"/>
        <v>0</v>
      </c>
      <c r="S300" s="577"/>
      <c r="T300" s="46" t="e">
        <f t="shared" si="453"/>
        <v>#REF!</v>
      </c>
      <c r="CJ300" s="46" t="b">
        <f t="shared" si="427"/>
        <v>1</v>
      </c>
      <c r="CT300" s="452">
        <f t="shared" si="411"/>
        <v>0</v>
      </c>
      <c r="CU300" s="27" t="b">
        <f t="shared" si="412"/>
        <v>1</v>
      </c>
    </row>
    <row r="301" spans="1:99" s="46" customFormat="1" x14ac:dyDescent="0.25">
      <c r="A301" s="194"/>
      <c r="B301" s="202" t="s">
        <v>8</v>
      </c>
      <c r="C301" s="20"/>
      <c r="D301" s="365" t="e">
        <f>D313+#REF!+#REF!+#REF!</f>
        <v>#REF!</v>
      </c>
      <c r="E301" s="365"/>
      <c r="F301" s="365" t="e">
        <f>F313+#REF!+#REF!+#REF!</f>
        <v>#REF!</v>
      </c>
      <c r="G301" s="392">
        <f>G307+G319+G325</f>
        <v>374092.7</v>
      </c>
      <c r="H301" s="392">
        <f t="shared" ref="H301:I301" si="478">H307+H319+H325</f>
        <v>129199.4</v>
      </c>
      <c r="I301" s="392">
        <f t="shared" si="478"/>
        <v>114265.55</v>
      </c>
      <c r="J301" s="143">
        <f t="shared" si="461"/>
        <v>0.88</v>
      </c>
      <c r="K301" s="365">
        <f t="shared" ref="K301" si="479">K307+K319</f>
        <v>114265.55</v>
      </c>
      <c r="L301" s="134">
        <f t="shared" si="463"/>
        <v>0.88</v>
      </c>
      <c r="M301" s="134">
        <f t="shared" si="464"/>
        <v>1</v>
      </c>
      <c r="N301" s="392">
        <f t="shared" ref="N301" si="480">N307+N319+N325</f>
        <v>118973.53</v>
      </c>
      <c r="O301" s="365">
        <f t="shared" ref="O301:O304" si="481">H301-N301</f>
        <v>10225.870000000001</v>
      </c>
      <c r="P301" s="134">
        <f t="shared" si="477"/>
        <v>0.92</v>
      </c>
      <c r="Q301" s="195" t="e">
        <f>Q313</f>
        <v>#REF!</v>
      </c>
      <c r="R301" s="365">
        <f t="shared" si="454"/>
        <v>0</v>
      </c>
      <c r="S301" s="577"/>
      <c r="T301" s="46" t="e">
        <f t="shared" si="453"/>
        <v>#REF!</v>
      </c>
      <c r="CJ301" s="46" t="b">
        <f t="shared" si="427"/>
        <v>1</v>
      </c>
      <c r="CT301" s="452">
        <f t="shared" si="411"/>
        <v>129199.4</v>
      </c>
      <c r="CU301" s="27" t="b">
        <f t="shared" si="412"/>
        <v>1</v>
      </c>
    </row>
    <row r="302" spans="1:99" s="46" customFormat="1" x14ac:dyDescent="0.25">
      <c r="A302" s="194"/>
      <c r="B302" s="202" t="s">
        <v>19</v>
      </c>
      <c r="C302" s="20"/>
      <c r="D302" s="16"/>
      <c r="E302" s="16"/>
      <c r="F302" s="16"/>
      <c r="G302" s="392">
        <f t="shared" ref="G302:I302" si="482">G308+G320+G326</f>
        <v>38694.29</v>
      </c>
      <c r="H302" s="392">
        <f t="shared" si="482"/>
        <v>13821</v>
      </c>
      <c r="I302" s="392">
        <f t="shared" si="482"/>
        <v>13821</v>
      </c>
      <c r="J302" s="143">
        <f t="shared" si="461"/>
        <v>1</v>
      </c>
      <c r="K302" s="365">
        <f t="shared" ref="K302" si="483">K308+K320</f>
        <v>13821</v>
      </c>
      <c r="L302" s="134">
        <f t="shared" si="463"/>
        <v>1</v>
      </c>
      <c r="M302" s="134">
        <f t="shared" si="464"/>
        <v>1</v>
      </c>
      <c r="N302" s="392">
        <f t="shared" ref="N302" si="484">N308+N320+N326</f>
        <v>13821</v>
      </c>
      <c r="O302" s="365">
        <f t="shared" si="481"/>
        <v>0</v>
      </c>
      <c r="P302" s="134">
        <f t="shared" si="477"/>
        <v>1</v>
      </c>
      <c r="Q302" s="195" t="e">
        <f>Q314</f>
        <v>#REF!</v>
      </c>
      <c r="R302" s="365">
        <f t="shared" si="454"/>
        <v>0</v>
      </c>
      <c r="S302" s="577"/>
      <c r="T302" s="46" t="e">
        <f t="shared" si="453"/>
        <v>#REF!</v>
      </c>
      <c r="CJ302" s="46" t="b">
        <f t="shared" si="427"/>
        <v>1</v>
      </c>
      <c r="CT302" s="452">
        <f t="shared" si="411"/>
        <v>13821</v>
      </c>
      <c r="CU302" s="27" t="b">
        <f t="shared" si="412"/>
        <v>1</v>
      </c>
    </row>
    <row r="303" spans="1:99" s="46" customFormat="1" x14ac:dyDescent="0.25">
      <c r="A303" s="194"/>
      <c r="B303" s="361" t="s">
        <v>22</v>
      </c>
      <c r="C303" s="20"/>
      <c r="D303" s="16"/>
      <c r="E303" s="16"/>
      <c r="F303" s="16"/>
      <c r="G303" s="392">
        <f t="shared" ref="G303:I303" si="485">G309+G321+G327</f>
        <v>0</v>
      </c>
      <c r="H303" s="392">
        <f t="shared" si="485"/>
        <v>24873.29</v>
      </c>
      <c r="I303" s="392">
        <f t="shared" si="485"/>
        <v>2468.6799999999998</v>
      </c>
      <c r="J303" s="142">
        <f t="shared" si="461"/>
        <v>0.1</v>
      </c>
      <c r="K303" s="365">
        <f t="shared" ref="K303" si="486">K309+K321</f>
        <v>2468.6799999999998</v>
      </c>
      <c r="L303" s="134">
        <f t="shared" si="463"/>
        <v>0.1</v>
      </c>
      <c r="M303" s="134">
        <f t="shared" si="464"/>
        <v>1</v>
      </c>
      <c r="N303" s="392">
        <f t="shared" ref="N303" si="487">N309+N321+N327</f>
        <v>3502.99</v>
      </c>
      <c r="O303" s="365">
        <f t="shared" si="481"/>
        <v>21370.3</v>
      </c>
      <c r="P303" s="134">
        <f t="shared" si="477"/>
        <v>0.14000000000000001</v>
      </c>
      <c r="Q303" s="195" t="e">
        <f>Q315</f>
        <v>#REF!</v>
      </c>
      <c r="R303" s="365">
        <f t="shared" si="454"/>
        <v>0</v>
      </c>
      <c r="S303" s="577"/>
      <c r="T303" s="46" t="e">
        <f t="shared" si="453"/>
        <v>#REF!</v>
      </c>
      <c r="CJ303" s="46" t="b">
        <f t="shared" si="427"/>
        <v>1</v>
      </c>
      <c r="CT303" s="452">
        <f t="shared" si="411"/>
        <v>24873.29</v>
      </c>
      <c r="CU303" s="27" t="b">
        <f t="shared" si="412"/>
        <v>1</v>
      </c>
    </row>
    <row r="304" spans="1:99" s="46" customFormat="1" x14ac:dyDescent="0.25">
      <c r="A304" s="197"/>
      <c r="B304" s="202" t="s">
        <v>11</v>
      </c>
      <c r="C304" s="20"/>
      <c r="D304" s="16"/>
      <c r="E304" s="16"/>
      <c r="F304" s="16"/>
      <c r="G304" s="392">
        <f t="shared" ref="G304:I304" si="488">G310+G322+G328</f>
        <v>0</v>
      </c>
      <c r="H304" s="392">
        <f t="shared" si="488"/>
        <v>0</v>
      </c>
      <c r="I304" s="392">
        <f t="shared" si="488"/>
        <v>0</v>
      </c>
      <c r="J304" s="142" t="e">
        <f t="shared" si="461"/>
        <v>#DIV/0!</v>
      </c>
      <c r="K304" s="365">
        <f t="shared" ref="K304" si="489">K310+K322</f>
        <v>0</v>
      </c>
      <c r="L304" s="133" t="e">
        <f t="shared" si="463"/>
        <v>#DIV/0!</v>
      </c>
      <c r="M304" s="133" t="e">
        <f t="shared" si="464"/>
        <v>#DIV/0!</v>
      </c>
      <c r="N304" s="392">
        <f t="shared" ref="N304" si="490">N310+N322+N328</f>
        <v>0</v>
      </c>
      <c r="O304" s="365">
        <f t="shared" si="481"/>
        <v>0</v>
      </c>
      <c r="P304" s="133" t="e">
        <f t="shared" si="477"/>
        <v>#DIV/0!</v>
      </c>
      <c r="Q304" s="195" t="e">
        <f>Q316</f>
        <v>#REF!</v>
      </c>
      <c r="R304" s="365">
        <f t="shared" si="454"/>
        <v>0</v>
      </c>
      <c r="S304" s="578"/>
      <c r="T304" s="46" t="e">
        <f t="shared" si="453"/>
        <v>#REF!</v>
      </c>
      <c r="CJ304" s="46" t="b">
        <f t="shared" si="427"/>
        <v>1</v>
      </c>
      <c r="CT304" s="452">
        <f t="shared" si="411"/>
        <v>0</v>
      </c>
      <c r="CU304" s="27" t="b">
        <f t="shared" si="412"/>
        <v>1</v>
      </c>
    </row>
    <row r="305" spans="1:99" s="52" customFormat="1" ht="57" customHeight="1" x14ac:dyDescent="0.25">
      <c r="A305" s="237" t="s">
        <v>142</v>
      </c>
      <c r="B305" s="282" t="s">
        <v>300</v>
      </c>
      <c r="C305" s="154" t="s">
        <v>17</v>
      </c>
      <c r="D305" s="238" t="e">
        <f>D306+D307+D308+D309+#REF!+D310</f>
        <v>#REF!</v>
      </c>
      <c r="E305" s="238" t="e">
        <f>E306+E307+E308+E309+#REF!+E310</f>
        <v>#REF!</v>
      </c>
      <c r="F305" s="238" t="e">
        <f>F306+F307+F308+F309+#REF!+F310</f>
        <v>#REF!</v>
      </c>
      <c r="G305" s="238">
        <f>SUM(G306:G310)</f>
        <v>412494.29</v>
      </c>
      <c r="H305" s="238">
        <f t="shared" ref="H305:I305" si="491">SUM(H306:H310)</f>
        <v>163086.99</v>
      </c>
      <c r="I305" s="238">
        <f t="shared" si="491"/>
        <v>130456.51</v>
      </c>
      <c r="J305" s="239">
        <f>I305/H305</f>
        <v>0.8</v>
      </c>
      <c r="K305" s="238">
        <f t="shared" ref="K305" si="492">SUM(K306:K310)</f>
        <v>130456.51</v>
      </c>
      <c r="L305" s="171">
        <f>K305/H305</f>
        <v>0.8</v>
      </c>
      <c r="M305" s="134">
        <f t="shared" si="464"/>
        <v>1</v>
      </c>
      <c r="N305" s="238">
        <f t="shared" ref="N305" si="493">SUM(N306:N310)</f>
        <v>131490.82</v>
      </c>
      <c r="O305" s="238">
        <f>H305-N305</f>
        <v>31596.17</v>
      </c>
      <c r="P305" s="171">
        <f t="shared" ref="P305:P322" si="494">N305/H305</f>
        <v>0.81</v>
      </c>
      <c r="Q305" s="16" t="e">
        <f>D305+H305-N305-#REF!</f>
        <v>#REF!</v>
      </c>
      <c r="R305" s="238">
        <f t="shared" si="454"/>
        <v>0</v>
      </c>
      <c r="S305" s="576"/>
      <c r="T305" s="46" t="e">
        <f t="shared" si="453"/>
        <v>#REF!</v>
      </c>
      <c r="CJ305" s="46" t="b">
        <f t="shared" si="427"/>
        <v>1</v>
      </c>
      <c r="CT305" s="452">
        <f t="shared" si="411"/>
        <v>163086.99</v>
      </c>
      <c r="CU305" s="27" t="b">
        <f t="shared" si="412"/>
        <v>1</v>
      </c>
    </row>
    <row r="306" spans="1:99" s="350" customFormat="1" x14ac:dyDescent="0.25">
      <c r="A306" s="241"/>
      <c r="B306" s="202" t="s">
        <v>10</v>
      </c>
      <c r="C306" s="375"/>
      <c r="D306" s="370"/>
      <c r="E306" s="370"/>
      <c r="F306" s="370"/>
      <c r="G306" s="370">
        <f>G312</f>
        <v>0</v>
      </c>
      <c r="H306" s="370">
        <f t="shared" ref="H306:I306" si="495">H312</f>
        <v>0</v>
      </c>
      <c r="I306" s="370">
        <f t="shared" si="495"/>
        <v>0</v>
      </c>
      <c r="J306" s="142" t="e">
        <f t="shared" ref="J306" si="496">I306/H306</f>
        <v>#DIV/0!</v>
      </c>
      <c r="K306" s="370">
        <f t="shared" ref="K306:K310" si="497">K312</f>
        <v>0</v>
      </c>
      <c r="L306" s="133" t="e">
        <f t="shared" ref="L306" si="498">K306/H306</f>
        <v>#DIV/0!</v>
      </c>
      <c r="M306" s="133" t="e">
        <f t="shared" si="464"/>
        <v>#DIV/0!</v>
      </c>
      <c r="N306" s="370">
        <f t="shared" ref="N306:N310" si="499">N312</f>
        <v>0</v>
      </c>
      <c r="O306" s="370">
        <f>H306-N306</f>
        <v>0</v>
      </c>
      <c r="P306" s="133" t="e">
        <f t="shared" si="494"/>
        <v>#DIV/0!</v>
      </c>
      <c r="Q306" s="16" t="e">
        <f>D306+H306-N306-#REF!</f>
        <v>#REF!</v>
      </c>
      <c r="R306" s="371">
        <f t="shared" si="454"/>
        <v>0</v>
      </c>
      <c r="S306" s="577"/>
      <c r="T306" s="46" t="e">
        <f t="shared" si="453"/>
        <v>#REF!</v>
      </c>
      <c r="CJ306" s="46" t="b">
        <f t="shared" si="427"/>
        <v>1</v>
      </c>
      <c r="CT306" s="452">
        <f t="shared" si="411"/>
        <v>0</v>
      </c>
      <c r="CU306" s="27" t="b">
        <f t="shared" si="412"/>
        <v>1</v>
      </c>
    </row>
    <row r="307" spans="1:99" s="350" customFormat="1" x14ac:dyDescent="0.25">
      <c r="A307" s="241"/>
      <c r="B307" s="202" t="s">
        <v>8</v>
      </c>
      <c r="C307" s="375"/>
      <c r="D307" s="370"/>
      <c r="E307" s="370"/>
      <c r="F307" s="370"/>
      <c r="G307" s="370">
        <f t="shared" ref="G307:I310" si="500">G313</f>
        <v>373800</v>
      </c>
      <c r="H307" s="370">
        <f t="shared" si="500"/>
        <v>124392.7</v>
      </c>
      <c r="I307" s="370">
        <f t="shared" si="500"/>
        <v>114166.83</v>
      </c>
      <c r="J307" s="143">
        <f>I307/H307</f>
        <v>0.92</v>
      </c>
      <c r="K307" s="370">
        <f t="shared" si="497"/>
        <v>114166.83</v>
      </c>
      <c r="L307" s="134">
        <f>K307/H307</f>
        <v>0.92</v>
      </c>
      <c r="M307" s="134">
        <f t="shared" si="464"/>
        <v>1</v>
      </c>
      <c r="N307" s="370">
        <f t="shared" si="499"/>
        <v>114166.83</v>
      </c>
      <c r="O307" s="370">
        <f t="shared" ref="O307:O310" si="501">H307-N307</f>
        <v>10225.870000000001</v>
      </c>
      <c r="P307" s="134">
        <f t="shared" si="494"/>
        <v>0.92</v>
      </c>
      <c r="Q307" s="16" t="e">
        <f>D307+H307-N307-#REF!</f>
        <v>#REF!</v>
      </c>
      <c r="R307" s="42">
        <f t="shared" si="454"/>
        <v>0</v>
      </c>
      <c r="S307" s="577"/>
      <c r="T307" s="46" t="e">
        <f t="shared" si="453"/>
        <v>#REF!</v>
      </c>
      <c r="CJ307" s="46" t="b">
        <f t="shared" si="427"/>
        <v>1</v>
      </c>
      <c r="CT307" s="452">
        <f t="shared" si="411"/>
        <v>124392.7</v>
      </c>
      <c r="CU307" s="27" t="b">
        <f t="shared" si="412"/>
        <v>1</v>
      </c>
    </row>
    <row r="308" spans="1:99" s="350" customFormat="1" x14ac:dyDescent="0.25">
      <c r="A308" s="241"/>
      <c r="B308" s="202" t="s">
        <v>19</v>
      </c>
      <c r="C308" s="375"/>
      <c r="D308" s="370"/>
      <c r="E308" s="370"/>
      <c r="F308" s="370"/>
      <c r="G308" s="370">
        <f t="shared" si="500"/>
        <v>38694.29</v>
      </c>
      <c r="H308" s="370">
        <f t="shared" si="500"/>
        <v>13821</v>
      </c>
      <c r="I308" s="370">
        <f t="shared" si="500"/>
        <v>13821</v>
      </c>
      <c r="J308" s="143">
        <f t="shared" ref="J308:J310" si="502">I308/H308</f>
        <v>1</v>
      </c>
      <c r="K308" s="370">
        <f t="shared" si="497"/>
        <v>13821</v>
      </c>
      <c r="L308" s="134">
        <f t="shared" ref="L308:L310" si="503">K308/H308</f>
        <v>1</v>
      </c>
      <c r="M308" s="134">
        <f t="shared" si="464"/>
        <v>1</v>
      </c>
      <c r="N308" s="370">
        <f t="shared" si="499"/>
        <v>13821</v>
      </c>
      <c r="O308" s="370">
        <f t="shared" si="501"/>
        <v>0</v>
      </c>
      <c r="P308" s="134">
        <f t="shared" si="494"/>
        <v>1</v>
      </c>
      <c r="Q308" s="16" t="e">
        <f>D308+H308-N308-#REF!</f>
        <v>#REF!</v>
      </c>
      <c r="R308" s="42">
        <f t="shared" si="454"/>
        <v>0</v>
      </c>
      <c r="S308" s="577"/>
      <c r="T308" s="46" t="e">
        <f t="shared" si="453"/>
        <v>#REF!</v>
      </c>
      <c r="CJ308" s="46" t="b">
        <f t="shared" si="427"/>
        <v>1</v>
      </c>
      <c r="CT308" s="452">
        <f t="shared" si="411"/>
        <v>13821</v>
      </c>
      <c r="CU308" s="27" t="b">
        <f t="shared" si="412"/>
        <v>1</v>
      </c>
    </row>
    <row r="309" spans="1:99" s="350" customFormat="1" x14ac:dyDescent="0.25">
      <c r="A309" s="241"/>
      <c r="B309" s="375" t="s">
        <v>22</v>
      </c>
      <c r="C309" s="375"/>
      <c r="D309" s="370"/>
      <c r="E309" s="370"/>
      <c r="F309" s="370"/>
      <c r="G309" s="370">
        <f t="shared" si="500"/>
        <v>0</v>
      </c>
      <c r="H309" s="370">
        <f t="shared" si="500"/>
        <v>24873.29</v>
      </c>
      <c r="I309" s="370">
        <f t="shared" si="500"/>
        <v>2468.6799999999998</v>
      </c>
      <c r="J309" s="143">
        <f t="shared" si="502"/>
        <v>0.1</v>
      </c>
      <c r="K309" s="472">
        <f t="shared" si="497"/>
        <v>2468.6799999999998</v>
      </c>
      <c r="L309" s="134">
        <f t="shared" si="503"/>
        <v>0.1</v>
      </c>
      <c r="M309" s="134">
        <f t="shared" si="464"/>
        <v>1</v>
      </c>
      <c r="N309" s="370">
        <f t="shared" si="499"/>
        <v>3502.99</v>
      </c>
      <c r="O309" s="370">
        <f t="shared" si="501"/>
        <v>21370.3</v>
      </c>
      <c r="P309" s="134">
        <f t="shared" si="494"/>
        <v>0.14000000000000001</v>
      </c>
      <c r="Q309" s="16" t="e">
        <f>D309+H309-N309-#REF!</f>
        <v>#REF!</v>
      </c>
      <c r="R309" s="371">
        <f t="shared" si="454"/>
        <v>0</v>
      </c>
      <c r="S309" s="577"/>
      <c r="T309" s="46" t="e">
        <f t="shared" si="453"/>
        <v>#REF!</v>
      </c>
      <c r="CJ309" s="46" t="b">
        <f t="shared" si="427"/>
        <v>1</v>
      </c>
      <c r="CT309" s="452">
        <f t="shared" si="411"/>
        <v>24873.29</v>
      </c>
      <c r="CU309" s="27" t="b">
        <f t="shared" si="412"/>
        <v>1</v>
      </c>
    </row>
    <row r="310" spans="1:99" s="350" customFormat="1" x14ac:dyDescent="0.25">
      <c r="A310" s="242"/>
      <c r="B310" s="202" t="s">
        <v>11</v>
      </c>
      <c r="C310" s="375"/>
      <c r="D310" s="370"/>
      <c r="E310" s="370"/>
      <c r="F310" s="370"/>
      <c r="G310" s="370">
        <f t="shared" si="500"/>
        <v>0</v>
      </c>
      <c r="H310" s="370">
        <f t="shared" si="500"/>
        <v>0</v>
      </c>
      <c r="I310" s="370">
        <f t="shared" si="500"/>
        <v>0</v>
      </c>
      <c r="J310" s="142" t="e">
        <f t="shared" si="502"/>
        <v>#DIV/0!</v>
      </c>
      <c r="K310" s="370">
        <f t="shared" si="497"/>
        <v>0</v>
      </c>
      <c r="L310" s="133" t="e">
        <f t="shared" si="503"/>
        <v>#DIV/0!</v>
      </c>
      <c r="M310" s="133" t="e">
        <f t="shared" si="464"/>
        <v>#DIV/0!</v>
      </c>
      <c r="N310" s="370">
        <f t="shared" si="499"/>
        <v>0</v>
      </c>
      <c r="O310" s="370">
        <f t="shared" si="501"/>
        <v>0</v>
      </c>
      <c r="P310" s="133" t="e">
        <f t="shared" si="494"/>
        <v>#DIV/0!</v>
      </c>
      <c r="Q310" s="16" t="e">
        <f>D310+H310-N310-#REF!</f>
        <v>#REF!</v>
      </c>
      <c r="R310" s="371">
        <f t="shared" si="454"/>
        <v>0</v>
      </c>
      <c r="S310" s="578"/>
      <c r="T310" s="46" t="e">
        <f t="shared" si="453"/>
        <v>#REF!</v>
      </c>
      <c r="CJ310" s="46" t="b">
        <f t="shared" si="427"/>
        <v>1</v>
      </c>
      <c r="CT310" s="452">
        <f t="shared" si="411"/>
        <v>0</v>
      </c>
      <c r="CU310" s="27" t="b">
        <f t="shared" si="412"/>
        <v>1</v>
      </c>
    </row>
    <row r="311" spans="1:99" s="46" customFormat="1" ht="343.5" customHeight="1" x14ac:dyDescent="0.25">
      <c r="A311" s="237" t="s">
        <v>301</v>
      </c>
      <c r="B311" s="282" t="s">
        <v>164</v>
      </c>
      <c r="C311" s="154"/>
      <c r="D311" s="238" t="e">
        <f>D312+D313+D314+D315+#REF!+D316</f>
        <v>#REF!</v>
      </c>
      <c r="E311" s="238" t="e">
        <f>E312+E313+E314+E315+#REF!+E316</f>
        <v>#REF!</v>
      </c>
      <c r="F311" s="238" t="e">
        <f>F312+F313+F314+F315+#REF!+F316</f>
        <v>#REF!</v>
      </c>
      <c r="G311" s="238">
        <f>SUM(G312:G316)</f>
        <v>412494.29</v>
      </c>
      <c r="H311" s="238">
        <f t="shared" ref="H311:K311" si="504">SUM(H312:H316)</f>
        <v>163086.99</v>
      </c>
      <c r="I311" s="238">
        <f t="shared" si="504"/>
        <v>130456.51</v>
      </c>
      <c r="J311" s="239">
        <f>I311/H311</f>
        <v>0.8</v>
      </c>
      <c r="K311" s="238">
        <f t="shared" si="504"/>
        <v>130456.51</v>
      </c>
      <c r="L311" s="171">
        <f>K311/H311</f>
        <v>0.8</v>
      </c>
      <c r="M311" s="134">
        <f t="shared" si="464"/>
        <v>1</v>
      </c>
      <c r="N311" s="238">
        <f t="shared" ref="N311" si="505">SUM(N312:N316)</f>
        <v>131490.82</v>
      </c>
      <c r="O311" s="238">
        <f>H311-N311</f>
        <v>31596.17</v>
      </c>
      <c r="P311" s="171">
        <f t="shared" si="494"/>
        <v>0.81</v>
      </c>
      <c r="Q311" s="16" t="e">
        <f>D311+H311-N311-#REF!</f>
        <v>#REF!</v>
      </c>
      <c r="R311" s="238">
        <f t="shared" si="454"/>
        <v>0</v>
      </c>
      <c r="S311" s="658" t="s">
        <v>575</v>
      </c>
      <c r="T311" s="46" t="b">
        <f t="shared" ref="T311:T316" si="506">H329-K329=Q329</f>
        <v>0</v>
      </c>
      <c r="CJ311" s="46" t="b">
        <f t="shared" si="427"/>
        <v>1</v>
      </c>
      <c r="CT311" s="210">
        <f t="shared" si="411"/>
        <v>163086.99</v>
      </c>
      <c r="CU311" s="46" t="b">
        <f t="shared" si="412"/>
        <v>1</v>
      </c>
    </row>
    <row r="312" spans="1:99" s="350" customFormat="1" ht="58.5" customHeight="1" x14ac:dyDescent="0.25">
      <c r="A312" s="241"/>
      <c r="B312" s="202" t="s">
        <v>10</v>
      </c>
      <c r="C312" s="503"/>
      <c r="D312" s="488"/>
      <c r="E312" s="488"/>
      <c r="F312" s="488"/>
      <c r="G312" s="488"/>
      <c r="H312" s="488"/>
      <c r="I312" s="491"/>
      <c r="J312" s="142" t="e">
        <f t="shared" ref="J312" si="507">I312/H312</f>
        <v>#DIV/0!</v>
      </c>
      <c r="K312" s="488"/>
      <c r="L312" s="133" t="e">
        <f>K312/H312</f>
        <v>#DIV/0!</v>
      </c>
      <c r="M312" s="133" t="e">
        <f t="shared" si="464"/>
        <v>#DIV/0!</v>
      </c>
      <c r="N312" s="488"/>
      <c r="O312" s="488">
        <f>H312-N312</f>
        <v>0</v>
      </c>
      <c r="P312" s="133" t="e">
        <f t="shared" si="494"/>
        <v>#DIV/0!</v>
      </c>
      <c r="Q312" s="16" t="e">
        <f>D312+H312-N312-#REF!</f>
        <v>#REF!</v>
      </c>
      <c r="R312" s="491">
        <f t="shared" si="454"/>
        <v>0</v>
      </c>
      <c r="S312" s="659"/>
      <c r="T312" s="46" t="b">
        <f t="shared" si="506"/>
        <v>1</v>
      </c>
      <c r="CG312" s="46"/>
      <c r="CJ312" s="46" t="b">
        <f t="shared" si="427"/>
        <v>1</v>
      </c>
      <c r="CL312" s="208" t="s">
        <v>347</v>
      </c>
      <c r="CT312" s="210">
        <f t="shared" si="411"/>
        <v>0</v>
      </c>
      <c r="CU312" s="46" t="b">
        <f t="shared" si="412"/>
        <v>1</v>
      </c>
    </row>
    <row r="313" spans="1:99" s="350" customFormat="1" ht="58.5" customHeight="1" x14ac:dyDescent="0.25">
      <c r="A313" s="241"/>
      <c r="B313" s="202" t="s">
        <v>8</v>
      </c>
      <c r="C313" s="503"/>
      <c r="D313" s="488"/>
      <c r="E313" s="488"/>
      <c r="F313" s="488"/>
      <c r="G313" s="488">
        <v>373800</v>
      </c>
      <c r="H313" s="488">
        <v>124392.7</v>
      </c>
      <c r="I313" s="488">
        <v>114166.83</v>
      </c>
      <c r="J313" s="143">
        <f>I313/H313</f>
        <v>0.92</v>
      </c>
      <c r="K313" s="488">
        <v>114166.83</v>
      </c>
      <c r="L313" s="134">
        <f>K313/H313</f>
        <v>0.92</v>
      </c>
      <c r="M313" s="134">
        <f t="shared" si="464"/>
        <v>1</v>
      </c>
      <c r="N313" s="488">
        <v>114166.83</v>
      </c>
      <c r="O313" s="488">
        <f t="shared" ref="O313:O316" si="508">H313-N313</f>
        <v>10225.870000000001</v>
      </c>
      <c r="P313" s="134">
        <f t="shared" si="494"/>
        <v>0.92</v>
      </c>
      <c r="Q313" s="16" t="e">
        <f>D313+H313-N313-#REF!</f>
        <v>#REF!</v>
      </c>
      <c r="R313" s="42">
        <f t="shared" si="454"/>
        <v>0</v>
      </c>
      <c r="S313" s="659"/>
      <c r="T313" s="46" t="b">
        <f t="shared" si="506"/>
        <v>0</v>
      </c>
      <c r="CG313" s="46"/>
      <c r="CJ313" s="46" t="b">
        <f t="shared" si="427"/>
        <v>1</v>
      </c>
      <c r="CT313" s="210">
        <f t="shared" si="411"/>
        <v>124392.7</v>
      </c>
      <c r="CU313" s="46" t="b">
        <f t="shared" si="412"/>
        <v>1</v>
      </c>
    </row>
    <row r="314" spans="1:99" s="350" customFormat="1" ht="58.5" customHeight="1" x14ac:dyDescent="0.25">
      <c r="A314" s="241"/>
      <c r="B314" s="202" t="s">
        <v>19</v>
      </c>
      <c r="C314" s="503"/>
      <c r="D314" s="488"/>
      <c r="E314" s="488"/>
      <c r="F314" s="488"/>
      <c r="G314" s="488">
        <v>38694.29</v>
      </c>
      <c r="H314" s="488">
        <v>13821</v>
      </c>
      <c r="I314" s="488">
        <v>13821</v>
      </c>
      <c r="J314" s="143">
        <f t="shared" ref="J314:J322" si="509">I314/H314</f>
        <v>1</v>
      </c>
      <c r="K314" s="488">
        <v>13821</v>
      </c>
      <c r="L314" s="134">
        <f t="shared" ref="L314:L316" si="510">K314/H314</f>
        <v>1</v>
      </c>
      <c r="M314" s="134">
        <f t="shared" si="464"/>
        <v>1</v>
      </c>
      <c r="N314" s="488">
        <v>13821</v>
      </c>
      <c r="O314" s="488">
        <f t="shared" si="508"/>
        <v>0</v>
      </c>
      <c r="P314" s="134">
        <f t="shared" si="494"/>
        <v>1</v>
      </c>
      <c r="Q314" s="16" t="e">
        <f>D314+H314-N314-#REF!</f>
        <v>#REF!</v>
      </c>
      <c r="R314" s="42">
        <f t="shared" si="454"/>
        <v>0</v>
      </c>
      <c r="S314" s="659"/>
      <c r="T314" s="46" t="b">
        <f t="shared" si="506"/>
        <v>1</v>
      </c>
      <c r="CG314" s="46"/>
      <c r="CJ314" s="46" t="b">
        <f t="shared" si="427"/>
        <v>1</v>
      </c>
      <c r="CT314" s="210">
        <f t="shared" si="411"/>
        <v>13821</v>
      </c>
      <c r="CU314" s="46" t="b">
        <f t="shared" si="412"/>
        <v>1</v>
      </c>
    </row>
    <row r="315" spans="1:99" s="350" customFormat="1" ht="58.5" customHeight="1" x14ac:dyDescent="0.25">
      <c r="A315" s="241"/>
      <c r="B315" s="503" t="s">
        <v>22</v>
      </c>
      <c r="C315" s="503"/>
      <c r="D315" s="488"/>
      <c r="E315" s="488"/>
      <c r="F315" s="488"/>
      <c r="G315" s="488"/>
      <c r="H315" s="488">
        <v>24873.29</v>
      </c>
      <c r="I315" s="491">
        <v>2468.6799999999998</v>
      </c>
      <c r="J315" s="143">
        <f t="shared" si="509"/>
        <v>0.1</v>
      </c>
      <c r="K315" s="491">
        <v>2468.6799999999998</v>
      </c>
      <c r="L315" s="134">
        <f t="shared" si="510"/>
        <v>0.1</v>
      </c>
      <c r="M315" s="134">
        <f t="shared" si="464"/>
        <v>1</v>
      </c>
      <c r="N315" s="488">
        <v>3502.99</v>
      </c>
      <c r="O315" s="488">
        <f t="shared" si="508"/>
        <v>21370.3</v>
      </c>
      <c r="P315" s="134">
        <f t="shared" si="494"/>
        <v>0.14000000000000001</v>
      </c>
      <c r="Q315" s="16" t="e">
        <f>D315+H315-N315-#REF!</f>
        <v>#REF!</v>
      </c>
      <c r="R315" s="491">
        <f t="shared" si="454"/>
        <v>0</v>
      </c>
      <c r="S315" s="659"/>
      <c r="T315" s="46" t="b">
        <f t="shared" si="506"/>
        <v>1</v>
      </c>
      <c r="CG315" s="46"/>
      <c r="CJ315" s="46" t="b">
        <f t="shared" si="427"/>
        <v>1</v>
      </c>
      <c r="CT315" s="210">
        <f t="shared" si="411"/>
        <v>24873.29</v>
      </c>
      <c r="CU315" s="46" t="b">
        <f t="shared" si="412"/>
        <v>1</v>
      </c>
    </row>
    <row r="316" spans="1:99" s="350" customFormat="1" ht="58.5" customHeight="1" collapsed="1" x14ac:dyDescent="0.25">
      <c r="A316" s="242"/>
      <c r="B316" s="202" t="s">
        <v>11</v>
      </c>
      <c r="C316" s="503"/>
      <c r="D316" s="488"/>
      <c r="E316" s="488"/>
      <c r="F316" s="488"/>
      <c r="G316" s="488"/>
      <c r="H316" s="488"/>
      <c r="I316" s="491"/>
      <c r="J316" s="142" t="e">
        <f t="shared" si="509"/>
        <v>#DIV/0!</v>
      </c>
      <c r="K316" s="488"/>
      <c r="L316" s="133" t="e">
        <f t="shared" si="510"/>
        <v>#DIV/0!</v>
      </c>
      <c r="M316" s="133" t="e">
        <f t="shared" si="464"/>
        <v>#DIV/0!</v>
      </c>
      <c r="N316" s="488"/>
      <c r="O316" s="488">
        <f t="shared" si="508"/>
        <v>0</v>
      </c>
      <c r="P316" s="133" t="e">
        <f t="shared" si="494"/>
        <v>#DIV/0!</v>
      </c>
      <c r="Q316" s="16" t="e">
        <f>D316+H316-N316-#REF!</f>
        <v>#REF!</v>
      </c>
      <c r="R316" s="491">
        <f t="shared" si="454"/>
        <v>0</v>
      </c>
      <c r="S316" s="660"/>
      <c r="T316" s="46" t="b">
        <f t="shared" si="506"/>
        <v>1</v>
      </c>
      <c r="CG316" s="46"/>
      <c r="CJ316" s="46" t="b">
        <f t="shared" si="427"/>
        <v>1</v>
      </c>
      <c r="CT316" s="210">
        <f t="shared" si="411"/>
        <v>0</v>
      </c>
      <c r="CU316" s="46" t="b">
        <f t="shared" si="412"/>
        <v>1</v>
      </c>
    </row>
    <row r="317" spans="1:99" s="350" customFormat="1" ht="116.25" x14ac:dyDescent="0.25">
      <c r="A317" s="237" t="s">
        <v>316</v>
      </c>
      <c r="B317" s="282" t="s">
        <v>317</v>
      </c>
      <c r="C317" s="453"/>
      <c r="D317" s="472"/>
      <c r="E317" s="472"/>
      <c r="F317" s="472"/>
      <c r="G317" s="238">
        <f>SUM(G318:G322)</f>
        <v>292.7</v>
      </c>
      <c r="H317" s="238">
        <f t="shared" ref="H317:K317" si="511">SUM(H318:H322)</f>
        <v>292.7</v>
      </c>
      <c r="I317" s="238">
        <f t="shared" si="511"/>
        <v>98.72</v>
      </c>
      <c r="J317" s="143">
        <f t="shared" si="509"/>
        <v>0.34</v>
      </c>
      <c r="K317" s="238">
        <f t="shared" si="511"/>
        <v>98.72</v>
      </c>
      <c r="L317" s="134">
        <f>K317/H317</f>
        <v>0.34</v>
      </c>
      <c r="M317" s="134">
        <f t="shared" si="464"/>
        <v>1</v>
      </c>
      <c r="N317" s="238">
        <f t="shared" ref="N317" si="512">SUM(N318:N322)</f>
        <v>292.7</v>
      </c>
      <c r="O317" s="238">
        <f>H317-N317</f>
        <v>0</v>
      </c>
      <c r="P317" s="171">
        <f t="shared" si="494"/>
        <v>1</v>
      </c>
      <c r="Q317" s="16"/>
      <c r="R317" s="467"/>
      <c r="S317" s="576" t="s">
        <v>461</v>
      </c>
      <c r="T317" s="46"/>
      <c r="CG317" s="46"/>
      <c r="CJ317" s="46"/>
      <c r="CT317" s="210">
        <f t="shared" si="411"/>
        <v>292.7</v>
      </c>
      <c r="CU317" s="46" t="b">
        <f t="shared" si="412"/>
        <v>1</v>
      </c>
    </row>
    <row r="318" spans="1:99" s="350" customFormat="1" ht="30.75" customHeight="1" x14ac:dyDescent="0.25">
      <c r="A318" s="241"/>
      <c r="B318" s="202" t="s">
        <v>10</v>
      </c>
      <c r="C318" s="453"/>
      <c r="D318" s="472"/>
      <c r="E318" s="472"/>
      <c r="F318" s="472"/>
      <c r="G318" s="472"/>
      <c r="H318" s="472"/>
      <c r="I318" s="467"/>
      <c r="J318" s="142" t="e">
        <f>I318/H318</f>
        <v>#DIV/0!</v>
      </c>
      <c r="K318" s="472"/>
      <c r="L318" s="133" t="e">
        <f>K318/H318</f>
        <v>#DIV/0!</v>
      </c>
      <c r="M318" s="133" t="e">
        <f t="shared" si="464"/>
        <v>#DIV/0!</v>
      </c>
      <c r="N318" s="472"/>
      <c r="O318" s="472">
        <f>H318-N318</f>
        <v>0</v>
      </c>
      <c r="P318" s="133" t="e">
        <f t="shared" si="494"/>
        <v>#DIV/0!</v>
      </c>
      <c r="Q318" s="16"/>
      <c r="R318" s="467"/>
      <c r="S318" s="577"/>
      <c r="T318" s="46"/>
      <c r="CG318" s="46"/>
      <c r="CJ318" s="46"/>
      <c r="CT318" s="210">
        <f t="shared" si="411"/>
        <v>0</v>
      </c>
      <c r="CU318" s="46" t="b">
        <f t="shared" si="412"/>
        <v>1</v>
      </c>
    </row>
    <row r="319" spans="1:99" s="350" customFormat="1" ht="30.75" customHeight="1" x14ac:dyDescent="0.25">
      <c r="A319" s="241"/>
      <c r="B319" s="202" t="s">
        <v>8</v>
      </c>
      <c r="C319" s="453"/>
      <c r="D319" s="472"/>
      <c r="E319" s="472"/>
      <c r="F319" s="472"/>
      <c r="G319" s="472">
        <v>292.7</v>
      </c>
      <c r="H319" s="472">
        <v>292.7</v>
      </c>
      <c r="I319" s="467">
        <v>98.72</v>
      </c>
      <c r="J319" s="143">
        <f t="shared" si="509"/>
        <v>0.34</v>
      </c>
      <c r="K319" s="467">
        <v>98.72</v>
      </c>
      <c r="L319" s="134">
        <f t="shared" ref="L319:L322" si="513">K319/H319</f>
        <v>0.34</v>
      </c>
      <c r="M319" s="134">
        <f t="shared" si="464"/>
        <v>1</v>
      </c>
      <c r="N319" s="472">
        <v>292.7</v>
      </c>
      <c r="O319" s="472">
        <f t="shared" ref="O319:O322" si="514">H319-N319</f>
        <v>0</v>
      </c>
      <c r="P319" s="134">
        <f t="shared" si="494"/>
        <v>1</v>
      </c>
      <c r="Q319" s="16"/>
      <c r="R319" s="467"/>
      <c r="S319" s="577"/>
      <c r="T319" s="46"/>
      <c r="CG319" s="46"/>
      <c r="CJ319" s="46"/>
      <c r="CT319" s="210">
        <f t="shared" si="411"/>
        <v>292.7</v>
      </c>
      <c r="CU319" s="46" t="b">
        <f t="shared" si="412"/>
        <v>1</v>
      </c>
    </row>
    <row r="320" spans="1:99" s="350" customFormat="1" ht="30.75" customHeight="1" x14ac:dyDescent="0.25">
      <c r="A320" s="241"/>
      <c r="B320" s="202" t="s">
        <v>19</v>
      </c>
      <c r="C320" s="453"/>
      <c r="D320" s="472"/>
      <c r="E320" s="472"/>
      <c r="F320" s="472"/>
      <c r="G320" s="472"/>
      <c r="H320" s="472"/>
      <c r="I320" s="467"/>
      <c r="J320" s="142" t="e">
        <f t="shared" si="509"/>
        <v>#DIV/0!</v>
      </c>
      <c r="K320" s="472"/>
      <c r="L320" s="133" t="e">
        <f t="shared" si="513"/>
        <v>#DIV/0!</v>
      </c>
      <c r="M320" s="133" t="e">
        <f t="shared" si="464"/>
        <v>#DIV/0!</v>
      </c>
      <c r="N320" s="472"/>
      <c r="O320" s="472">
        <f t="shared" si="514"/>
        <v>0</v>
      </c>
      <c r="P320" s="133" t="e">
        <f t="shared" si="494"/>
        <v>#DIV/0!</v>
      </c>
      <c r="Q320" s="16"/>
      <c r="R320" s="467"/>
      <c r="S320" s="577"/>
      <c r="T320" s="46"/>
      <c r="CG320" s="46"/>
      <c r="CJ320" s="46"/>
      <c r="CT320" s="210">
        <f t="shared" si="411"/>
        <v>0</v>
      </c>
      <c r="CU320" s="46" t="b">
        <f t="shared" si="412"/>
        <v>1</v>
      </c>
    </row>
    <row r="321" spans="1:99" s="350" customFormat="1" ht="30.75" customHeight="1" x14ac:dyDescent="0.25">
      <c r="A321" s="241"/>
      <c r="B321" s="453" t="s">
        <v>22</v>
      </c>
      <c r="C321" s="453"/>
      <c r="D321" s="472"/>
      <c r="E321" s="472"/>
      <c r="F321" s="472"/>
      <c r="G321" s="472"/>
      <c r="H321" s="472"/>
      <c r="I321" s="467"/>
      <c r="J321" s="142" t="e">
        <f t="shared" si="509"/>
        <v>#DIV/0!</v>
      </c>
      <c r="K321" s="472"/>
      <c r="L321" s="133" t="e">
        <f t="shared" si="513"/>
        <v>#DIV/0!</v>
      </c>
      <c r="M321" s="133" t="e">
        <f t="shared" si="464"/>
        <v>#DIV/0!</v>
      </c>
      <c r="N321" s="472"/>
      <c r="O321" s="472">
        <f t="shared" si="514"/>
        <v>0</v>
      </c>
      <c r="P321" s="133" t="e">
        <f t="shared" si="494"/>
        <v>#DIV/0!</v>
      </c>
      <c r="Q321" s="16"/>
      <c r="R321" s="467"/>
      <c r="S321" s="577"/>
      <c r="T321" s="46"/>
      <c r="CG321" s="46"/>
      <c r="CJ321" s="46"/>
      <c r="CT321" s="210">
        <f t="shared" si="411"/>
        <v>0</v>
      </c>
      <c r="CU321" s="46" t="b">
        <f t="shared" si="412"/>
        <v>1</v>
      </c>
    </row>
    <row r="322" spans="1:99" s="350" customFormat="1" ht="30.75" customHeight="1" x14ac:dyDescent="0.25">
      <c r="A322" s="242"/>
      <c r="B322" s="202" t="s">
        <v>11</v>
      </c>
      <c r="C322" s="453"/>
      <c r="D322" s="472"/>
      <c r="E322" s="472"/>
      <c r="F322" s="472"/>
      <c r="G322" s="472"/>
      <c r="H322" s="472"/>
      <c r="I322" s="467"/>
      <c r="J322" s="142" t="e">
        <f t="shared" si="509"/>
        <v>#DIV/0!</v>
      </c>
      <c r="K322" s="472"/>
      <c r="L322" s="133" t="e">
        <f t="shared" si="513"/>
        <v>#DIV/0!</v>
      </c>
      <c r="M322" s="133" t="e">
        <f t="shared" si="464"/>
        <v>#DIV/0!</v>
      </c>
      <c r="N322" s="472"/>
      <c r="O322" s="472">
        <f t="shared" si="514"/>
        <v>0</v>
      </c>
      <c r="P322" s="133" t="e">
        <f t="shared" si="494"/>
        <v>#DIV/0!</v>
      </c>
      <c r="Q322" s="16"/>
      <c r="R322" s="467"/>
      <c r="S322" s="578"/>
      <c r="T322" s="46"/>
      <c r="CG322" s="46"/>
      <c r="CJ322" s="46"/>
      <c r="CT322" s="210">
        <f t="shared" si="411"/>
        <v>0</v>
      </c>
      <c r="CU322" s="46" t="b">
        <f t="shared" si="412"/>
        <v>1</v>
      </c>
    </row>
    <row r="323" spans="1:99" s="350" customFormat="1" ht="116.25" x14ac:dyDescent="0.25">
      <c r="A323" s="237" t="s">
        <v>463</v>
      </c>
      <c r="B323" s="282" t="s">
        <v>464</v>
      </c>
      <c r="C323" s="453"/>
      <c r="D323" s="472"/>
      <c r="E323" s="472"/>
      <c r="F323" s="472"/>
      <c r="G323" s="238">
        <f>SUM(G324:G328)</f>
        <v>0</v>
      </c>
      <c r="H323" s="238">
        <f t="shared" ref="H323:I323" si="515">SUM(H324:H328)</f>
        <v>4514</v>
      </c>
      <c r="I323" s="238">
        <f t="shared" si="515"/>
        <v>0</v>
      </c>
      <c r="J323" s="143">
        <f t="shared" ref="J323" si="516">I323/H323</f>
        <v>0</v>
      </c>
      <c r="K323" s="238">
        <f t="shared" ref="K323" si="517">SUM(K324:K328)</f>
        <v>0</v>
      </c>
      <c r="L323" s="134">
        <f>K323/H323</f>
        <v>0</v>
      </c>
      <c r="M323" s="133" t="e">
        <f t="shared" ref="M323:M328" si="518">K323/I323</f>
        <v>#DIV/0!</v>
      </c>
      <c r="N323" s="238">
        <f t="shared" ref="N323" si="519">SUM(N324:N328)</f>
        <v>4514</v>
      </c>
      <c r="O323" s="238">
        <f>H323-N323</f>
        <v>0</v>
      </c>
      <c r="P323" s="171">
        <f t="shared" ref="P323:P328" si="520">N323/H323</f>
        <v>1</v>
      </c>
      <c r="Q323" s="16"/>
      <c r="R323" s="467"/>
      <c r="S323" s="576" t="s">
        <v>579</v>
      </c>
      <c r="T323" s="46"/>
      <c r="CG323" s="46"/>
      <c r="CJ323" s="46"/>
      <c r="CT323" s="210">
        <f t="shared" si="411"/>
        <v>4514</v>
      </c>
      <c r="CU323" s="46" t="b">
        <f t="shared" si="412"/>
        <v>1</v>
      </c>
    </row>
    <row r="324" spans="1:99" s="350" customFormat="1" x14ac:dyDescent="0.25">
      <c r="A324" s="241"/>
      <c r="B324" s="202" t="s">
        <v>10</v>
      </c>
      <c r="C324" s="453"/>
      <c r="D324" s="472"/>
      <c r="E324" s="472"/>
      <c r="F324" s="472"/>
      <c r="G324" s="472"/>
      <c r="H324" s="472"/>
      <c r="I324" s="467"/>
      <c r="J324" s="142" t="e">
        <f>I324/H324</f>
        <v>#DIV/0!</v>
      </c>
      <c r="K324" s="472"/>
      <c r="L324" s="133" t="e">
        <f>K324/H324</f>
        <v>#DIV/0!</v>
      </c>
      <c r="M324" s="133" t="e">
        <f t="shared" si="518"/>
        <v>#DIV/0!</v>
      </c>
      <c r="N324" s="472"/>
      <c r="O324" s="472">
        <f>H324-N324</f>
        <v>0</v>
      </c>
      <c r="P324" s="133" t="e">
        <f t="shared" si="520"/>
        <v>#DIV/0!</v>
      </c>
      <c r="Q324" s="16"/>
      <c r="R324" s="467"/>
      <c r="S324" s="577"/>
      <c r="T324" s="46"/>
      <c r="CG324" s="46"/>
      <c r="CJ324" s="46"/>
      <c r="CT324" s="210">
        <f t="shared" si="411"/>
        <v>0</v>
      </c>
      <c r="CU324" s="46" t="b">
        <f t="shared" si="412"/>
        <v>1</v>
      </c>
    </row>
    <row r="325" spans="1:99" s="350" customFormat="1" x14ac:dyDescent="0.25">
      <c r="A325" s="241"/>
      <c r="B325" s="202" t="s">
        <v>8</v>
      </c>
      <c r="C325" s="453"/>
      <c r="D325" s="472"/>
      <c r="E325" s="472"/>
      <c r="F325" s="472"/>
      <c r="G325" s="472"/>
      <c r="H325" s="472">
        <v>4514</v>
      </c>
      <c r="I325" s="467"/>
      <c r="J325" s="143">
        <f t="shared" ref="J325:J328" si="521">I325/H325</f>
        <v>0</v>
      </c>
      <c r="K325" s="467"/>
      <c r="L325" s="134">
        <f t="shared" ref="L325:L328" si="522">K325/H325</f>
        <v>0</v>
      </c>
      <c r="M325" s="133" t="e">
        <f t="shared" si="518"/>
        <v>#DIV/0!</v>
      </c>
      <c r="N325" s="472">
        <v>4514</v>
      </c>
      <c r="O325" s="472"/>
      <c r="P325" s="134">
        <f t="shared" si="520"/>
        <v>1</v>
      </c>
      <c r="Q325" s="16"/>
      <c r="R325" s="467"/>
      <c r="S325" s="577"/>
      <c r="T325" s="46"/>
      <c r="CG325" s="46"/>
      <c r="CJ325" s="46"/>
      <c r="CT325" s="210">
        <f t="shared" si="411"/>
        <v>4514</v>
      </c>
      <c r="CU325" s="46" t="b">
        <f t="shared" si="412"/>
        <v>1</v>
      </c>
    </row>
    <row r="326" spans="1:99" s="350" customFormat="1" x14ac:dyDescent="0.25">
      <c r="A326" s="241"/>
      <c r="B326" s="202" t="s">
        <v>19</v>
      </c>
      <c r="C326" s="453"/>
      <c r="D326" s="472"/>
      <c r="E326" s="472"/>
      <c r="F326" s="472"/>
      <c r="G326" s="472"/>
      <c r="H326" s="472"/>
      <c r="I326" s="467"/>
      <c r="J326" s="142" t="e">
        <f t="shared" si="521"/>
        <v>#DIV/0!</v>
      </c>
      <c r="K326" s="472"/>
      <c r="L326" s="133" t="e">
        <f t="shared" si="522"/>
        <v>#DIV/0!</v>
      </c>
      <c r="M326" s="133" t="e">
        <f t="shared" si="518"/>
        <v>#DIV/0!</v>
      </c>
      <c r="N326" s="472"/>
      <c r="O326" s="472">
        <f t="shared" ref="O326:O328" si="523">H326-N326</f>
        <v>0</v>
      </c>
      <c r="P326" s="133" t="e">
        <f t="shared" si="520"/>
        <v>#DIV/0!</v>
      </c>
      <c r="Q326" s="16"/>
      <c r="R326" s="467"/>
      <c r="S326" s="577"/>
      <c r="T326" s="46"/>
      <c r="CG326" s="46"/>
      <c r="CJ326" s="46"/>
      <c r="CT326" s="210">
        <f t="shared" si="411"/>
        <v>0</v>
      </c>
      <c r="CU326" s="46" t="b">
        <f t="shared" si="412"/>
        <v>1</v>
      </c>
    </row>
    <row r="327" spans="1:99" s="350" customFormat="1" hidden="1" x14ac:dyDescent="0.25">
      <c r="A327" s="241"/>
      <c r="B327" s="453" t="s">
        <v>22</v>
      </c>
      <c r="C327" s="453"/>
      <c r="D327" s="472"/>
      <c r="E327" s="472"/>
      <c r="F327" s="472"/>
      <c r="G327" s="472"/>
      <c r="H327" s="472"/>
      <c r="I327" s="467"/>
      <c r="J327" s="142" t="e">
        <f t="shared" si="521"/>
        <v>#DIV/0!</v>
      </c>
      <c r="K327" s="472"/>
      <c r="L327" s="133" t="e">
        <f t="shared" si="522"/>
        <v>#DIV/0!</v>
      </c>
      <c r="M327" s="133" t="e">
        <f t="shared" si="518"/>
        <v>#DIV/0!</v>
      </c>
      <c r="N327" s="472"/>
      <c r="O327" s="472">
        <f t="shared" si="523"/>
        <v>0</v>
      </c>
      <c r="P327" s="133" t="e">
        <f t="shared" si="520"/>
        <v>#DIV/0!</v>
      </c>
      <c r="Q327" s="16"/>
      <c r="R327" s="467"/>
      <c r="S327" s="577"/>
      <c r="T327" s="46"/>
      <c r="CG327" s="46"/>
      <c r="CJ327" s="46"/>
      <c r="CT327" s="210">
        <f t="shared" si="411"/>
        <v>0</v>
      </c>
      <c r="CU327" s="46" t="b">
        <f t="shared" si="412"/>
        <v>1</v>
      </c>
    </row>
    <row r="328" spans="1:99" s="350" customFormat="1" x14ac:dyDescent="0.25">
      <c r="A328" s="242"/>
      <c r="B328" s="202" t="s">
        <v>11</v>
      </c>
      <c r="C328" s="453"/>
      <c r="D328" s="472"/>
      <c r="E328" s="472"/>
      <c r="F328" s="472"/>
      <c r="G328" s="472"/>
      <c r="H328" s="472"/>
      <c r="I328" s="467"/>
      <c r="J328" s="142" t="e">
        <f t="shared" si="521"/>
        <v>#DIV/0!</v>
      </c>
      <c r="K328" s="472"/>
      <c r="L328" s="133" t="e">
        <f t="shared" si="522"/>
        <v>#DIV/0!</v>
      </c>
      <c r="M328" s="133" t="e">
        <f t="shared" si="518"/>
        <v>#DIV/0!</v>
      </c>
      <c r="N328" s="472"/>
      <c r="O328" s="472">
        <f t="shared" si="523"/>
        <v>0</v>
      </c>
      <c r="P328" s="133" t="e">
        <f t="shared" si="520"/>
        <v>#DIV/0!</v>
      </c>
      <c r="Q328" s="16"/>
      <c r="R328" s="467"/>
      <c r="S328" s="578"/>
      <c r="T328" s="46"/>
      <c r="CG328" s="46"/>
      <c r="CJ328" s="46"/>
      <c r="CT328" s="210">
        <f t="shared" si="411"/>
        <v>0</v>
      </c>
      <c r="CU328" s="46" t="b">
        <f t="shared" si="412"/>
        <v>1</v>
      </c>
    </row>
    <row r="329" spans="1:99" s="266" customFormat="1" ht="114" customHeight="1" x14ac:dyDescent="0.25">
      <c r="A329" s="603" t="s">
        <v>212</v>
      </c>
      <c r="B329" s="53" t="s">
        <v>58</v>
      </c>
      <c r="C329" s="53" t="s">
        <v>9</v>
      </c>
      <c r="D329" s="54">
        <f t="shared" ref="D329:I329" si="524">SUM(D330:D331)</f>
        <v>0</v>
      </c>
      <c r="E329" s="54">
        <f t="shared" si="524"/>
        <v>0</v>
      </c>
      <c r="F329" s="54">
        <f t="shared" si="524"/>
        <v>0</v>
      </c>
      <c r="G329" s="54">
        <f t="shared" si="524"/>
        <v>9534.4599999999991</v>
      </c>
      <c r="H329" s="29">
        <f t="shared" si="524"/>
        <v>8765.2900000000009</v>
      </c>
      <c r="I329" s="29">
        <f t="shared" si="524"/>
        <v>7199.19</v>
      </c>
      <c r="J329" s="83">
        <f>I329/H329</f>
        <v>0.82</v>
      </c>
      <c r="K329" s="29">
        <f>SUM(K330:K331)</f>
        <v>6815.13</v>
      </c>
      <c r="L329" s="57">
        <f>K329/H329</f>
        <v>0.78</v>
      </c>
      <c r="M329" s="56">
        <f>K329/I329</f>
        <v>0.95</v>
      </c>
      <c r="N329" s="54">
        <f>SUM(N330:N331)</f>
        <v>8656.0499999999993</v>
      </c>
      <c r="O329" s="29">
        <f t="shared" si="437"/>
        <v>109.24</v>
      </c>
      <c r="P329" s="57">
        <f t="shared" ref="P329:P331" si="525">N329/H329</f>
        <v>0.99</v>
      </c>
      <c r="Q329" s="54">
        <f t="shared" si="435"/>
        <v>109.24</v>
      </c>
      <c r="R329" s="29">
        <f t="shared" si="454"/>
        <v>384.06</v>
      </c>
      <c r="S329" s="576" t="s">
        <v>352</v>
      </c>
      <c r="T329" s="217" t="b">
        <f t="shared" ref="T329:T334" si="526">H341-K341=Q341</f>
        <v>1</v>
      </c>
      <c r="CG329" s="217"/>
      <c r="CJ329" s="46" t="b">
        <f t="shared" si="427"/>
        <v>1</v>
      </c>
      <c r="CT329" s="452">
        <f t="shared" si="411"/>
        <v>8765.2900000000009</v>
      </c>
      <c r="CU329" s="27" t="b">
        <f t="shared" si="412"/>
        <v>1</v>
      </c>
    </row>
    <row r="330" spans="1:99" s="266" customFormat="1" x14ac:dyDescent="0.25">
      <c r="A330" s="604"/>
      <c r="B330" s="58" t="s">
        <v>10</v>
      </c>
      <c r="C330" s="58"/>
      <c r="D330" s="25">
        <f t="shared" ref="D330:F334" si="527">D336+D414</f>
        <v>0</v>
      </c>
      <c r="E330" s="25">
        <f t="shared" si="527"/>
        <v>0</v>
      </c>
      <c r="F330" s="25">
        <f t="shared" si="527"/>
        <v>0</v>
      </c>
      <c r="G330" s="25">
        <f>G336+G390+G414</f>
        <v>139.49</v>
      </c>
      <c r="H330" s="25">
        <f t="shared" ref="H330:I330" si="528">H336+H390+H414</f>
        <v>72.69</v>
      </c>
      <c r="I330" s="25">
        <f t="shared" si="528"/>
        <v>72.69</v>
      </c>
      <c r="J330" s="60">
        <f>I330/H330</f>
        <v>1</v>
      </c>
      <c r="K330" s="25">
        <f t="shared" ref="K330" si="529">K336+K390+K414</f>
        <v>72.69</v>
      </c>
      <c r="L330" s="59">
        <f>K330/H330</f>
        <v>1</v>
      </c>
      <c r="M330" s="59">
        <f>K330/I330</f>
        <v>1</v>
      </c>
      <c r="N330" s="25">
        <f>N336+N390+N414</f>
        <v>72.69</v>
      </c>
      <c r="O330" s="191">
        <f t="shared" si="437"/>
        <v>0</v>
      </c>
      <c r="P330" s="59">
        <f t="shared" si="525"/>
        <v>1</v>
      </c>
      <c r="Q330" s="25">
        <f t="shared" si="435"/>
        <v>0</v>
      </c>
      <c r="R330" s="25">
        <f t="shared" si="454"/>
        <v>0</v>
      </c>
      <c r="S330" s="577"/>
      <c r="T330" s="217" t="b">
        <f t="shared" si="526"/>
        <v>1</v>
      </c>
      <c r="CG330" s="217"/>
      <c r="CJ330" s="46" t="b">
        <f t="shared" si="427"/>
        <v>1</v>
      </c>
      <c r="CT330" s="452">
        <f t="shared" si="411"/>
        <v>72.69</v>
      </c>
      <c r="CU330" s="27" t="b">
        <f t="shared" si="412"/>
        <v>1</v>
      </c>
    </row>
    <row r="331" spans="1:99" s="266" customFormat="1" x14ac:dyDescent="0.25">
      <c r="A331" s="604"/>
      <c r="B331" s="58" t="s">
        <v>8</v>
      </c>
      <c r="C331" s="58"/>
      <c r="D331" s="25">
        <f t="shared" si="527"/>
        <v>0</v>
      </c>
      <c r="E331" s="25">
        <f t="shared" si="527"/>
        <v>0</v>
      </c>
      <c r="F331" s="25">
        <f t="shared" si="527"/>
        <v>0</v>
      </c>
      <c r="G331" s="25">
        <f>G337+G391+G415</f>
        <v>9394.9699999999993</v>
      </c>
      <c r="H331" s="25">
        <f>H337+H391+H415</f>
        <v>8692.6</v>
      </c>
      <c r="I331" s="25">
        <f>I337+I391+I415</f>
        <v>7126.5</v>
      </c>
      <c r="J331" s="60">
        <f>I331/H331</f>
        <v>0.82</v>
      </c>
      <c r="K331" s="25">
        <f t="shared" ref="K331" si="530">K337+K391+K415</f>
        <v>6742.44</v>
      </c>
      <c r="L331" s="59">
        <f>K331/H331</f>
        <v>0.78</v>
      </c>
      <c r="M331" s="59">
        <f>K331/I331</f>
        <v>0.95</v>
      </c>
      <c r="N331" s="25">
        <f t="shared" ref="N331" si="531">N337+N391+N415</f>
        <v>8583.36</v>
      </c>
      <c r="O331" s="25">
        <f t="shared" si="437"/>
        <v>109.24</v>
      </c>
      <c r="P331" s="59">
        <f t="shared" si="525"/>
        <v>0.99</v>
      </c>
      <c r="Q331" s="25">
        <f t="shared" si="435"/>
        <v>109.24</v>
      </c>
      <c r="R331" s="25">
        <f t="shared" si="454"/>
        <v>384.06</v>
      </c>
      <c r="S331" s="577"/>
      <c r="T331" s="217" t="b">
        <f t="shared" si="526"/>
        <v>1</v>
      </c>
      <c r="CG331" s="217"/>
      <c r="CJ331" s="46" t="b">
        <f t="shared" si="427"/>
        <v>1</v>
      </c>
      <c r="CT331" s="452">
        <f t="shared" si="411"/>
        <v>8692.6</v>
      </c>
      <c r="CU331" s="27" t="b">
        <f t="shared" si="412"/>
        <v>1</v>
      </c>
    </row>
    <row r="332" spans="1:99" s="266" customFormat="1" x14ac:dyDescent="0.25">
      <c r="A332" s="604"/>
      <c r="B332" s="58" t="s">
        <v>19</v>
      </c>
      <c r="C332" s="58"/>
      <c r="D332" s="25">
        <f t="shared" si="527"/>
        <v>0</v>
      </c>
      <c r="E332" s="25">
        <f t="shared" si="527"/>
        <v>0</v>
      </c>
      <c r="F332" s="25">
        <f t="shared" si="527"/>
        <v>0</v>
      </c>
      <c r="G332" s="25">
        <f>G338+G392+G416</f>
        <v>0</v>
      </c>
      <c r="H332" s="25">
        <f>H338+H392+H416</f>
        <v>0</v>
      </c>
      <c r="I332" s="25">
        <f>I338+I392+I416</f>
        <v>0</v>
      </c>
      <c r="J332" s="56"/>
      <c r="K332" s="25">
        <f t="shared" ref="K332" si="532">K338+K392+K416</f>
        <v>0</v>
      </c>
      <c r="L332" s="57"/>
      <c r="M332" s="59"/>
      <c r="N332" s="25">
        <f t="shared" ref="N332" si="533">N338+N392+N416</f>
        <v>0</v>
      </c>
      <c r="O332" s="25">
        <f t="shared" si="437"/>
        <v>0</v>
      </c>
      <c r="P332" s="123"/>
      <c r="Q332" s="25">
        <f t="shared" si="435"/>
        <v>0</v>
      </c>
      <c r="R332" s="25">
        <f t="shared" si="454"/>
        <v>0</v>
      </c>
      <c r="S332" s="577"/>
      <c r="T332" s="217" t="b">
        <f t="shared" si="526"/>
        <v>1</v>
      </c>
      <c r="CG332" s="217"/>
      <c r="CJ332" s="46" t="b">
        <f t="shared" si="427"/>
        <v>1</v>
      </c>
      <c r="CT332" s="452">
        <f t="shared" ref="CT332:CT395" si="534">N332+O332</f>
        <v>0</v>
      </c>
      <c r="CU332" s="27" t="b">
        <f t="shared" ref="CU332:CU395" si="535">CT332=H332</f>
        <v>1</v>
      </c>
    </row>
    <row r="333" spans="1:99" s="266" customFormat="1" x14ac:dyDescent="0.25">
      <c r="A333" s="604"/>
      <c r="B333" s="58" t="s">
        <v>22</v>
      </c>
      <c r="C333" s="58"/>
      <c r="D333" s="25">
        <f t="shared" si="527"/>
        <v>0</v>
      </c>
      <c r="E333" s="25">
        <f t="shared" si="527"/>
        <v>0</v>
      </c>
      <c r="F333" s="25">
        <f t="shared" si="527"/>
        <v>0</v>
      </c>
      <c r="G333" s="25">
        <f t="shared" ref="G333:I334" si="536">G339+G417</f>
        <v>0</v>
      </c>
      <c r="H333" s="25">
        <f t="shared" si="536"/>
        <v>0</v>
      </c>
      <c r="I333" s="25">
        <f t="shared" si="536"/>
        <v>0</v>
      </c>
      <c r="J333" s="56"/>
      <c r="K333" s="25">
        <f>K339+K417</f>
        <v>0</v>
      </c>
      <c r="L333" s="57"/>
      <c r="M333" s="59"/>
      <c r="N333" s="25"/>
      <c r="O333" s="25">
        <f t="shared" si="437"/>
        <v>0</v>
      </c>
      <c r="P333" s="123"/>
      <c r="Q333" s="25">
        <f t="shared" si="435"/>
        <v>0</v>
      </c>
      <c r="R333" s="25">
        <f t="shared" si="454"/>
        <v>0</v>
      </c>
      <c r="S333" s="577"/>
      <c r="T333" s="217" t="b">
        <f t="shared" si="526"/>
        <v>1</v>
      </c>
      <c r="CG333" s="217"/>
      <c r="CJ333" s="46" t="b">
        <f t="shared" si="427"/>
        <v>1</v>
      </c>
      <c r="CT333" s="452">
        <f t="shared" si="534"/>
        <v>0</v>
      </c>
      <c r="CU333" s="27" t="b">
        <f t="shared" si="535"/>
        <v>1</v>
      </c>
    </row>
    <row r="334" spans="1:99" s="266" customFormat="1" x14ac:dyDescent="0.25">
      <c r="A334" s="605"/>
      <c r="B334" s="58" t="s">
        <v>11</v>
      </c>
      <c r="C334" s="58"/>
      <c r="D334" s="25">
        <f t="shared" si="527"/>
        <v>0</v>
      </c>
      <c r="E334" s="25">
        <f t="shared" si="527"/>
        <v>0</v>
      </c>
      <c r="F334" s="25">
        <f t="shared" si="527"/>
        <v>0</v>
      </c>
      <c r="G334" s="25">
        <f t="shared" si="536"/>
        <v>0</v>
      </c>
      <c r="H334" s="25">
        <f t="shared" si="536"/>
        <v>0</v>
      </c>
      <c r="I334" s="25">
        <f t="shared" si="536"/>
        <v>0</v>
      </c>
      <c r="J334" s="56"/>
      <c r="K334" s="25">
        <f>K340+K418</f>
        <v>0</v>
      </c>
      <c r="L334" s="56"/>
      <c r="M334" s="59"/>
      <c r="N334" s="25"/>
      <c r="O334" s="25">
        <f t="shared" si="437"/>
        <v>0</v>
      </c>
      <c r="P334" s="124"/>
      <c r="Q334" s="25">
        <f t="shared" si="435"/>
        <v>0</v>
      </c>
      <c r="R334" s="25">
        <f t="shared" si="454"/>
        <v>0</v>
      </c>
      <c r="S334" s="578"/>
      <c r="T334" s="217" t="b">
        <f t="shared" si="526"/>
        <v>1</v>
      </c>
      <c r="CG334" s="217"/>
      <c r="CJ334" s="46" t="b">
        <f t="shared" si="427"/>
        <v>1</v>
      </c>
      <c r="CT334" s="452">
        <f t="shared" si="534"/>
        <v>0</v>
      </c>
      <c r="CU334" s="27" t="b">
        <f t="shared" si="535"/>
        <v>1</v>
      </c>
    </row>
    <row r="335" spans="1:99" s="317" customFormat="1" ht="46.5" x14ac:dyDescent="0.25">
      <c r="A335" s="138" t="s">
        <v>114</v>
      </c>
      <c r="B335" s="165" t="s">
        <v>131</v>
      </c>
      <c r="C335" s="129" t="s">
        <v>2</v>
      </c>
      <c r="D335" s="51">
        <f t="shared" ref="D335:I335" si="537">SUM(D336:D340)</f>
        <v>0</v>
      </c>
      <c r="E335" s="51">
        <f t="shared" si="537"/>
        <v>0</v>
      </c>
      <c r="F335" s="51">
        <f t="shared" si="537"/>
        <v>0</v>
      </c>
      <c r="G335" s="51">
        <f t="shared" si="537"/>
        <v>1502.07</v>
      </c>
      <c r="H335" s="51">
        <f t="shared" si="537"/>
        <v>799.7</v>
      </c>
      <c r="I335" s="166">
        <f t="shared" si="537"/>
        <v>566.5</v>
      </c>
      <c r="J335" s="139">
        <f>I335/H335</f>
        <v>0.71</v>
      </c>
      <c r="K335" s="51">
        <f>SUM(K336:K340)</f>
        <v>391.84</v>
      </c>
      <c r="L335" s="130">
        <f>K335/H335</f>
        <v>0.49</v>
      </c>
      <c r="M335" s="132">
        <f>K335/I335</f>
        <v>0.69</v>
      </c>
      <c r="N335" s="51">
        <f t="shared" ref="N335" si="538">SUM(N336:N340)</f>
        <v>690.46</v>
      </c>
      <c r="O335" s="51">
        <f>H335-N335</f>
        <v>109.24</v>
      </c>
      <c r="P335" s="130">
        <f t="shared" ref="P335:P414" si="539">N335/H335</f>
        <v>0.86</v>
      </c>
      <c r="Q335" s="319">
        <f t="shared" si="435"/>
        <v>109.24</v>
      </c>
      <c r="R335" s="320">
        <f t="shared" si="454"/>
        <v>174.66</v>
      </c>
      <c r="S335" s="576"/>
      <c r="T335" s="217" t="b">
        <f t="shared" ref="T335:T340" si="540">H347-K347=Q347</f>
        <v>0</v>
      </c>
      <c r="CG335" s="217"/>
      <c r="CJ335" s="217" t="b">
        <f t="shared" si="427"/>
        <v>1</v>
      </c>
      <c r="CT335" s="452">
        <f t="shared" si="534"/>
        <v>799.7</v>
      </c>
      <c r="CU335" s="27" t="b">
        <f t="shared" si="535"/>
        <v>1</v>
      </c>
    </row>
    <row r="336" spans="1:99" s="317" customFormat="1" x14ac:dyDescent="0.25">
      <c r="A336" s="163"/>
      <c r="B336" s="323" t="s">
        <v>126</v>
      </c>
      <c r="C336" s="323"/>
      <c r="D336" s="321">
        <f t="shared" ref="D336:F340" si="541">D366</f>
        <v>0</v>
      </c>
      <c r="E336" s="321">
        <f t="shared" si="541"/>
        <v>0</v>
      </c>
      <c r="F336" s="321">
        <f t="shared" si="541"/>
        <v>0</v>
      </c>
      <c r="G336" s="321">
        <f>G348+G354+G342+G372</f>
        <v>0</v>
      </c>
      <c r="H336" s="364">
        <f t="shared" ref="H336:I336" si="542">H348+H354+H342+H372</f>
        <v>0</v>
      </c>
      <c r="I336" s="364">
        <f t="shared" si="542"/>
        <v>0</v>
      </c>
      <c r="J336" s="223"/>
      <c r="K336" s="364">
        <f t="shared" ref="K336" si="543">K348+K354+K342+K372</f>
        <v>0</v>
      </c>
      <c r="L336" s="168"/>
      <c r="M336" s="169"/>
      <c r="N336" s="364">
        <f t="shared" ref="N336:O336" si="544">N348+N354+N342+N372</f>
        <v>0</v>
      </c>
      <c r="O336" s="364">
        <f t="shared" si="544"/>
        <v>0</v>
      </c>
      <c r="P336" s="170" t="e">
        <f t="shared" si="539"/>
        <v>#DIV/0!</v>
      </c>
      <c r="Q336" s="318">
        <f t="shared" si="435"/>
        <v>0</v>
      </c>
      <c r="R336" s="318">
        <f t="shared" si="454"/>
        <v>0</v>
      </c>
      <c r="S336" s="577"/>
      <c r="T336" s="217" t="b">
        <f t="shared" si="540"/>
        <v>1</v>
      </c>
      <c r="CG336" s="217"/>
      <c r="CJ336" s="217" t="b">
        <f t="shared" si="427"/>
        <v>1</v>
      </c>
      <c r="CT336" s="452">
        <f t="shared" si="534"/>
        <v>0</v>
      </c>
      <c r="CU336" s="27" t="b">
        <f t="shared" si="535"/>
        <v>1</v>
      </c>
    </row>
    <row r="337" spans="1:99" s="317" customFormat="1" x14ac:dyDescent="0.25">
      <c r="A337" s="163"/>
      <c r="B337" s="225" t="s">
        <v>8</v>
      </c>
      <c r="C337" s="225"/>
      <c r="D337" s="322">
        <f t="shared" si="541"/>
        <v>0</v>
      </c>
      <c r="E337" s="322">
        <f t="shared" si="541"/>
        <v>0</v>
      </c>
      <c r="F337" s="322">
        <f t="shared" si="541"/>
        <v>0</v>
      </c>
      <c r="G337" s="364">
        <f>G349+G355+G343+G373</f>
        <v>1502.07</v>
      </c>
      <c r="H337" s="364">
        <f t="shared" ref="G337:I340" si="545">H349+H355+H343+H373</f>
        <v>799.7</v>
      </c>
      <c r="I337" s="364">
        <f t="shared" si="545"/>
        <v>566.5</v>
      </c>
      <c r="J337" s="193">
        <f>I337/H337</f>
        <v>0.71</v>
      </c>
      <c r="K337" s="364">
        <f t="shared" ref="K337" si="546">K349+K355+K343+K373</f>
        <v>391.84</v>
      </c>
      <c r="L337" s="169">
        <f>K337/H337</f>
        <v>0.49</v>
      </c>
      <c r="M337" s="169">
        <f>K337/I337</f>
        <v>0.69</v>
      </c>
      <c r="N337" s="364">
        <f t="shared" ref="N337:O337" si="547">N349+N355+N343+N373</f>
        <v>690.46</v>
      </c>
      <c r="O337" s="364">
        <f t="shared" si="547"/>
        <v>109.24</v>
      </c>
      <c r="P337" s="169">
        <f t="shared" si="539"/>
        <v>0.86</v>
      </c>
      <c r="Q337" s="318">
        <f t="shared" si="435"/>
        <v>109.24</v>
      </c>
      <c r="R337" s="318">
        <f t="shared" si="454"/>
        <v>174.66</v>
      </c>
      <c r="S337" s="577"/>
      <c r="T337" s="217" t="b">
        <f t="shared" si="540"/>
        <v>0</v>
      </c>
      <c r="CG337" s="217"/>
      <c r="CJ337" s="217" t="b">
        <f t="shared" si="427"/>
        <v>1</v>
      </c>
      <c r="CT337" s="452">
        <f t="shared" si="534"/>
        <v>799.7</v>
      </c>
      <c r="CU337" s="27" t="b">
        <f t="shared" si="535"/>
        <v>1</v>
      </c>
    </row>
    <row r="338" spans="1:99" s="317" customFormat="1" x14ac:dyDescent="0.25">
      <c r="A338" s="163"/>
      <c r="B338" s="225" t="s">
        <v>19</v>
      </c>
      <c r="C338" s="225"/>
      <c r="D338" s="322">
        <f t="shared" si="541"/>
        <v>0</v>
      </c>
      <c r="E338" s="322">
        <f t="shared" si="541"/>
        <v>0</v>
      </c>
      <c r="F338" s="322">
        <f t="shared" si="541"/>
        <v>0</v>
      </c>
      <c r="G338" s="364">
        <f t="shared" si="545"/>
        <v>0</v>
      </c>
      <c r="H338" s="364">
        <f t="shared" si="545"/>
        <v>0</v>
      </c>
      <c r="I338" s="364">
        <f t="shared" si="545"/>
        <v>0</v>
      </c>
      <c r="J338" s="143"/>
      <c r="K338" s="364">
        <f t="shared" ref="K338" si="548">K350+K356+K344+K374</f>
        <v>0</v>
      </c>
      <c r="L338" s="134"/>
      <c r="M338" s="134"/>
      <c r="N338" s="364">
        <f t="shared" ref="N338:O338" si="549">N350+N356+N344+N374</f>
        <v>0</v>
      </c>
      <c r="O338" s="364">
        <f t="shared" si="549"/>
        <v>0</v>
      </c>
      <c r="P338" s="133" t="e">
        <f t="shared" si="539"/>
        <v>#DIV/0!</v>
      </c>
      <c r="Q338" s="318">
        <f t="shared" si="435"/>
        <v>0</v>
      </c>
      <c r="R338" s="318">
        <f t="shared" si="454"/>
        <v>0</v>
      </c>
      <c r="S338" s="577"/>
      <c r="T338" s="217" t="b">
        <f t="shared" si="540"/>
        <v>1</v>
      </c>
      <c r="CG338" s="217"/>
      <c r="CJ338" s="217" t="b">
        <f t="shared" si="427"/>
        <v>1</v>
      </c>
      <c r="CT338" s="452">
        <f t="shared" si="534"/>
        <v>0</v>
      </c>
      <c r="CU338" s="27" t="b">
        <f t="shared" si="535"/>
        <v>1</v>
      </c>
    </row>
    <row r="339" spans="1:99" s="317" customFormat="1" x14ac:dyDescent="0.25">
      <c r="A339" s="163"/>
      <c r="B339" s="225" t="s">
        <v>22</v>
      </c>
      <c r="C339" s="225"/>
      <c r="D339" s="322">
        <f t="shared" si="541"/>
        <v>0</v>
      </c>
      <c r="E339" s="322">
        <f t="shared" si="541"/>
        <v>0</v>
      </c>
      <c r="F339" s="322">
        <f t="shared" si="541"/>
        <v>0</v>
      </c>
      <c r="G339" s="364">
        <f t="shared" si="545"/>
        <v>0</v>
      </c>
      <c r="H339" s="364">
        <f t="shared" si="545"/>
        <v>0</v>
      </c>
      <c r="I339" s="364">
        <f t="shared" si="545"/>
        <v>0</v>
      </c>
      <c r="J339" s="143"/>
      <c r="K339" s="364">
        <f t="shared" ref="K339" si="550">K351+K357+K345+K375</f>
        <v>0</v>
      </c>
      <c r="L339" s="134"/>
      <c r="M339" s="134"/>
      <c r="N339" s="364">
        <f t="shared" ref="N339:O339" si="551">N351+N357+N345+N375</f>
        <v>0</v>
      </c>
      <c r="O339" s="364">
        <f t="shared" si="551"/>
        <v>0</v>
      </c>
      <c r="P339" s="133" t="e">
        <f t="shared" si="539"/>
        <v>#DIV/0!</v>
      </c>
      <c r="Q339" s="318">
        <f t="shared" si="435"/>
        <v>0</v>
      </c>
      <c r="R339" s="318">
        <f t="shared" si="454"/>
        <v>0</v>
      </c>
      <c r="S339" s="577"/>
      <c r="T339" s="217" t="b">
        <f t="shared" si="540"/>
        <v>1</v>
      </c>
      <c r="CG339" s="217"/>
      <c r="CJ339" s="217" t="b">
        <f t="shared" si="427"/>
        <v>1</v>
      </c>
      <c r="CT339" s="452">
        <f t="shared" si="534"/>
        <v>0</v>
      </c>
      <c r="CU339" s="27" t="b">
        <f t="shared" si="535"/>
        <v>1</v>
      </c>
    </row>
    <row r="340" spans="1:99" s="317" customFormat="1" x14ac:dyDescent="0.25">
      <c r="A340" s="164"/>
      <c r="B340" s="225" t="s">
        <v>11</v>
      </c>
      <c r="C340" s="225"/>
      <c r="D340" s="322">
        <f t="shared" si="541"/>
        <v>0</v>
      </c>
      <c r="E340" s="322">
        <f t="shared" si="541"/>
        <v>0</v>
      </c>
      <c r="F340" s="322">
        <f t="shared" si="541"/>
        <v>0</v>
      </c>
      <c r="G340" s="364">
        <f t="shared" si="545"/>
        <v>0</v>
      </c>
      <c r="H340" s="364">
        <f t="shared" si="545"/>
        <v>0</v>
      </c>
      <c r="I340" s="364">
        <f t="shared" si="545"/>
        <v>0</v>
      </c>
      <c r="J340" s="143"/>
      <c r="K340" s="364">
        <f t="shared" ref="K340" si="552">K352+K358+K346+K376</f>
        <v>0</v>
      </c>
      <c r="L340" s="134"/>
      <c r="M340" s="134"/>
      <c r="N340" s="364">
        <f t="shared" ref="N340:O340" si="553">N352+N358+N346+N376</f>
        <v>0</v>
      </c>
      <c r="O340" s="364">
        <f t="shared" si="553"/>
        <v>0</v>
      </c>
      <c r="P340" s="133" t="e">
        <f t="shared" si="539"/>
        <v>#DIV/0!</v>
      </c>
      <c r="Q340" s="318">
        <f t="shared" si="435"/>
        <v>0</v>
      </c>
      <c r="R340" s="318">
        <f t="shared" si="454"/>
        <v>0</v>
      </c>
      <c r="S340" s="578"/>
      <c r="T340" s="217" t="b">
        <f t="shared" si="540"/>
        <v>1</v>
      </c>
      <c r="CG340" s="217"/>
      <c r="CJ340" s="217" t="b">
        <f t="shared" si="427"/>
        <v>1</v>
      </c>
      <c r="CT340" s="452">
        <f t="shared" si="534"/>
        <v>0</v>
      </c>
      <c r="CU340" s="27" t="b">
        <f t="shared" si="535"/>
        <v>1</v>
      </c>
    </row>
    <row r="341" spans="1:99" s="317" customFormat="1" ht="93.75" hidden="1" customHeight="1" x14ac:dyDescent="0.25">
      <c r="A341" s="237"/>
      <c r="B341" s="338"/>
      <c r="C341" s="154"/>
      <c r="D341" s="238"/>
      <c r="E341" s="238"/>
      <c r="F341" s="238"/>
      <c r="G341" s="238"/>
      <c r="H341" s="238"/>
      <c r="I341" s="339"/>
      <c r="J341" s="340"/>
      <c r="K341" s="341"/>
      <c r="L341" s="172"/>
      <c r="M341" s="133"/>
      <c r="N341" s="238"/>
      <c r="O341" s="238"/>
      <c r="P341" s="172"/>
      <c r="Q341" s="238"/>
      <c r="R341" s="339"/>
      <c r="S341" s="576"/>
      <c r="T341" s="217"/>
      <c r="CG341" s="217"/>
      <c r="CJ341" s="217"/>
      <c r="CT341" s="452">
        <f t="shared" si="534"/>
        <v>0</v>
      </c>
      <c r="CU341" s="27" t="b">
        <f t="shared" si="535"/>
        <v>1</v>
      </c>
    </row>
    <row r="342" spans="1:99" s="317" customFormat="1" ht="36" hidden="1" customHeight="1" x14ac:dyDescent="0.25">
      <c r="A342" s="163"/>
      <c r="B342" s="328"/>
      <c r="C342" s="328"/>
      <c r="D342" s="334"/>
      <c r="E342" s="334"/>
      <c r="F342" s="238"/>
      <c r="G342" s="334"/>
      <c r="H342" s="16"/>
      <c r="I342" s="330"/>
      <c r="J342" s="142"/>
      <c r="K342" s="137"/>
      <c r="L342" s="133"/>
      <c r="M342" s="134"/>
      <c r="N342" s="334"/>
      <c r="O342" s="16"/>
      <c r="P342" s="133"/>
      <c r="Q342" s="334"/>
      <c r="R342" s="330"/>
      <c r="S342" s="577"/>
      <c r="T342" s="217"/>
      <c r="CG342" s="217"/>
      <c r="CJ342" s="217"/>
      <c r="CT342" s="452">
        <f t="shared" si="534"/>
        <v>0</v>
      </c>
      <c r="CU342" s="27" t="b">
        <f t="shared" si="535"/>
        <v>1</v>
      </c>
    </row>
    <row r="343" spans="1:99" s="317" customFormat="1" ht="36" hidden="1" customHeight="1" x14ac:dyDescent="0.25">
      <c r="A343" s="163"/>
      <c r="B343" s="328"/>
      <c r="C343" s="328"/>
      <c r="D343" s="334"/>
      <c r="E343" s="334"/>
      <c r="F343" s="238"/>
      <c r="G343" s="334"/>
      <c r="H343" s="334"/>
      <c r="I343" s="330"/>
      <c r="J343" s="142"/>
      <c r="K343" s="137"/>
      <c r="L343" s="133"/>
      <c r="M343" s="133"/>
      <c r="N343" s="334"/>
      <c r="O343" s="334"/>
      <c r="P343" s="133"/>
      <c r="Q343" s="334"/>
      <c r="R343" s="330"/>
      <c r="S343" s="577"/>
      <c r="T343" s="217"/>
      <c r="CG343" s="217"/>
      <c r="CJ343" s="217"/>
      <c r="CT343" s="452">
        <f t="shared" si="534"/>
        <v>0</v>
      </c>
      <c r="CU343" s="27" t="b">
        <f t="shared" si="535"/>
        <v>1</v>
      </c>
    </row>
    <row r="344" spans="1:99" s="317" customFormat="1" ht="36" hidden="1" customHeight="1" x14ac:dyDescent="0.25">
      <c r="A344" s="163"/>
      <c r="B344" s="328"/>
      <c r="C344" s="328"/>
      <c r="D344" s="334"/>
      <c r="E344" s="334"/>
      <c r="F344" s="16"/>
      <c r="G344" s="334"/>
      <c r="H344" s="334"/>
      <c r="I344" s="330"/>
      <c r="J344" s="143"/>
      <c r="K344" s="334"/>
      <c r="L344" s="134"/>
      <c r="M344" s="134"/>
      <c r="N344" s="334"/>
      <c r="O344" s="334"/>
      <c r="P344" s="133"/>
      <c r="Q344" s="334"/>
      <c r="R344" s="330"/>
      <c r="S344" s="577"/>
      <c r="T344" s="217"/>
      <c r="CG344" s="217"/>
      <c r="CJ344" s="217"/>
      <c r="CT344" s="452">
        <f t="shared" si="534"/>
        <v>0</v>
      </c>
      <c r="CU344" s="27" t="b">
        <f t="shared" si="535"/>
        <v>1</v>
      </c>
    </row>
    <row r="345" spans="1:99" s="317" customFormat="1" ht="36" hidden="1" customHeight="1" x14ac:dyDescent="0.25">
      <c r="A345" s="163"/>
      <c r="B345" s="329"/>
      <c r="C345" s="329"/>
      <c r="D345" s="333"/>
      <c r="E345" s="333"/>
      <c r="F345" s="136"/>
      <c r="G345" s="333"/>
      <c r="H345" s="136"/>
      <c r="I345" s="331"/>
      <c r="J345" s="332"/>
      <c r="K345" s="333"/>
      <c r="L345" s="240"/>
      <c r="M345" s="240"/>
      <c r="N345" s="333"/>
      <c r="O345" s="136"/>
      <c r="P345" s="150"/>
      <c r="Q345" s="333"/>
      <c r="R345" s="331"/>
      <c r="S345" s="577"/>
      <c r="T345" s="217"/>
      <c r="CG345" s="217"/>
      <c r="CJ345" s="217"/>
      <c r="CT345" s="452">
        <f t="shared" si="534"/>
        <v>0</v>
      </c>
      <c r="CU345" s="27" t="b">
        <f t="shared" si="535"/>
        <v>1</v>
      </c>
    </row>
    <row r="346" spans="1:99" s="317" customFormat="1" ht="36" hidden="1" customHeight="1" x14ac:dyDescent="0.25">
      <c r="A346" s="164"/>
      <c r="B346" s="329"/>
      <c r="C346" s="329"/>
      <c r="D346" s="333"/>
      <c r="E346" s="333"/>
      <c r="F346" s="136"/>
      <c r="G346" s="333"/>
      <c r="H346" s="136"/>
      <c r="I346" s="331"/>
      <c r="J346" s="332"/>
      <c r="K346" s="333"/>
      <c r="L346" s="240"/>
      <c r="M346" s="240"/>
      <c r="N346" s="333"/>
      <c r="O346" s="136"/>
      <c r="P346" s="150"/>
      <c r="Q346" s="333"/>
      <c r="R346" s="331"/>
      <c r="S346" s="578"/>
      <c r="T346" s="217"/>
      <c r="CG346" s="217"/>
      <c r="CJ346" s="217"/>
      <c r="CT346" s="452">
        <f t="shared" si="534"/>
        <v>0</v>
      </c>
      <c r="CU346" s="27" t="b">
        <f t="shared" si="535"/>
        <v>1</v>
      </c>
    </row>
    <row r="347" spans="1:99" s="44" customFormat="1" ht="132.75" customHeight="1" x14ac:dyDescent="0.25">
      <c r="A347" s="237" t="s">
        <v>116</v>
      </c>
      <c r="B347" s="338" t="s">
        <v>354</v>
      </c>
      <c r="C347" s="154" t="s">
        <v>17</v>
      </c>
      <c r="D347" s="238">
        <f t="shared" ref="D347:I347" si="554">SUM(D348:D352)</f>
        <v>0</v>
      </c>
      <c r="E347" s="238">
        <f t="shared" si="554"/>
        <v>0</v>
      </c>
      <c r="F347" s="238">
        <f t="shared" si="554"/>
        <v>0</v>
      </c>
      <c r="G347" s="238">
        <f t="shared" si="554"/>
        <v>496.74</v>
      </c>
      <c r="H347" s="238">
        <f t="shared" si="554"/>
        <v>415.4</v>
      </c>
      <c r="I347" s="339">
        <f t="shared" si="554"/>
        <v>198.1</v>
      </c>
      <c r="J347" s="239">
        <f>I347/H347</f>
        <v>0.48</v>
      </c>
      <c r="K347" s="238">
        <f>SUM(K348:K352)</f>
        <v>74.790000000000006</v>
      </c>
      <c r="L347" s="171">
        <f>K347/H347</f>
        <v>0.18</v>
      </c>
      <c r="M347" s="134">
        <f>K347/I347</f>
        <v>0.38</v>
      </c>
      <c r="N347" s="238">
        <f>SUM(N348:N352)</f>
        <v>306.16000000000003</v>
      </c>
      <c r="O347" s="238">
        <f t="shared" si="437"/>
        <v>109.24</v>
      </c>
      <c r="P347" s="171">
        <f t="shared" si="539"/>
        <v>0.74</v>
      </c>
      <c r="Q347" s="238">
        <f t="shared" si="435"/>
        <v>109.24</v>
      </c>
      <c r="R347" s="339">
        <f t="shared" si="454"/>
        <v>123.31</v>
      </c>
      <c r="S347" s="639" t="s">
        <v>531</v>
      </c>
      <c r="T347" s="48" t="b">
        <f t="shared" ref="T347:T352" si="555">H389-K389=Q389</f>
        <v>1</v>
      </c>
      <c r="CG347" s="357"/>
      <c r="CJ347" s="46" t="b">
        <f t="shared" si="427"/>
        <v>1</v>
      </c>
      <c r="CT347" s="210">
        <f t="shared" si="534"/>
        <v>415.4</v>
      </c>
      <c r="CU347" s="46" t="b">
        <f t="shared" si="535"/>
        <v>1</v>
      </c>
    </row>
    <row r="348" spans="1:99" s="37" customFormat="1" ht="49.5" customHeight="1" x14ac:dyDescent="0.25">
      <c r="A348" s="163"/>
      <c r="B348" s="453" t="s">
        <v>126</v>
      </c>
      <c r="C348" s="453"/>
      <c r="D348" s="472"/>
      <c r="E348" s="472"/>
      <c r="F348" s="238"/>
      <c r="G348" s="472"/>
      <c r="H348" s="16"/>
      <c r="I348" s="467"/>
      <c r="J348" s="142"/>
      <c r="K348" s="137"/>
      <c r="L348" s="133"/>
      <c r="M348" s="134"/>
      <c r="N348" s="472"/>
      <c r="O348" s="16">
        <f t="shared" si="437"/>
        <v>0</v>
      </c>
      <c r="P348" s="133" t="e">
        <f t="shared" si="539"/>
        <v>#DIV/0!</v>
      </c>
      <c r="Q348" s="472">
        <f t="shared" si="435"/>
        <v>0</v>
      </c>
      <c r="R348" s="467">
        <f t="shared" si="454"/>
        <v>0</v>
      </c>
      <c r="S348" s="640"/>
      <c r="T348" s="357" t="b">
        <f t="shared" si="555"/>
        <v>1</v>
      </c>
      <c r="CG348" s="357"/>
      <c r="CJ348" s="46" t="b">
        <f t="shared" si="427"/>
        <v>1</v>
      </c>
      <c r="CT348" s="210">
        <f t="shared" si="534"/>
        <v>0</v>
      </c>
      <c r="CU348" s="46" t="b">
        <f t="shared" si="535"/>
        <v>1</v>
      </c>
    </row>
    <row r="349" spans="1:99" s="37" customFormat="1" ht="49.5" customHeight="1" x14ac:dyDescent="0.25">
      <c r="A349" s="163"/>
      <c r="B349" s="453" t="s">
        <v>8</v>
      </c>
      <c r="C349" s="453"/>
      <c r="D349" s="472"/>
      <c r="E349" s="472"/>
      <c r="F349" s="238">
        <f>SUM(F350:F366)</f>
        <v>0</v>
      </c>
      <c r="G349" s="515">
        <v>496.74</v>
      </c>
      <c r="H349" s="515">
        <v>415.4</v>
      </c>
      <c r="I349" s="516">
        <v>198.1</v>
      </c>
      <c r="J349" s="517">
        <f t="shared" ref="J349" si="556">IF(H349=0,0,I349/H349)</f>
        <v>0.48</v>
      </c>
      <c r="K349" s="472">
        <v>74.790000000000006</v>
      </c>
      <c r="L349" s="134">
        <f>K349/H349</f>
        <v>0.18</v>
      </c>
      <c r="M349" s="134">
        <f>K349/I349</f>
        <v>0.38</v>
      </c>
      <c r="N349" s="472">
        <v>306.16000000000003</v>
      </c>
      <c r="O349" s="472">
        <f t="shared" si="437"/>
        <v>109.24</v>
      </c>
      <c r="P349" s="134">
        <f t="shared" si="539"/>
        <v>0.74</v>
      </c>
      <c r="Q349" s="472">
        <f t="shared" si="435"/>
        <v>109.24</v>
      </c>
      <c r="R349" s="467">
        <f t="shared" ref="R349:R422" si="557">I349-K349</f>
        <v>123.31</v>
      </c>
      <c r="S349" s="640"/>
      <c r="T349" s="357" t="b">
        <f t="shared" si="555"/>
        <v>1</v>
      </c>
      <c r="CG349" s="357"/>
      <c r="CJ349" s="46" t="b">
        <f t="shared" si="427"/>
        <v>1</v>
      </c>
      <c r="CT349" s="210">
        <f t="shared" si="534"/>
        <v>415.4</v>
      </c>
      <c r="CU349" s="46" t="b">
        <f t="shared" si="535"/>
        <v>1</v>
      </c>
    </row>
    <row r="350" spans="1:99" s="37" customFormat="1" ht="49.5" customHeight="1" x14ac:dyDescent="0.25">
      <c r="A350" s="163"/>
      <c r="B350" s="453" t="s">
        <v>19</v>
      </c>
      <c r="C350" s="453"/>
      <c r="D350" s="472"/>
      <c r="E350" s="472"/>
      <c r="F350" s="16"/>
      <c r="G350" s="472"/>
      <c r="H350" s="472"/>
      <c r="I350" s="467"/>
      <c r="J350" s="143"/>
      <c r="K350" s="472"/>
      <c r="L350" s="134"/>
      <c r="M350" s="134"/>
      <c r="N350" s="472"/>
      <c r="O350" s="472">
        <f t="shared" si="437"/>
        <v>0</v>
      </c>
      <c r="P350" s="133" t="e">
        <f t="shared" si="539"/>
        <v>#DIV/0!</v>
      </c>
      <c r="Q350" s="472">
        <f t="shared" si="435"/>
        <v>0</v>
      </c>
      <c r="R350" s="467">
        <f t="shared" si="557"/>
        <v>0</v>
      </c>
      <c r="S350" s="640"/>
      <c r="T350" s="357" t="b">
        <f t="shared" si="555"/>
        <v>1</v>
      </c>
      <c r="CG350" s="357"/>
      <c r="CJ350" s="46" t="b">
        <f t="shared" si="427"/>
        <v>1</v>
      </c>
      <c r="CT350" s="210">
        <f t="shared" si="534"/>
        <v>0</v>
      </c>
      <c r="CU350" s="46" t="b">
        <f t="shared" si="535"/>
        <v>1</v>
      </c>
    </row>
    <row r="351" spans="1:99" s="37" customFormat="1" ht="49.5" customHeight="1" x14ac:dyDescent="0.25">
      <c r="A351" s="163"/>
      <c r="B351" s="465" t="s">
        <v>22</v>
      </c>
      <c r="C351" s="465"/>
      <c r="D351" s="473"/>
      <c r="E351" s="473"/>
      <c r="F351" s="136"/>
      <c r="G351" s="473"/>
      <c r="H351" s="136"/>
      <c r="I351" s="468"/>
      <c r="J351" s="475"/>
      <c r="K351" s="473"/>
      <c r="L351" s="240"/>
      <c r="M351" s="240"/>
      <c r="N351" s="473"/>
      <c r="O351" s="136">
        <f t="shared" si="437"/>
        <v>0</v>
      </c>
      <c r="P351" s="150" t="e">
        <f t="shared" si="539"/>
        <v>#DIV/0!</v>
      </c>
      <c r="Q351" s="473">
        <f t="shared" si="435"/>
        <v>0</v>
      </c>
      <c r="R351" s="468">
        <f t="shared" si="557"/>
        <v>0</v>
      </c>
      <c r="S351" s="640"/>
      <c r="T351" s="357" t="b">
        <f t="shared" si="555"/>
        <v>1</v>
      </c>
      <c r="CG351" s="357"/>
      <c r="CJ351" s="46" t="b">
        <f t="shared" si="427"/>
        <v>1</v>
      </c>
      <c r="CT351" s="210">
        <f t="shared" si="534"/>
        <v>0</v>
      </c>
      <c r="CU351" s="46" t="b">
        <f t="shared" si="535"/>
        <v>1</v>
      </c>
    </row>
    <row r="352" spans="1:99" s="37" customFormat="1" hidden="1" x14ac:dyDescent="0.25">
      <c r="A352" s="461"/>
      <c r="B352" s="456" t="s">
        <v>11</v>
      </c>
      <c r="C352" s="456"/>
      <c r="D352" s="457"/>
      <c r="E352" s="457"/>
      <c r="F352" s="459"/>
      <c r="G352" s="457"/>
      <c r="H352" s="459"/>
      <c r="I352" s="462"/>
      <c r="J352" s="463"/>
      <c r="K352" s="457"/>
      <c r="L352" s="460"/>
      <c r="M352" s="460"/>
      <c r="N352" s="457"/>
      <c r="O352" s="459">
        <f t="shared" si="437"/>
        <v>0</v>
      </c>
      <c r="P352" s="458" t="e">
        <f t="shared" si="539"/>
        <v>#DIV/0!</v>
      </c>
      <c r="Q352" s="457">
        <f t="shared" si="435"/>
        <v>0</v>
      </c>
      <c r="R352" s="462">
        <f t="shared" si="557"/>
        <v>0</v>
      </c>
      <c r="S352" s="641"/>
      <c r="T352" s="357" t="b">
        <f t="shared" si="555"/>
        <v>1</v>
      </c>
      <c r="CG352" s="357"/>
      <c r="CJ352" s="46" t="b">
        <f t="shared" si="427"/>
        <v>1</v>
      </c>
      <c r="CT352" s="452">
        <f t="shared" si="534"/>
        <v>0</v>
      </c>
      <c r="CU352" s="27" t="b">
        <f t="shared" si="535"/>
        <v>1</v>
      </c>
    </row>
    <row r="353" spans="1:99" s="37" customFormat="1" ht="69.75" x14ac:dyDescent="0.25">
      <c r="A353" s="237" t="s">
        <v>157</v>
      </c>
      <c r="B353" s="338" t="s">
        <v>448</v>
      </c>
      <c r="C353" s="154" t="s">
        <v>17</v>
      </c>
      <c r="D353" s="238">
        <f t="shared" ref="D353:I353" si="558">SUM(D354:D358)</f>
        <v>0</v>
      </c>
      <c r="E353" s="238">
        <f t="shared" si="558"/>
        <v>0</v>
      </c>
      <c r="F353" s="238">
        <f t="shared" si="558"/>
        <v>0</v>
      </c>
      <c r="G353" s="238">
        <f t="shared" si="558"/>
        <v>432.61</v>
      </c>
      <c r="H353" s="238">
        <f t="shared" si="558"/>
        <v>288.85000000000002</v>
      </c>
      <c r="I353" s="339">
        <f t="shared" si="558"/>
        <v>288.85000000000002</v>
      </c>
      <c r="J353" s="239">
        <f>I353/H353</f>
        <v>1</v>
      </c>
      <c r="K353" s="238">
        <f>SUM(K354:K358)</f>
        <v>288.85000000000002</v>
      </c>
      <c r="L353" s="171">
        <f>K353/H353</f>
        <v>1</v>
      </c>
      <c r="M353" s="134">
        <f>K353/I353</f>
        <v>1</v>
      </c>
      <c r="N353" s="238">
        <f>SUM(N354:N358)</f>
        <v>288.85000000000002</v>
      </c>
      <c r="O353" s="238">
        <f t="shared" ref="O353:O364" si="559">H353-N353</f>
        <v>0</v>
      </c>
      <c r="P353" s="171">
        <f t="shared" ref="P353:P364" si="560">N353/H353</f>
        <v>1</v>
      </c>
      <c r="Q353" s="238">
        <f t="shared" ref="Q353:Q364" si="561">H353-N353</f>
        <v>0</v>
      </c>
      <c r="R353" s="339">
        <f t="shared" ref="R353:R364" si="562">I353-K353</f>
        <v>0</v>
      </c>
      <c r="S353" s="576"/>
      <c r="T353" s="357" t="b">
        <f t="shared" ref="T353:T358" si="563">H371-K371=Q371</f>
        <v>0</v>
      </c>
      <c r="CG353" s="357"/>
      <c r="CJ353" s="46" t="b">
        <f t="shared" ref="CJ353:CJ364" si="564">N353+O353=H353</f>
        <v>1</v>
      </c>
      <c r="CT353" s="452">
        <f t="shared" si="534"/>
        <v>288.85000000000002</v>
      </c>
      <c r="CU353" s="27" t="b">
        <f t="shared" si="535"/>
        <v>1</v>
      </c>
    </row>
    <row r="354" spans="1:99" s="37" customFormat="1" x14ac:dyDescent="0.25">
      <c r="A354" s="241"/>
      <c r="B354" s="375" t="s">
        <v>126</v>
      </c>
      <c r="C354" s="375"/>
      <c r="D354" s="370"/>
      <c r="E354" s="370"/>
      <c r="F354" s="238"/>
      <c r="G354" s="370">
        <f>G360+G366</f>
        <v>0</v>
      </c>
      <c r="H354" s="370">
        <f t="shared" ref="H354:I354" si="565">H360+H366</f>
        <v>0</v>
      </c>
      <c r="I354" s="370">
        <f t="shared" si="565"/>
        <v>0</v>
      </c>
      <c r="J354" s="143"/>
      <c r="K354" s="370">
        <f t="shared" ref="K354" si="566">K360+K366</f>
        <v>0</v>
      </c>
      <c r="L354" s="133"/>
      <c r="M354" s="133" t="e">
        <f>K354/I354</f>
        <v>#DIV/0!</v>
      </c>
      <c r="N354" s="370">
        <f t="shared" ref="N354:O354" si="567">N360+N366</f>
        <v>0</v>
      </c>
      <c r="O354" s="370">
        <f t="shared" si="567"/>
        <v>0</v>
      </c>
      <c r="P354" s="133" t="e">
        <f t="shared" si="560"/>
        <v>#DIV/0!</v>
      </c>
      <c r="Q354" s="370">
        <f t="shared" si="561"/>
        <v>0</v>
      </c>
      <c r="R354" s="371">
        <f t="shared" si="562"/>
        <v>0</v>
      </c>
      <c r="S354" s="577"/>
      <c r="T354" s="357" t="b">
        <f t="shared" si="563"/>
        <v>1</v>
      </c>
      <c r="CG354" s="357"/>
      <c r="CJ354" s="46" t="b">
        <f t="shared" si="564"/>
        <v>1</v>
      </c>
      <c r="CT354" s="452">
        <f t="shared" si="534"/>
        <v>0</v>
      </c>
      <c r="CU354" s="27" t="b">
        <f t="shared" si="535"/>
        <v>1</v>
      </c>
    </row>
    <row r="355" spans="1:99" s="37" customFormat="1" x14ac:dyDescent="0.25">
      <c r="A355" s="241"/>
      <c r="B355" s="375" t="s">
        <v>8</v>
      </c>
      <c r="C355" s="375"/>
      <c r="D355" s="370"/>
      <c r="E355" s="370"/>
      <c r="F355" s="238">
        <f>SUM(F356:F390)</f>
        <v>0</v>
      </c>
      <c r="G355" s="370">
        <f t="shared" ref="G355:I358" si="568">G361+G367</f>
        <v>432.61</v>
      </c>
      <c r="H355" s="370">
        <f t="shared" si="568"/>
        <v>288.85000000000002</v>
      </c>
      <c r="I355" s="370">
        <f t="shared" si="568"/>
        <v>288.85000000000002</v>
      </c>
      <c r="J355" s="143">
        <f>I355/H355</f>
        <v>1</v>
      </c>
      <c r="K355" s="370">
        <f t="shared" ref="K355" si="569">K361+K367</f>
        <v>288.85000000000002</v>
      </c>
      <c r="L355" s="134">
        <f>K355/H355</f>
        <v>1</v>
      </c>
      <c r="M355" s="134">
        <f>K355/I355</f>
        <v>1</v>
      </c>
      <c r="N355" s="370">
        <f t="shared" ref="N355:O355" si="570">N361+N367</f>
        <v>288.85000000000002</v>
      </c>
      <c r="O355" s="370">
        <f t="shared" si="570"/>
        <v>0</v>
      </c>
      <c r="P355" s="134">
        <f t="shared" si="560"/>
        <v>1</v>
      </c>
      <c r="Q355" s="370">
        <f t="shared" si="561"/>
        <v>0</v>
      </c>
      <c r="R355" s="371">
        <f t="shared" si="562"/>
        <v>0</v>
      </c>
      <c r="S355" s="577"/>
      <c r="T355" s="357" t="b">
        <f t="shared" si="563"/>
        <v>0</v>
      </c>
      <c r="CG355" s="357"/>
      <c r="CJ355" s="46" t="b">
        <f t="shared" si="564"/>
        <v>1</v>
      </c>
      <c r="CT355" s="452">
        <f t="shared" si="534"/>
        <v>288.85000000000002</v>
      </c>
      <c r="CU355" s="27" t="b">
        <f t="shared" si="535"/>
        <v>1</v>
      </c>
    </row>
    <row r="356" spans="1:99" s="37" customFormat="1" x14ac:dyDescent="0.25">
      <c r="A356" s="241"/>
      <c r="B356" s="375" t="s">
        <v>19</v>
      </c>
      <c r="C356" s="375"/>
      <c r="D356" s="370"/>
      <c r="E356" s="370"/>
      <c r="F356" s="16"/>
      <c r="G356" s="370">
        <f t="shared" si="568"/>
        <v>0</v>
      </c>
      <c r="H356" s="370">
        <f t="shared" si="568"/>
        <v>0</v>
      </c>
      <c r="I356" s="370">
        <f t="shared" si="568"/>
        <v>0</v>
      </c>
      <c r="J356" s="143"/>
      <c r="K356" s="370">
        <f t="shared" ref="K356" si="571">K362+K368</f>
        <v>0</v>
      </c>
      <c r="L356" s="134"/>
      <c r="M356" s="134"/>
      <c r="N356" s="370">
        <f t="shared" ref="N356:O356" si="572">N362+N368</f>
        <v>0</v>
      </c>
      <c r="O356" s="370">
        <f t="shared" si="572"/>
        <v>0</v>
      </c>
      <c r="P356" s="133" t="e">
        <f t="shared" si="560"/>
        <v>#DIV/0!</v>
      </c>
      <c r="Q356" s="370">
        <f t="shared" si="561"/>
        <v>0</v>
      </c>
      <c r="R356" s="371">
        <f t="shared" si="562"/>
        <v>0</v>
      </c>
      <c r="S356" s="577"/>
      <c r="T356" s="357" t="b">
        <f t="shared" si="563"/>
        <v>1</v>
      </c>
      <c r="CG356" s="357"/>
      <c r="CJ356" s="46" t="b">
        <f t="shared" si="564"/>
        <v>1</v>
      </c>
      <c r="CT356" s="452">
        <f t="shared" si="534"/>
        <v>0</v>
      </c>
      <c r="CU356" s="27" t="b">
        <f t="shared" si="535"/>
        <v>1</v>
      </c>
    </row>
    <row r="357" spans="1:99" s="37" customFormat="1" x14ac:dyDescent="0.25">
      <c r="A357" s="241"/>
      <c r="B357" s="368" t="s">
        <v>22</v>
      </c>
      <c r="C357" s="368"/>
      <c r="D357" s="369"/>
      <c r="E357" s="369"/>
      <c r="F357" s="136"/>
      <c r="G357" s="370">
        <f t="shared" si="568"/>
        <v>0</v>
      </c>
      <c r="H357" s="370">
        <f t="shared" si="568"/>
        <v>0</v>
      </c>
      <c r="I357" s="370">
        <f t="shared" si="568"/>
        <v>0</v>
      </c>
      <c r="J357" s="373"/>
      <c r="K357" s="370">
        <f t="shared" ref="K357" si="573">K363+K369</f>
        <v>0</v>
      </c>
      <c r="L357" s="240"/>
      <c r="M357" s="240"/>
      <c r="N357" s="370">
        <f t="shared" ref="N357:O357" si="574">N363+N369</f>
        <v>0</v>
      </c>
      <c r="O357" s="370">
        <f t="shared" si="574"/>
        <v>0</v>
      </c>
      <c r="P357" s="150" t="e">
        <f t="shared" si="560"/>
        <v>#DIV/0!</v>
      </c>
      <c r="Q357" s="369">
        <f t="shared" si="561"/>
        <v>0</v>
      </c>
      <c r="R357" s="372">
        <f t="shared" si="562"/>
        <v>0</v>
      </c>
      <c r="S357" s="577"/>
      <c r="T357" s="357" t="b">
        <f t="shared" si="563"/>
        <v>1</v>
      </c>
      <c r="CG357" s="357"/>
      <c r="CJ357" s="46" t="b">
        <f t="shared" si="564"/>
        <v>1</v>
      </c>
      <c r="CT357" s="452">
        <f t="shared" si="534"/>
        <v>0</v>
      </c>
      <c r="CU357" s="27" t="b">
        <f t="shared" si="535"/>
        <v>1</v>
      </c>
    </row>
    <row r="358" spans="1:99" s="37" customFormat="1" x14ac:dyDescent="0.25">
      <c r="A358" s="242"/>
      <c r="B358" s="375" t="s">
        <v>11</v>
      </c>
      <c r="C358" s="375"/>
      <c r="D358" s="370"/>
      <c r="E358" s="370"/>
      <c r="F358" s="16"/>
      <c r="G358" s="370">
        <f t="shared" si="568"/>
        <v>0</v>
      </c>
      <c r="H358" s="370">
        <f t="shared" si="568"/>
        <v>0</v>
      </c>
      <c r="I358" s="370">
        <f t="shared" si="568"/>
        <v>0</v>
      </c>
      <c r="J358" s="143"/>
      <c r="K358" s="370">
        <f t="shared" ref="K358" si="575">K364+K370</f>
        <v>0</v>
      </c>
      <c r="L358" s="134"/>
      <c r="M358" s="134"/>
      <c r="N358" s="370">
        <f t="shared" ref="N358:O358" si="576">N364+N370</f>
        <v>0</v>
      </c>
      <c r="O358" s="370">
        <f t="shared" si="576"/>
        <v>0</v>
      </c>
      <c r="P358" s="133" t="e">
        <f t="shared" si="560"/>
        <v>#DIV/0!</v>
      </c>
      <c r="Q358" s="370">
        <f t="shared" si="561"/>
        <v>0</v>
      </c>
      <c r="R358" s="371">
        <f t="shared" si="562"/>
        <v>0</v>
      </c>
      <c r="S358" s="578"/>
      <c r="T358" s="357" t="b">
        <f t="shared" si="563"/>
        <v>1</v>
      </c>
      <c r="CG358" s="357"/>
      <c r="CJ358" s="46" t="b">
        <f t="shared" si="564"/>
        <v>1</v>
      </c>
      <c r="CT358" s="452">
        <f t="shared" si="534"/>
        <v>0</v>
      </c>
      <c r="CU358" s="27" t="b">
        <f t="shared" si="535"/>
        <v>1</v>
      </c>
    </row>
    <row r="359" spans="1:99" s="37" customFormat="1" ht="69.75" x14ac:dyDescent="0.25">
      <c r="A359" s="246" t="s">
        <v>445</v>
      </c>
      <c r="B359" s="484" t="s">
        <v>355</v>
      </c>
      <c r="C359" s="173" t="s">
        <v>17</v>
      </c>
      <c r="D359" s="42">
        <f t="shared" ref="D359:I359" si="577">SUM(D360:D364)</f>
        <v>0</v>
      </c>
      <c r="E359" s="42">
        <f t="shared" si="577"/>
        <v>0</v>
      </c>
      <c r="F359" s="42">
        <f t="shared" si="577"/>
        <v>0</v>
      </c>
      <c r="G359" s="42">
        <f t="shared" si="577"/>
        <v>50.91</v>
      </c>
      <c r="H359" s="42">
        <f t="shared" si="577"/>
        <v>0</v>
      </c>
      <c r="I359" s="222">
        <f t="shared" si="577"/>
        <v>0</v>
      </c>
      <c r="J359" s="247" t="e">
        <f>I359/H359</f>
        <v>#DIV/0!</v>
      </c>
      <c r="K359" s="196">
        <f>SUM(K360:K364)</f>
        <v>0</v>
      </c>
      <c r="L359" s="174" t="e">
        <f>K359/H359</f>
        <v>#DIV/0!</v>
      </c>
      <c r="M359" s="174" t="e">
        <f>K359/I359</f>
        <v>#DIV/0!</v>
      </c>
      <c r="N359" s="42">
        <f>SUM(N360:N364)</f>
        <v>0</v>
      </c>
      <c r="O359" s="42">
        <f t="shared" si="559"/>
        <v>0</v>
      </c>
      <c r="P359" s="174" t="e">
        <f t="shared" si="560"/>
        <v>#DIV/0!</v>
      </c>
      <c r="Q359" s="42">
        <f t="shared" si="561"/>
        <v>0</v>
      </c>
      <c r="R359" s="222">
        <f t="shared" si="562"/>
        <v>0</v>
      </c>
      <c r="S359" s="576" t="s">
        <v>494</v>
      </c>
      <c r="T359" s="357" t="b">
        <f t="shared" ref="T359:T364" si="578">H389-K389=Q389</f>
        <v>1</v>
      </c>
      <c r="CG359" s="357"/>
      <c r="CJ359" s="357" t="b">
        <f t="shared" si="564"/>
        <v>1</v>
      </c>
      <c r="CT359" s="210">
        <f t="shared" si="534"/>
        <v>0</v>
      </c>
      <c r="CU359" s="46" t="b">
        <f t="shared" si="535"/>
        <v>1</v>
      </c>
    </row>
    <row r="360" spans="1:99" s="37" customFormat="1" ht="28.5" customHeight="1" x14ac:dyDescent="0.25">
      <c r="A360" s="241"/>
      <c r="B360" s="503" t="s">
        <v>126</v>
      </c>
      <c r="C360" s="503"/>
      <c r="D360" s="488"/>
      <c r="E360" s="488"/>
      <c r="F360" s="238"/>
      <c r="G360" s="488"/>
      <c r="H360" s="16"/>
      <c r="I360" s="491"/>
      <c r="J360" s="247"/>
      <c r="K360" s="196"/>
      <c r="L360" s="174"/>
      <c r="M360" s="133" t="e">
        <f>K360/I360</f>
        <v>#DIV/0!</v>
      </c>
      <c r="N360" s="488"/>
      <c r="O360" s="16">
        <f t="shared" si="559"/>
        <v>0</v>
      </c>
      <c r="P360" s="174" t="e">
        <f t="shared" si="560"/>
        <v>#DIV/0!</v>
      </c>
      <c r="Q360" s="488">
        <f t="shared" si="561"/>
        <v>0</v>
      </c>
      <c r="R360" s="491">
        <f t="shared" si="562"/>
        <v>0</v>
      </c>
      <c r="S360" s="577"/>
      <c r="T360" s="357" t="b">
        <f t="shared" si="578"/>
        <v>1</v>
      </c>
      <c r="CG360" s="357"/>
      <c r="CJ360" s="46" t="b">
        <f t="shared" si="564"/>
        <v>1</v>
      </c>
      <c r="CT360" s="210">
        <f t="shared" si="534"/>
        <v>0</v>
      </c>
      <c r="CU360" s="46" t="b">
        <f t="shared" si="535"/>
        <v>1</v>
      </c>
    </row>
    <row r="361" spans="1:99" s="37" customFormat="1" ht="28.5" customHeight="1" x14ac:dyDescent="0.25">
      <c r="A361" s="241"/>
      <c r="B361" s="503" t="s">
        <v>8</v>
      </c>
      <c r="C361" s="503"/>
      <c r="D361" s="488"/>
      <c r="E361" s="488"/>
      <c r="F361" s="238">
        <f>SUM(F362:F402)</f>
        <v>0</v>
      </c>
      <c r="G361" s="515">
        <v>50.91</v>
      </c>
      <c r="H361" s="516"/>
      <c r="I361" s="491"/>
      <c r="J361" s="247" t="e">
        <f>I361/H361</f>
        <v>#DIV/0!</v>
      </c>
      <c r="K361" s="196"/>
      <c r="L361" s="174" t="e">
        <f>K361/H361</f>
        <v>#DIV/0!</v>
      </c>
      <c r="M361" s="133" t="e">
        <f>K361/I361</f>
        <v>#DIV/0!</v>
      </c>
      <c r="N361" s="488">
        <f>H361</f>
        <v>0</v>
      </c>
      <c r="O361" s="488">
        <f t="shared" si="559"/>
        <v>0</v>
      </c>
      <c r="P361" s="174" t="e">
        <f t="shared" si="560"/>
        <v>#DIV/0!</v>
      </c>
      <c r="Q361" s="488">
        <f t="shared" si="561"/>
        <v>0</v>
      </c>
      <c r="R361" s="491">
        <f t="shared" si="562"/>
        <v>0</v>
      </c>
      <c r="S361" s="577"/>
      <c r="T361" s="357" t="b">
        <f t="shared" si="578"/>
        <v>1</v>
      </c>
      <c r="CG361" s="357"/>
      <c r="CJ361" s="46" t="b">
        <f t="shared" si="564"/>
        <v>1</v>
      </c>
      <c r="CT361" s="210">
        <f t="shared" si="534"/>
        <v>0</v>
      </c>
      <c r="CU361" s="46" t="b">
        <f t="shared" si="535"/>
        <v>1</v>
      </c>
    </row>
    <row r="362" spans="1:99" s="37" customFormat="1" ht="28.5" customHeight="1" x14ac:dyDescent="0.25">
      <c r="A362" s="241"/>
      <c r="B362" s="503" t="s">
        <v>19</v>
      </c>
      <c r="C362" s="503"/>
      <c r="D362" s="488"/>
      <c r="E362" s="488"/>
      <c r="F362" s="16"/>
      <c r="G362" s="488"/>
      <c r="H362" s="488"/>
      <c r="I362" s="491"/>
      <c r="J362" s="143"/>
      <c r="K362" s="488"/>
      <c r="L362" s="134"/>
      <c r="M362" s="134"/>
      <c r="N362" s="488"/>
      <c r="O362" s="488">
        <f t="shared" si="559"/>
        <v>0</v>
      </c>
      <c r="P362" s="133" t="e">
        <f t="shared" si="560"/>
        <v>#DIV/0!</v>
      </c>
      <c r="Q362" s="488">
        <f t="shared" si="561"/>
        <v>0</v>
      </c>
      <c r="R362" s="491">
        <f t="shared" si="562"/>
        <v>0</v>
      </c>
      <c r="S362" s="577"/>
      <c r="T362" s="357" t="b">
        <f t="shared" si="578"/>
        <v>1</v>
      </c>
      <c r="CG362" s="357"/>
      <c r="CJ362" s="46" t="b">
        <f t="shared" si="564"/>
        <v>1</v>
      </c>
      <c r="CT362" s="210">
        <f t="shared" si="534"/>
        <v>0</v>
      </c>
      <c r="CU362" s="46" t="b">
        <f t="shared" si="535"/>
        <v>1</v>
      </c>
    </row>
    <row r="363" spans="1:99" s="37" customFormat="1" ht="28.5" hidden="1" customHeight="1" x14ac:dyDescent="0.25">
      <c r="A363" s="241"/>
      <c r="B363" s="483" t="s">
        <v>22</v>
      </c>
      <c r="C363" s="483"/>
      <c r="D363" s="487"/>
      <c r="E363" s="487"/>
      <c r="F363" s="136"/>
      <c r="G363" s="487"/>
      <c r="H363" s="136"/>
      <c r="I363" s="492"/>
      <c r="J363" s="490"/>
      <c r="K363" s="487"/>
      <c r="L363" s="240"/>
      <c r="M363" s="240"/>
      <c r="N363" s="487"/>
      <c r="O363" s="136">
        <f t="shared" si="559"/>
        <v>0</v>
      </c>
      <c r="P363" s="150" t="e">
        <f t="shared" si="560"/>
        <v>#DIV/0!</v>
      </c>
      <c r="Q363" s="487">
        <f t="shared" si="561"/>
        <v>0</v>
      </c>
      <c r="R363" s="492">
        <f t="shared" si="562"/>
        <v>0</v>
      </c>
      <c r="S363" s="577"/>
      <c r="T363" s="357" t="b">
        <f t="shared" si="578"/>
        <v>1</v>
      </c>
      <c r="CG363" s="357"/>
      <c r="CJ363" s="46" t="b">
        <f t="shared" si="564"/>
        <v>1</v>
      </c>
      <c r="CT363" s="210">
        <f t="shared" si="534"/>
        <v>0</v>
      </c>
      <c r="CU363" s="46" t="b">
        <f t="shared" si="535"/>
        <v>1</v>
      </c>
    </row>
    <row r="364" spans="1:99" s="37" customFormat="1" ht="28.5" customHeight="1" x14ac:dyDescent="0.25">
      <c r="A364" s="242"/>
      <c r="B364" s="503" t="s">
        <v>11</v>
      </c>
      <c r="C364" s="503"/>
      <c r="D364" s="488"/>
      <c r="E364" s="488"/>
      <c r="F364" s="16"/>
      <c r="G364" s="488"/>
      <c r="H364" s="16"/>
      <c r="I364" s="491"/>
      <c r="J364" s="143"/>
      <c r="K364" s="488"/>
      <c r="L364" s="134"/>
      <c r="M364" s="134"/>
      <c r="N364" s="488"/>
      <c r="O364" s="16">
        <f t="shared" si="559"/>
        <v>0</v>
      </c>
      <c r="P364" s="133" t="e">
        <f t="shared" si="560"/>
        <v>#DIV/0!</v>
      </c>
      <c r="Q364" s="488">
        <f t="shared" si="561"/>
        <v>0</v>
      </c>
      <c r="R364" s="491">
        <f t="shared" si="562"/>
        <v>0</v>
      </c>
      <c r="S364" s="578"/>
      <c r="T364" s="357" t="b">
        <f t="shared" si="578"/>
        <v>1</v>
      </c>
      <c r="CG364" s="357"/>
      <c r="CJ364" s="46" t="b">
        <f t="shared" si="564"/>
        <v>1</v>
      </c>
      <c r="CT364" s="210">
        <f t="shared" si="534"/>
        <v>0</v>
      </c>
      <c r="CU364" s="46" t="b">
        <f t="shared" si="535"/>
        <v>1</v>
      </c>
    </row>
    <row r="365" spans="1:99" s="37" customFormat="1" ht="94.5" customHeight="1" x14ac:dyDescent="0.25">
      <c r="A365" s="246" t="s">
        <v>447</v>
      </c>
      <c r="B365" s="477" t="s">
        <v>446</v>
      </c>
      <c r="C365" s="173" t="s">
        <v>17</v>
      </c>
      <c r="D365" s="42">
        <f t="shared" ref="D365:I365" si="579">SUM(D366:D370)</f>
        <v>0</v>
      </c>
      <c r="E365" s="42">
        <f t="shared" si="579"/>
        <v>0</v>
      </c>
      <c r="F365" s="42">
        <f t="shared" si="579"/>
        <v>0</v>
      </c>
      <c r="G365" s="42">
        <f t="shared" si="579"/>
        <v>381.7</v>
      </c>
      <c r="H365" s="42">
        <f t="shared" si="579"/>
        <v>288.85000000000002</v>
      </c>
      <c r="I365" s="222">
        <f t="shared" si="579"/>
        <v>288.85000000000002</v>
      </c>
      <c r="J365" s="193">
        <f>I365/H365</f>
        <v>1</v>
      </c>
      <c r="K365" s="42">
        <f>SUM(K366:K370)</f>
        <v>288.85000000000002</v>
      </c>
      <c r="L365" s="169">
        <f>K365/H365</f>
        <v>1</v>
      </c>
      <c r="M365" s="174">
        <f>K365/I365</f>
        <v>1</v>
      </c>
      <c r="N365" s="42">
        <f>SUM(N366:N370)</f>
        <v>288.85000000000002</v>
      </c>
      <c r="O365" s="42">
        <f t="shared" si="437"/>
        <v>0</v>
      </c>
      <c r="P365" s="169">
        <f t="shared" si="539"/>
        <v>1</v>
      </c>
      <c r="Q365" s="42">
        <f t="shared" si="435"/>
        <v>0</v>
      </c>
      <c r="R365" s="222">
        <f t="shared" si="557"/>
        <v>0</v>
      </c>
      <c r="S365" s="576" t="s">
        <v>561</v>
      </c>
      <c r="T365" s="357" t="b">
        <f t="shared" ref="T365" si="580">H400-K400=Q400</f>
        <v>1</v>
      </c>
      <c r="CG365" s="357"/>
      <c r="CJ365" s="357" t="b">
        <f t="shared" si="427"/>
        <v>1</v>
      </c>
      <c r="CT365" s="210">
        <f t="shared" si="534"/>
        <v>288.85000000000002</v>
      </c>
      <c r="CU365" s="46" t="b">
        <f t="shared" si="535"/>
        <v>1</v>
      </c>
    </row>
    <row r="366" spans="1:99" s="37" customFormat="1" ht="27" customHeight="1" x14ac:dyDescent="0.25">
      <c r="A366" s="241"/>
      <c r="B366" s="453" t="s">
        <v>126</v>
      </c>
      <c r="C366" s="453"/>
      <c r="D366" s="472"/>
      <c r="E366" s="472"/>
      <c r="F366" s="238"/>
      <c r="G366" s="472"/>
      <c r="H366" s="16"/>
      <c r="I366" s="467"/>
      <c r="J366" s="143"/>
      <c r="K366" s="137"/>
      <c r="L366" s="133"/>
      <c r="M366" s="133" t="e">
        <f>K366/I366</f>
        <v>#DIV/0!</v>
      </c>
      <c r="N366" s="472"/>
      <c r="O366" s="16">
        <f t="shared" si="437"/>
        <v>0</v>
      </c>
      <c r="P366" s="133" t="e">
        <f t="shared" si="539"/>
        <v>#DIV/0!</v>
      </c>
      <c r="Q366" s="472">
        <f t="shared" si="435"/>
        <v>0</v>
      </c>
      <c r="R366" s="467">
        <f t="shared" si="557"/>
        <v>0</v>
      </c>
      <c r="S366" s="577"/>
      <c r="T366" s="357" t="b">
        <f t="shared" ref="T366:T370" si="581">H402-K402=Q402</f>
        <v>1</v>
      </c>
      <c r="CG366" s="357"/>
      <c r="CJ366" s="46" t="b">
        <f t="shared" ref="CJ366:CJ459" si="582">N366+O366=H366</f>
        <v>1</v>
      </c>
      <c r="CT366" s="210">
        <f t="shared" si="534"/>
        <v>0</v>
      </c>
      <c r="CU366" s="46" t="b">
        <f t="shared" si="535"/>
        <v>1</v>
      </c>
    </row>
    <row r="367" spans="1:99" s="37" customFormat="1" ht="27" customHeight="1" x14ac:dyDescent="0.25">
      <c r="A367" s="241"/>
      <c r="B367" s="453" t="s">
        <v>8</v>
      </c>
      <c r="C367" s="453"/>
      <c r="D367" s="472"/>
      <c r="E367" s="472"/>
      <c r="F367" s="238">
        <f>SUM(F368:F414)</f>
        <v>0</v>
      </c>
      <c r="G367" s="516">
        <v>381.7</v>
      </c>
      <c r="H367" s="516">
        <v>288.85000000000002</v>
      </c>
      <c r="I367" s="515">
        <v>288.85000000000002</v>
      </c>
      <c r="J367" s="143">
        <f>I367/H367</f>
        <v>1</v>
      </c>
      <c r="K367" s="515">
        <v>288.85000000000002</v>
      </c>
      <c r="L367" s="134">
        <f>K367/H367</f>
        <v>1</v>
      </c>
      <c r="M367" s="133">
        <f>K367/I367</f>
        <v>1</v>
      </c>
      <c r="N367" s="472">
        <v>288.85000000000002</v>
      </c>
      <c r="O367" s="472">
        <f t="shared" si="437"/>
        <v>0</v>
      </c>
      <c r="P367" s="134">
        <f t="shared" si="539"/>
        <v>1</v>
      </c>
      <c r="Q367" s="472">
        <f t="shared" si="435"/>
        <v>0</v>
      </c>
      <c r="R367" s="467">
        <f t="shared" si="557"/>
        <v>0</v>
      </c>
      <c r="S367" s="577"/>
      <c r="T367" s="357" t="b">
        <f t="shared" si="581"/>
        <v>1</v>
      </c>
      <c r="CG367" s="357"/>
      <c r="CJ367" s="46" t="b">
        <f t="shared" si="582"/>
        <v>1</v>
      </c>
      <c r="CT367" s="210">
        <f t="shared" si="534"/>
        <v>288.85000000000002</v>
      </c>
      <c r="CU367" s="46" t="b">
        <f t="shared" si="535"/>
        <v>1</v>
      </c>
    </row>
    <row r="368" spans="1:99" s="37" customFormat="1" ht="27" customHeight="1" x14ac:dyDescent="0.25">
      <c r="A368" s="241"/>
      <c r="B368" s="453" t="s">
        <v>19</v>
      </c>
      <c r="C368" s="453"/>
      <c r="D368" s="472"/>
      <c r="E368" s="472"/>
      <c r="F368" s="16"/>
      <c r="G368" s="472"/>
      <c r="H368" s="472"/>
      <c r="I368" s="467"/>
      <c r="J368" s="143"/>
      <c r="K368" s="472"/>
      <c r="L368" s="134"/>
      <c r="M368" s="134"/>
      <c r="N368" s="472"/>
      <c r="O368" s="472">
        <f t="shared" si="437"/>
        <v>0</v>
      </c>
      <c r="P368" s="133" t="e">
        <f t="shared" si="539"/>
        <v>#DIV/0!</v>
      </c>
      <c r="Q368" s="472">
        <f t="shared" si="435"/>
        <v>0</v>
      </c>
      <c r="R368" s="467">
        <f t="shared" si="557"/>
        <v>0</v>
      </c>
      <c r="S368" s="577"/>
      <c r="T368" s="357" t="b">
        <f t="shared" si="581"/>
        <v>1</v>
      </c>
      <c r="CG368" s="357"/>
      <c r="CJ368" s="46" t="b">
        <f t="shared" si="582"/>
        <v>1</v>
      </c>
      <c r="CT368" s="210">
        <f t="shared" si="534"/>
        <v>0</v>
      </c>
      <c r="CU368" s="46" t="b">
        <f t="shared" si="535"/>
        <v>1</v>
      </c>
    </row>
    <row r="369" spans="1:99" s="37" customFormat="1" ht="27" customHeight="1" x14ac:dyDescent="0.25">
      <c r="A369" s="241"/>
      <c r="B369" s="465" t="s">
        <v>22</v>
      </c>
      <c r="C369" s="465"/>
      <c r="D369" s="473"/>
      <c r="E369" s="473"/>
      <c r="F369" s="136"/>
      <c r="G369" s="473"/>
      <c r="H369" s="136"/>
      <c r="I369" s="468"/>
      <c r="J369" s="475"/>
      <c r="K369" s="473"/>
      <c r="L369" s="240"/>
      <c r="M369" s="240"/>
      <c r="N369" s="473"/>
      <c r="O369" s="136">
        <f t="shared" si="437"/>
        <v>0</v>
      </c>
      <c r="P369" s="150" t="e">
        <f t="shared" si="539"/>
        <v>#DIV/0!</v>
      </c>
      <c r="Q369" s="473">
        <f t="shared" si="435"/>
        <v>0</v>
      </c>
      <c r="R369" s="468">
        <f t="shared" si="557"/>
        <v>0</v>
      </c>
      <c r="S369" s="577"/>
      <c r="T369" s="357" t="b">
        <f t="shared" si="581"/>
        <v>1</v>
      </c>
      <c r="CG369" s="357"/>
      <c r="CJ369" s="46" t="b">
        <f t="shared" si="582"/>
        <v>1</v>
      </c>
      <c r="CT369" s="210">
        <f t="shared" si="534"/>
        <v>0</v>
      </c>
      <c r="CU369" s="46" t="b">
        <f t="shared" si="535"/>
        <v>1</v>
      </c>
    </row>
    <row r="370" spans="1:99" s="37" customFormat="1" ht="27" customHeight="1" x14ac:dyDescent="0.25">
      <c r="A370" s="242"/>
      <c r="B370" s="453" t="s">
        <v>11</v>
      </c>
      <c r="C370" s="453"/>
      <c r="D370" s="472"/>
      <c r="E370" s="472"/>
      <c r="F370" s="16"/>
      <c r="G370" s="472"/>
      <c r="H370" s="16"/>
      <c r="I370" s="467"/>
      <c r="J370" s="143"/>
      <c r="K370" s="472"/>
      <c r="L370" s="134"/>
      <c r="M370" s="134"/>
      <c r="N370" s="472"/>
      <c r="O370" s="16">
        <f t="shared" si="437"/>
        <v>0</v>
      </c>
      <c r="P370" s="133" t="e">
        <f t="shared" si="539"/>
        <v>#DIV/0!</v>
      </c>
      <c r="Q370" s="472">
        <f t="shared" si="435"/>
        <v>0</v>
      </c>
      <c r="R370" s="467">
        <f t="shared" si="557"/>
        <v>0</v>
      </c>
      <c r="S370" s="578"/>
      <c r="T370" s="357" t="b">
        <f t="shared" si="581"/>
        <v>1</v>
      </c>
      <c r="CG370" s="357"/>
      <c r="CJ370" s="46" t="b">
        <f t="shared" si="582"/>
        <v>1</v>
      </c>
      <c r="CT370" s="210">
        <f t="shared" si="534"/>
        <v>0</v>
      </c>
      <c r="CU370" s="46" t="b">
        <f t="shared" si="535"/>
        <v>1</v>
      </c>
    </row>
    <row r="371" spans="1:99" s="37" customFormat="1" ht="69.75" x14ac:dyDescent="0.25">
      <c r="A371" s="237" t="s">
        <v>429</v>
      </c>
      <c r="B371" s="338" t="s">
        <v>452</v>
      </c>
      <c r="C371" s="154" t="s">
        <v>17</v>
      </c>
      <c r="D371" s="238">
        <f t="shared" ref="D371:I371" si="583">SUM(D372:D376)</f>
        <v>0</v>
      </c>
      <c r="E371" s="238">
        <f t="shared" si="583"/>
        <v>0</v>
      </c>
      <c r="F371" s="238">
        <f t="shared" si="583"/>
        <v>0</v>
      </c>
      <c r="G371" s="238">
        <f t="shared" si="583"/>
        <v>572.72</v>
      </c>
      <c r="H371" s="238">
        <f t="shared" si="583"/>
        <v>95.45</v>
      </c>
      <c r="I371" s="339">
        <f t="shared" si="583"/>
        <v>79.55</v>
      </c>
      <c r="J371" s="239">
        <f>I371/H371</f>
        <v>0.83</v>
      </c>
      <c r="K371" s="238">
        <f>SUM(K372:K376)</f>
        <v>28.2</v>
      </c>
      <c r="L371" s="171">
        <f>K371/H371</f>
        <v>0.3</v>
      </c>
      <c r="M371" s="134">
        <f>K371/I371</f>
        <v>0.35</v>
      </c>
      <c r="N371" s="238">
        <f>SUM(N372:N376)</f>
        <v>95.45</v>
      </c>
      <c r="O371" s="238">
        <f t="shared" ref="O371" si="584">H371-N371</f>
        <v>0</v>
      </c>
      <c r="P371" s="171">
        <f t="shared" ref="P371:P376" si="585">N371/H371</f>
        <v>1</v>
      </c>
      <c r="Q371" s="238">
        <f t="shared" ref="Q371:Q376" si="586">H371-N371</f>
        <v>0</v>
      </c>
      <c r="R371" s="339">
        <f t="shared" ref="R371:R376" si="587">I371-K371</f>
        <v>51.35</v>
      </c>
      <c r="S371" s="576"/>
      <c r="T371" s="357" t="b">
        <f t="shared" ref="T371:T376" si="588">H413-K413=Q413</f>
        <v>0</v>
      </c>
      <c r="CG371" s="357"/>
      <c r="CJ371" s="46" t="b">
        <f t="shared" si="582"/>
        <v>1</v>
      </c>
      <c r="CT371" s="452">
        <f t="shared" si="534"/>
        <v>95.45</v>
      </c>
      <c r="CU371" s="27" t="b">
        <f t="shared" si="535"/>
        <v>1</v>
      </c>
    </row>
    <row r="372" spans="1:99" s="37" customFormat="1" x14ac:dyDescent="0.25">
      <c r="A372" s="241"/>
      <c r="B372" s="453" t="s">
        <v>126</v>
      </c>
      <c r="C372" s="453"/>
      <c r="D372" s="448"/>
      <c r="E372" s="448"/>
      <c r="F372" s="238"/>
      <c r="G372" s="448">
        <f>G378+G384</f>
        <v>0</v>
      </c>
      <c r="H372" s="448">
        <f t="shared" ref="H372:I372" si="589">H378+H384</f>
        <v>0</v>
      </c>
      <c r="I372" s="448">
        <f t="shared" si="589"/>
        <v>0</v>
      </c>
      <c r="J372" s="143"/>
      <c r="K372" s="448">
        <f t="shared" ref="K372" si="590">K378+K384</f>
        <v>0</v>
      </c>
      <c r="L372" s="133"/>
      <c r="M372" s="133"/>
      <c r="N372" s="448">
        <f t="shared" ref="N372:O372" si="591">N378+N384</f>
        <v>0</v>
      </c>
      <c r="O372" s="448">
        <f t="shared" si="591"/>
        <v>0</v>
      </c>
      <c r="P372" s="133" t="e">
        <f t="shared" si="585"/>
        <v>#DIV/0!</v>
      </c>
      <c r="Q372" s="448">
        <f t="shared" si="586"/>
        <v>0</v>
      </c>
      <c r="R372" s="450">
        <f t="shared" si="587"/>
        <v>0</v>
      </c>
      <c r="S372" s="577"/>
      <c r="T372" s="357" t="b">
        <f t="shared" si="588"/>
        <v>1</v>
      </c>
      <c r="CG372" s="357"/>
      <c r="CJ372" s="46" t="b">
        <f t="shared" ref="CJ372:CJ377" si="592">N372+O372=H372</f>
        <v>1</v>
      </c>
      <c r="CT372" s="452">
        <f t="shared" si="534"/>
        <v>0</v>
      </c>
      <c r="CU372" s="27" t="b">
        <f t="shared" si="535"/>
        <v>1</v>
      </c>
    </row>
    <row r="373" spans="1:99" s="37" customFormat="1" x14ac:dyDescent="0.25">
      <c r="A373" s="241"/>
      <c r="B373" s="453" t="s">
        <v>8</v>
      </c>
      <c r="C373" s="453"/>
      <c r="D373" s="448"/>
      <c r="E373" s="448"/>
      <c r="F373" s="238">
        <f>SUM(F374:F420)</f>
        <v>0</v>
      </c>
      <c r="G373" s="448">
        <f t="shared" ref="G373:I376" si="593">G379+G385</f>
        <v>572.72</v>
      </c>
      <c r="H373" s="448">
        <f t="shared" si="593"/>
        <v>95.45</v>
      </c>
      <c r="I373" s="448">
        <f t="shared" si="593"/>
        <v>79.55</v>
      </c>
      <c r="J373" s="143">
        <f>I373/H373</f>
        <v>0.83</v>
      </c>
      <c r="K373" s="448">
        <f t="shared" ref="K373" si="594">K379+K385</f>
        <v>28.2</v>
      </c>
      <c r="L373" s="134">
        <f>K373/H373</f>
        <v>0.3</v>
      </c>
      <c r="M373" s="134">
        <f>K373/I373</f>
        <v>0.35</v>
      </c>
      <c r="N373" s="448">
        <f t="shared" ref="N373:O373" si="595">N379+N385</f>
        <v>95.45</v>
      </c>
      <c r="O373" s="448">
        <f t="shared" si="595"/>
        <v>0</v>
      </c>
      <c r="P373" s="134">
        <f t="shared" si="585"/>
        <v>1</v>
      </c>
      <c r="Q373" s="448">
        <f t="shared" si="586"/>
        <v>0</v>
      </c>
      <c r="R373" s="450">
        <f t="shared" si="587"/>
        <v>51.35</v>
      </c>
      <c r="S373" s="577"/>
      <c r="T373" s="357" t="b">
        <f t="shared" si="588"/>
        <v>0</v>
      </c>
      <c r="CG373" s="357"/>
      <c r="CJ373" s="46" t="b">
        <f t="shared" si="592"/>
        <v>1</v>
      </c>
      <c r="CT373" s="452">
        <f t="shared" si="534"/>
        <v>95.45</v>
      </c>
      <c r="CU373" s="27" t="b">
        <f t="shared" si="535"/>
        <v>1</v>
      </c>
    </row>
    <row r="374" spans="1:99" s="37" customFormat="1" x14ac:dyDescent="0.25">
      <c r="A374" s="241"/>
      <c r="B374" s="453" t="s">
        <v>19</v>
      </c>
      <c r="C374" s="453"/>
      <c r="D374" s="448"/>
      <c r="E374" s="448"/>
      <c r="F374" s="16"/>
      <c r="G374" s="448">
        <f t="shared" si="593"/>
        <v>0</v>
      </c>
      <c r="H374" s="448">
        <f t="shared" si="593"/>
        <v>0</v>
      </c>
      <c r="I374" s="448">
        <f t="shared" si="593"/>
        <v>0</v>
      </c>
      <c r="J374" s="143"/>
      <c r="K374" s="448">
        <f t="shared" ref="K374" si="596">K380+K386</f>
        <v>0</v>
      </c>
      <c r="L374" s="134"/>
      <c r="M374" s="134"/>
      <c r="N374" s="448">
        <f t="shared" ref="N374:O374" si="597">N380+N386</f>
        <v>0</v>
      </c>
      <c r="O374" s="448">
        <f t="shared" si="597"/>
        <v>0</v>
      </c>
      <c r="P374" s="133" t="e">
        <f t="shared" si="585"/>
        <v>#DIV/0!</v>
      </c>
      <c r="Q374" s="448">
        <f t="shared" si="586"/>
        <v>0</v>
      </c>
      <c r="R374" s="450">
        <f t="shared" si="587"/>
        <v>0</v>
      </c>
      <c r="S374" s="577"/>
      <c r="T374" s="357" t="b">
        <f t="shared" si="588"/>
        <v>1</v>
      </c>
      <c r="CG374" s="357"/>
      <c r="CJ374" s="46" t="b">
        <f t="shared" si="592"/>
        <v>1</v>
      </c>
      <c r="CT374" s="452">
        <f t="shared" si="534"/>
        <v>0</v>
      </c>
      <c r="CU374" s="27" t="b">
        <f t="shared" si="535"/>
        <v>1</v>
      </c>
    </row>
    <row r="375" spans="1:99" s="37" customFormat="1" x14ac:dyDescent="0.25">
      <c r="A375" s="241"/>
      <c r="B375" s="444" t="s">
        <v>22</v>
      </c>
      <c r="C375" s="444"/>
      <c r="D375" s="447"/>
      <c r="E375" s="447"/>
      <c r="F375" s="136"/>
      <c r="G375" s="448">
        <f t="shared" si="593"/>
        <v>0</v>
      </c>
      <c r="H375" s="448">
        <f t="shared" si="593"/>
        <v>0</v>
      </c>
      <c r="I375" s="448">
        <f t="shared" si="593"/>
        <v>0</v>
      </c>
      <c r="J375" s="449"/>
      <c r="K375" s="448">
        <f t="shared" ref="K375" si="598">K381+K387</f>
        <v>0</v>
      </c>
      <c r="L375" s="240"/>
      <c r="M375" s="240"/>
      <c r="N375" s="448">
        <f t="shared" ref="N375:O375" si="599">N381+N387</f>
        <v>0</v>
      </c>
      <c r="O375" s="448">
        <f t="shared" si="599"/>
        <v>0</v>
      </c>
      <c r="P375" s="150" t="e">
        <f t="shared" si="585"/>
        <v>#DIV/0!</v>
      </c>
      <c r="Q375" s="447">
        <f t="shared" si="586"/>
        <v>0</v>
      </c>
      <c r="R375" s="451">
        <f t="shared" si="587"/>
        <v>0</v>
      </c>
      <c r="S375" s="577"/>
      <c r="T375" s="357" t="b">
        <f t="shared" si="588"/>
        <v>1</v>
      </c>
      <c r="CG375" s="357"/>
      <c r="CJ375" s="46" t="b">
        <f t="shared" si="592"/>
        <v>1</v>
      </c>
      <c r="CT375" s="452">
        <f t="shared" si="534"/>
        <v>0</v>
      </c>
      <c r="CU375" s="27" t="b">
        <f t="shared" si="535"/>
        <v>1</v>
      </c>
    </row>
    <row r="376" spans="1:99" s="37" customFormat="1" x14ac:dyDescent="0.25">
      <c r="A376" s="242"/>
      <c r="B376" s="453" t="s">
        <v>11</v>
      </c>
      <c r="C376" s="453"/>
      <c r="D376" s="448"/>
      <c r="E376" s="448"/>
      <c r="F376" s="16"/>
      <c r="G376" s="448">
        <f t="shared" si="593"/>
        <v>0</v>
      </c>
      <c r="H376" s="448">
        <f t="shared" si="593"/>
        <v>0</v>
      </c>
      <c r="I376" s="448">
        <f t="shared" si="593"/>
        <v>0</v>
      </c>
      <c r="J376" s="143"/>
      <c r="K376" s="448">
        <f t="shared" ref="K376" si="600">K382+K388</f>
        <v>0</v>
      </c>
      <c r="L376" s="134"/>
      <c r="M376" s="134"/>
      <c r="N376" s="448">
        <f t="shared" ref="N376:O376" si="601">N382+N388</f>
        <v>0</v>
      </c>
      <c r="O376" s="448">
        <f t="shared" si="601"/>
        <v>0</v>
      </c>
      <c r="P376" s="133" t="e">
        <f t="shared" si="585"/>
        <v>#DIV/0!</v>
      </c>
      <c r="Q376" s="448">
        <f t="shared" si="586"/>
        <v>0</v>
      </c>
      <c r="R376" s="450">
        <f t="shared" si="587"/>
        <v>0</v>
      </c>
      <c r="S376" s="578"/>
      <c r="T376" s="357" t="b">
        <f t="shared" si="588"/>
        <v>1</v>
      </c>
      <c r="CG376" s="357"/>
      <c r="CJ376" s="46" t="b">
        <f t="shared" si="592"/>
        <v>1</v>
      </c>
      <c r="CT376" s="452">
        <f t="shared" si="534"/>
        <v>0</v>
      </c>
      <c r="CU376" s="27" t="b">
        <f t="shared" si="535"/>
        <v>1</v>
      </c>
    </row>
    <row r="377" spans="1:99" s="37" customFormat="1" ht="88.5" customHeight="1" x14ac:dyDescent="0.25">
      <c r="A377" s="246" t="s">
        <v>451</v>
      </c>
      <c r="B377" s="477" t="s">
        <v>430</v>
      </c>
      <c r="C377" s="173" t="s">
        <v>17</v>
      </c>
      <c r="D377" s="42">
        <f t="shared" ref="D377:I377" si="602">SUM(D378:D382)</f>
        <v>0</v>
      </c>
      <c r="E377" s="42">
        <f t="shared" si="602"/>
        <v>0</v>
      </c>
      <c r="F377" s="42">
        <f t="shared" si="602"/>
        <v>0</v>
      </c>
      <c r="G377" s="42">
        <f t="shared" si="602"/>
        <v>95.45</v>
      </c>
      <c r="H377" s="42">
        <f t="shared" si="602"/>
        <v>95.45</v>
      </c>
      <c r="I377" s="222">
        <f t="shared" si="602"/>
        <v>79.55</v>
      </c>
      <c r="J377" s="193">
        <f>I377/H377</f>
        <v>0.83</v>
      </c>
      <c r="K377" s="42">
        <f>SUM(K378:K382)</f>
        <v>28.2</v>
      </c>
      <c r="L377" s="169">
        <f>K377/H377</f>
        <v>0.3</v>
      </c>
      <c r="M377" s="169">
        <f>K377/I377</f>
        <v>0.35</v>
      </c>
      <c r="N377" s="42">
        <f>SUM(N378:N382)</f>
        <v>95.45</v>
      </c>
      <c r="O377" s="42">
        <f t="shared" ref="O377:O382" si="603">H377-N377</f>
        <v>0</v>
      </c>
      <c r="P377" s="169">
        <f t="shared" ref="P377:P382" si="604">N377/H377</f>
        <v>1</v>
      </c>
      <c r="Q377" s="42">
        <f t="shared" ref="Q377:Q382" si="605">H377-N377</f>
        <v>0</v>
      </c>
      <c r="R377" s="222">
        <f t="shared" ref="R377:R382" si="606">I377-K377</f>
        <v>51.35</v>
      </c>
      <c r="S377" s="576" t="s">
        <v>478</v>
      </c>
      <c r="T377" s="357" t="b">
        <f t="shared" ref="T377:T382" si="607">H419-K419=Q419</f>
        <v>0</v>
      </c>
      <c r="CG377" s="357"/>
      <c r="CJ377" s="357" t="b">
        <f t="shared" si="592"/>
        <v>1</v>
      </c>
      <c r="CT377" s="210">
        <f t="shared" si="534"/>
        <v>95.45</v>
      </c>
      <c r="CU377" s="46" t="b">
        <f t="shared" si="535"/>
        <v>1</v>
      </c>
    </row>
    <row r="378" spans="1:99" s="37" customFormat="1" x14ac:dyDescent="0.25">
      <c r="A378" s="241"/>
      <c r="B378" s="453" t="s">
        <v>126</v>
      </c>
      <c r="C378" s="453"/>
      <c r="D378" s="472"/>
      <c r="E378" s="472"/>
      <c r="F378" s="238"/>
      <c r="G378" s="472"/>
      <c r="H378" s="16"/>
      <c r="I378" s="467"/>
      <c r="J378" s="143"/>
      <c r="K378" s="137"/>
      <c r="L378" s="133"/>
      <c r="M378" s="133" t="e">
        <f>K378/I378</f>
        <v>#DIV/0!</v>
      </c>
      <c r="N378" s="472"/>
      <c r="O378" s="16">
        <f t="shared" si="603"/>
        <v>0</v>
      </c>
      <c r="P378" s="133" t="e">
        <f t="shared" si="604"/>
        <v>#DIV/0!</v>
      </c>
      <c r="Q378" s="472">
        <f t="shared" si="605"/>
        <v>0</v>
      </c>
      <c r="R378" s="467">
        <f t="shared" si="606"/>
        <v>0</v>
      </c>
      <c r="S378" s="577"/>
      <c r="T378" s="357" t="b">
        <f t="shared" si="607"/>
        <v>1</v>
      </c>
      <c r="CG378" s="357"/>
      <c r="CJ378" s="46" t="b">
        <f t="shared" ref="CJ378:CJ383" si="608">N378+O378=H378</f>
        <v>1</v>
      </c>
      <c r="CT378" s="210">
        <f t="shared" si="534"/>
        <v>0</v>
      </c>
      <c r="CU378" s="46" t="b">
        <f t="shared" si="535"/>
        <v>1</v>
      </c>
    </row>
    <row r="379" spans="1:99" s="37" customFormat="1" x14ac:dyDescent="0.25">
      <c r="A379" s="241"/>
      <c r="B379" s="453" t="s">
        <v>8</v>
      </c>
      <c r="C379" s="453"/>
      <c r="D379" s="472"/>
      <c r="E379" s="472"/>
      <c r="F379" s="238">
        <f>SUM(F380:F426)</f>
        <v>0</v>
      </c>
      <c r="G379" s="515">
        <v>95.45</v>
      </c>
      <c r="H379" s="515">
        <v>95.45</v>
      </c>
      <c r="I379" s="467">
        <v>79.55</v>
      </c>
      <c r="J379" s="143">
        <f>I379/H379</f>
        <v>0.83</v>
      </c>
      <c r="K379" s="472">
        <v>28.2</v>
      </c>
      <c r="L379" s="134">
        <f>K379/H379</f>
        <v>0.3</v>
      </c>
      <c r="M379" s="134">
        <f>K379/I379</f>
        <v>0.35</v>
      </c>
      <c r="N379" s="472">
        <f>H379</f>
        <v>95.45</v>
      </c>
      <c r="O379" s="472">
        <f t="shared" si="603"/>
        <v>0</v>
      </c>
      <c r="P379" s="134">
        <f t="shared" si="604"/>
        <v>1</v>
      </c>
      <c r="Q379" s="472">
        <f t="shared" si="605"/>
        <v>0</v>
      </c>
      <c r="R379" s="467">
        <f t="shared" si="606"/>
        <v>51.35</v>
      </c>
      <c r="S379" s="577"/>
      <c r="T379" s="357" t="b">
        <f t="shared" si="607"/>
        <v>0</v>
      </c>
      <c r="CG379" s="357"/>
      <c r="CJ379" s="46" t="b">
        <f t="shared" si="608"/>
        <v>1</v>
      </c>
      <c r="CT379" s="210">
        <f t="shared" si="534"/>
        <v>95.45</v>
      </c>
      <c r="CU379" s="46" t="b">
        <f t="shared" si="535"/>
        <v>1</v>
      </c>
    </row>
    <row r="380" spans="1:99" s="37" customFormat="1" x14ac:dyDescent="0.25">
      <c r="A380" s="241"/>
      <c r="B380" s="453" t="s">
        <v>19</v>
      </c>
      <c r="C380" s="453"/>
      <c r="D380" s="472"/>
      <c r="E380" s="472"/>
      <c r="F380" s="16"/>
      <c r="G380" s="472"/>
      <c r="H380" s="472"/>
      <c r="I380" s="467"/>
      <c r="J380" s="143"/>
      <c r="K380" s="472"/>
      <c r="L380" s="134"/>
      <c r="M380" s="134"/>
      <c r="N380" s="472"/>
      <c r="O380" s="472">
        <f t="shared" si="603"/>
        <v>0</v>
      </c>
      <c r="P380" s="133" t="e">
        <f t="shared" si="604"/>
        <v>#DIV/0!</v>
      </c>
      <c r="Q380" s="472">
        <f t="shared" si="605"/>
        <v>0</v>
      </c>
      <c r="R380" s="467">
        <f t="shared" si="606"/>
        <v>0</v>
      </c>
      <c r="S380" s="577"/>
      <c r="T380" s="357" t="b">
        <f t="shared" si="607"/>
        <v>1</v>
      </c>
      <c r="CG380" s="357"/>
      <c r="CJ380" s="46" t="b">
        <f t="shared" si="608"/>
        <v>1</v>
      </c>
      <c r="CT380" s="210">
        <f t="shared" si="534"/>
        <v>0</v>
      </c>
      <c r="CU380" s="46" t="b">
        <f t="shared" si="535"/>
        <v>1</v>
      </c>
    </row>
    <row r="381" spans="1:99" s="37" customFormat="1" x14ac:dyDescent="0.25">
      <c r="A381" s="241"/>
      <c r="B381" s="465" t="s">
        <v>22</v>
      </c>
      <c r="C381" s="465"/>
      <c r="D381" s="473"/>
      <c r="E381" s="473"/>
      <c r="F381" s="136"/>
      <c r="G381" s="473"/>
      <c r="H381" s="136"/>
      <c r="I381" s="468"/>
      <c r="J381" s="475"/>
      <c r="K381" s="473"/>
      <c r="L381" s="240"/>
      <c r="M381" s="240"/>
      <c r="N381" s="473"/>
      <c r="O381" s="136">
        <f t="shared" si="603"/>
        <v>0</v>
      </c>
      <c r="P381" s="150" t="e">
        <f t="shared" si="604"/>
        <v>#DIV/0!</v>
      </c>
      <c r="Q381" s="473">
        <f t="shared" si="605"/>
        <v>0</v>
      </c>
      <c r="R381" s="468">
        <f t="shared" si="606"/>
        <v>0</v>
      </c>
      <c r="S381" s="577"/>
      <c r="T381" s="357" t="b">
        <f t="shared" si="607"/>
        <v>1</v>
      </c>
      <c r="CG381" s="357"/>
      <c r="CJ381" s="46" t="b">
        <f t="shared" si="608"/>
        <v>1</v>
      </c>
      <c r="CT381" s="210">
        <f t="shared" si="534"/>
        <v>0</v>
      </c>
      <c r="CU381" s="46" t="b">
        <f t="shared" si="535"/>
        <v>1</v>
      </c>
    </row>
    <row r="382" spans="1:99" s="37" customFormat="1" x14ac:dyDescent="0.25">
      <c r="A382" s="242"/>
      <c r="B382" s="453" t="s">
        <v>11</v>
      </c>
      <c r="C382" s="453"/>
      <c r="D382" s="472"/>
      <c r="E382" s="472"/>
      <c r="F382" s="16"/>
      <c r="G382" s="472"/>
      <c r="H382" s="16"/>
      <c r="I382" s="467"/>
      <c r="J382" s="143"/>
      <c r="K382" s="472"/>
      <c r="L382" s="134"/>
      <c r="M382" s="134"/>
      <c r="N382" s="472"/>
      <c r="O382" s="16">
        <f t="shared" si="603"/>
        <v>0</v>
      </c>
      <c r="P382" s="133" t="e">
        <f t="shared" si="604"/>
        <v>#DIV/0!</v>
      </c>
      <c r="Q382" s="472">
        <f t="shared" si="605"/>
        <v>0</v>
      </c>
      <c r="R382" s="467">
        <f t="shared" si="606"/>
        <v>0</v>
      </c>
      <c r="S382" s="578"/>
      <c r="T382" s="357" t="b">
        <f t="shared" si="607"/>
        <v>1</v>
      </c>
      <c r="CG382" s="357"/>
      <c r="CJ382" s="46" t="b">
        <f t="shared" si="608"/>
        <v>1</v>
      </c>
      <c r="CT382" s="210">
        <f t="shared" si="534"/>
        <v>0</v>
      </c>
      <c r="CU382" s="46" t="b">
        <f t="shared" si="535"/>
        <v>1</v>
      </c>
    </row>
    <row r="383" spans="1:99" s="37" customFormat="1" ht="69.75" x14ac:dyDescent="0.25">
      <c r="A383" s="246" t="s">
        <v>458</v>
      </c>
      <c r="B383" s="477" t="s">
        <v>453</v>
      </c>
      <c r="C383" s="173" t="s">
        <v>17</v>
      </c>
      <c r="D383" s="42">
        <f t="shared" ref="D383:I383" si="609">SUM(D384:D388)</f>
        <v>0</v>
      </c>
      <c r="E383" s="42">
        <f t="shared" si="609"/>
        <v>0</v>
      </c>
      <c r="F383" s="42">
        <f t="shared" si="609"/>
        <v>0</v>
      </c>
      <c r="G383" s="42">
        <f t="shared" si="609"/>
        <v>477.27</v>
      </c>
      <c r="H383" s="42">
        <f t="shared" si="609"/>
        <v>0</v>
      </c>
      <c r="I383" s="222">
        <f t="shared" si="609"/>
        <v>0</v>
      </c>
      <c r="J383" s="247" t="e">
        <f>I383/H383</f>
        <v>#DIV/0!</v>
      </c>
      <c r="K383" s="196">
        <f>SUM(K384:K388)</f>
        <v>0</v>
      </c>
      <c r="L383" s="174" t="e">
        <f>K383/H383</f>
        <v>#DIV/0!</v>
      </c>
      <c r="M383" s="174" t="e">
        <f>K383/I383</f>
        <v>#DIV/0!</v>
      </c>
      <c r="N383" s="196">
        <f>SUM(N384:N388)</f>
        <v>0</v>
      </c>
      <c r="O383" s="196">
        <f t="shared" ref="O383:O388" si="610">H383-N383</f>
        <v>0</v>
      </c>
      <c r="P383" s="174" t="e">
        <f t="shared" ref="P383:P388" si="611">N383/H383</f>
        <v>#DIV/0!</v>
      </c>
      <c r="Q383" s="42">
        <f t="shared" ref="Q383:Q388" si="612">H383-N383</f>
        <v>0</v>
      </c>
      <c r="R383" s="222">
        <f t="shared" ref="R383:R388" si="613">I383-K383</f>
        <v>0</v>
      </c>
      <c r="S383" s="576" t="s">
        <v>562</v>
      </c>
      <c r="T383" s="357" t="b">
        <f t="shared" ref="T383:T388" si="614">H425-K425=Q425</f>
        <v>0</v>
      </c>
      <c r="CG383" s="357"/>
      <c r="CJ383" s="357" t="b">
        <f t="shared" si="608"/>
        <v>1</v>
      </c>
      <c r="CT383" s="210">
        <f t="shared" si="534"/>
        <v>0</v>
      </c>
      <c r="CU383" s="46" t="b">
        <f t="shared" si="535"/>
        <v>1</v>
      </c>
    </row>
    <row r="384" spans="1:99" s="37" customFormat="1" x14ac:dyDescent="0.25">
      <c r="A384" s="241"/>
      <c r="B384" s="453" t="s">
        <v>126</v>
      </c>
      <c r="C384" s="453"/>
      <c r="D384" s="472"/>
      <c r="E384" s="472"/>
      <c r="F384" s="238"/>
      <c r="G384" s="472"/>
      <c r="H384" s="16"/>
      <c r="I384" s="467"/>
      <c r="J384" s="247"/>
      <c r="K384" s="196"/>
      <c r="L384" s="174"/>
      <c r="M384" s="174" t="e">
        <f>K384/I384</f>
        <v>#DIV/0!</v>
      </c>
      <c r="N384" s="196"/>
      <c r="O384" s="518">
        <f t="shared" si="610"/>
        <v>0</v>
      </c>
      <c r="P384" s="174" t="e">
        <f t="shared" si="611"/>
        <v>#DIV/0!</v>
      </c>
      <c r="Q384" s="472">
        <f t="shared" si="612"/>
        <v>0</v>
      </c>
      <c r="R384" s="467">
        <f t="shared" si="613"/>
        <v>0</v>
      </c>
      <c r="S384" s="577"/>
      <c r="T384" s="357" t="b">
        <f t="shared" si="614"/>
        <v>1</v>
      </c>
      <c r="CG384" s="357"/>
      <c r="CJ384" s="46" t="b">
        <f t="shared" ref="CJ384:CJ388" si="615">N384+O384=H384</f>
        <v>1</v>
      </c>
      <c r="CT384" s="210">
        <f t="shared" si="534"/>
        <v>0</v>
      </c>
      <c r="CU384" s="46" t="b">
        <f t="shared" si="535"/>
        <v>1</v>
      </c>
    </row>
    <row r="385" spans="1:99" s="37" customFormat="1" x14ac:dyDescent="0.25">
      <c r="A385" s="241"/>
      <c r="B385" s="453" t="s">
        <v>8</v>
      </c>
      <c r="C385" s="453"/>
      <c r="D385" s="472"/>
      <c r="E385" s="472"/>
      <c r="F385" s="238">
        <f>SUM(F386:F432)</f>
        <v>0</v>
      </c>
      <c r="G385" s="516">
        <v>477.27</v>
      </c>
      <c r="H385" s="516"/>
      <c r="I385" s="467"/>
      <c r="J385" s="247" t="e">
        <f>I385/H385</f>
        <v>#DIV/0!</v>
      </c>
      <c r="K385" s="196"/>
      <c r="L385" s="174" t="e">
        <f>K385/H385</f>
        <v>#DIV/0!</v>
      </c>
      <c r="M385" s="174" t="e">
        <f>K385/I385</f>
        <v>#DIV/0!</v>
      </c>
      <c r="N385" s="196"/>
      <c r="O385" s="196">
        <f t="shared" si="610"/>
        <v>0</v>
      </c>
      <c r="P385" s="174" t="e">
        <f t="shared" si="611"/>
        <v>#DIV/0!</v>
      </c>
      <c r="Q385" s="472">
        <f t="shared" si="612"/>
        <v>0</v>
      </c>
      <c r="R385" s="467">
        <f t="shared" si="613"/>
        <v>0</v>
      </c>
      <c r="S385" s="577"/>
      <c r="T385" s="357" t="b">
        <f t="shared" si="614"/>
        <v>0</v>
      </c>
      <c r="CG385" s="357"/>
      <c r="CJ385" s="46" t="b">
        <f t="shared" si="615"/>
        <v>1</v>
      </c>
      <c r="CT385" s="210">
        <f t="shared" si="534"/>
        <v>0</v>
      </c>
      <c r="CU385" s="46" t="b">
        <f t="shared" si="535"/>
        <v>1</v>
      </c>
    </row>
    <row r="386" spans="1:99" s="37" customFormat="1" x14ac:dyDescent="0.25">
      <c r="A386" s="241"/>
      <c r="B386" s="453" t="s">
        <v>19</v>
      </c>
      <c r="C386" s="453"/>
      <c r="D386" s="472"/>
      <c r="E386" s="472"/>
      <c r="F386" s="16"/>
      <c r="G386" s="472"/>
      <c r="H386" s="472"/>
      <c r="I386" s="467"/>
      <c r="J386" s="143"/>
      <c r="K386" s="472"/>
      <c r="L386" s="134"/>
      <c r="M386" s="134"/>
      <c r="N386" s="472"/>
      <c r="O386" s="472">
        <f t="shared" si="610"/>
        <v>0</v>
      </c>
      <c r="P386" s="133" t="e">
        <f t="shared" si="611"/>
        <v>#DIV/0!</v>
      </c>
      <c r="Q386" s="472">
        <f t="shared" si="612"/>
        <v>0</v>
      </c>
      <c r="R386" s="467">
        <f t="shared" si="613"/>
        <v>0</v>
      </c>
      <c r="S386" s="577"/>
      <c r="T386" s="357" t="b">
        <f t="shared" si="614"/>
        <v>0</v>
      </c>
      <c r="CG386" s="357"/>
      <c r="CJ386" s="46" t="b">
        <f t="shared" si="615"/>
        <v>1</v>
      </c>
      <c r="CT386" s="210">
        <f t="shared" si="534"/>
        <v>0</v>
      </c>
      <c r="CU386" s="46" t="b">
        <f t="shared" si="535"/>
        <v>1</v>
      </c>
    </row>
    <row r="387" spans="1:99" s="37" customFormat="1" x14ac:dyDescent="0.25">
      <c r="A387" s="241"/>
      <c r="B387" s="465" t="s">
        <v>22</v>
      </c>
      <c r="C387" s="465"/>
      <c r="D387" s="473"/>
      <c r="E387" s="473"/>
      <c r="F387" s="136"/>
      <c r="G387" s="473"/>
      <c r="H387" s="136"/>
      <c r="I387" s="468"/>
      <c r="J387" s="475"/>
      <c r="K387" s="473"/>
      <c r="L387" s="240"/>
      <c r="M387" s="240"/>
      <c r="N387" s="473"/>
      <c r="O387" s="136">
        <f t="shared" si="610"/>
        <v>0</v>
      </c>
      <c r="P387" s="150" t="e">
        <f t="shared" si="611"/>
        <v>#DIV/0!</v>
      </c>
      <c r="Q387" s="473">
        <f t="shared" si="612"/>
        <v>0</v>
      </c>
      <c r="R387" s="468">
        <f t="shared" si="613"/>
        <v>0</v>
      </c>
      <c r="S387" s="577"/>
      <c r="T387" s="357" t="b">
        <f t="shared" si="614"/>
        <v>1</v>
      </c>
      <c r="CG387" s="357"/>
      <c r="CJ387" s="46" t="b">
        <f t="shared" si="615"/>
        <v>1</v>
      </c>
      <c r="CT387" s="210">
        <f t="shared" si="534"/>
        <v>0</v>
      </c>
      <c r="CU387" s="46" t="b">
        <f t="shared" si="535"/>
        <v>1</v>
      </c>
    </row>
    <row r="388" spans="1:99" s="37" customFormat="1" x14ac:dyDescent="0.25">
      <c r="A388" s="242"/>
      <c r="B388" s="453" t="s">
        <v>11</v>
      </c>
      <c r="C388" s="453"/>
      <c r="D388" s="472"/>
      <c r="E388" s="472"/>
      <c r="F388" s="16"/>
      <c r="G388" s="472"/>
      <c r="H388" s="16"/>
      <c r="I388" s="467"/>
      <c r="J388" s="143"/>
      <c r="K388" s="472"/>
      <c r="L388" s="134"/>
      <c r="M388" s="134"/>
      <c r="N388" s="472"/>
      <c r="O388" s="16">
        <f t="shared" si="610"/>
        <v>0</v>
      </c>
      <c r="P388" s="133" t="e">
        <f t="shared" si="611"/>
        <v>#DIV/0!</v>
      </c>
      <c r="Q388" s="472">
        <f t="shared" si="612"/>
        <v>0</v>
      </c>
      <c r="R388" s="467">
        <f t="shared" si="613"/>
        <v>0</v>
      </c>
      <c r="S388" s="578"/>
      <c r="T388" s="357" t="b">
        <f t="shared" si="614"/>
        <v>1</v>
      </c>
      <c r="CG388" s="357"/>
      <c r="CJ388" s="46" t="b">
        <f t="shared" si="615"/>
        <v>1</v>
      </c>
      <c r="CT388" s="210">
        <f t="shared" si="534"/>
        <v>0</v>
      </c>
      <c r="CU388" s="46" t="b">
        <f t="shared" si="535"/>
        <v>1</v>
      </c>
    </row>
    <row r="389" spans="1:99" s="44" customFormat="1" ht="46.5" x14ac:dyDescent="0.25">
      <c r="A389" s="138" t="s">
        <v>117</v>
      </c>
      <c r="B389" s="165" t="s">
        <v>450</v>
      </c>
      <c r="C389" s="129" t="s">
        <v>2</v>
      </c>
      <c r="D389" s="51">
        <f t="shared" ref="D389:F389" si="616">SUM(D390:D394)</f>
        <v>0</v>
      </c>
      <c r="E389" s="51">
        <f t="shared" si="616"/>
        <v>0</v>
      </c>
      <c r="F389" s="51">
        <f t="shared" si="616"/>
        <v>0</v>
      </c>
      <c r="G389" s="51">
        <f t="shared" ref="G389:I389" si="617">SUM(G390:G394)</f>
        <v>139.49</v>
      </c>
      <c r="H389" s="51">
        <f t="shared" si="617"/>
        <v>72.69</v>
      </c>
      <c r="I389" s="166">
        <f t="shared" si="617"/>
        <v>72.69</v>
      </c>
      <c r="J389" s="139">
        <f>I389/H389</f>
        <v>1</v>
      </c>
      <c r="K389" s="51">
        <f>SUM(K390:K394)</f>
        <v>72.69</v>
      </c>
      <c r="L389" s="130">
        <f>K389/H389</f>
        <v>1</v>
      </c>
      <c r="M389" s="130">
        <f t="shared" ref="M389" si="618">K389/I389</f>
        <v>1</v>
      </c>
      <c r="N389" s="51">
        <f>SUM(N390:N394)</f>
        <v>72.69</v>
      </c>
      <c r="O389" s="51">
        <f t="shared" si="437"/>
        <v>0</v>
      </c>
      <c r="P389" s="130">
        <f t="shared" ref="P389:P400" si="619">N389/H389</f>
        <v>1</v>
      </c>
      <c r="Q389" s="51">
        <f t="shared" si="435"/>
        <v>0</v>
      </c>
      <c r="R389" s="166">
        <f t="shared" si="557"/>
        <v>0</v>
      </c>
      <c r="S389" s="582"/>
      <c r="T389" s="48" t="b">
        <f t="shared" ref="T389:T394" si="620">H413-K413=Q413</f>
        <v>0</v>
      </c>
      <c r="CG389" s="46"/>
      <c r="CJ389" s="46" t="b">
        <f t="shared" si="582"/>
        <v>1</v>
      </c>
      <c r="CT389" s="452">
        <f t="shared" si="534"/>
        <v>72.69</v>
      </c>
      <c r="CU389" s="27" t="b">
        <f t="shared" si="535"/>
        <v>1</v>
      </c>
    </row>
    <row r="390" spans="1:99" s="350" customFormat="1" ht="33" customHeight="1" x14ac:dyDescent="0.25">
      <c r="A390" s="194"/>
      <c r="B390" s="173" t="s">
        <v>126</v>
      </c>
      <c r="C390" s="173"/>
      <c r="D390" s="42"/>
      <c r="E390" s="42"/>
      <c r="F390" s="195"/>
      <c r="G390" s="370">
        <f>G402+G408</f>
        <v>139.49</v>
      </c>
      <c r="H390" s="464">
        <f t="shared" ref="H390:K390" si="621">H402+H408</f>
        <v>72.69</v>
      </c>
      <c r="I390" s="464">
        <f t="shared" si="621"/>
        <v>72.69</v>
      </c>
      <c r="J390" s="193">
        <f>I390/H390</f>
        <v>1</v>
      </c>
      <c r="K390" s="464">
        <f t="shared" si="621"/>
        <v>72.69</v>
      </c>
      <c r="L390" s="169">
        <f>K390/H390</f>
        <v>1</v>
      </c>
      <c r="M390" s="169">
        <f t="shared" ref="M390:M391" si="622">K390/I390</f>
        <v>1</v>
      </c>
      <c r="N390" s="464">
        <f t="shared" ref="N390" si="623">N402+N408</f>
        <v>72.69</v>
      </c>
      <c r="O390" s="370">
        <f t="shared" ref="O390" si="624">O396+O402</f>
        <v>0</v>
      </c>
      <c r="P390" s="134">
        <f t="shared" si="539"/>
        <v>1</v>
      </c>
      <c r="Q390" s="42">
        <f t="shared" si="435"/>
        <v>0</v>
      </c>
      <c r="R390" s="222">
        <f t="shared" si="557"/>
        <v>0</v>
      </c>
      <c r="S390" s="583"/>
      <c r="T390" s="46" t="b">
        <f t="shared" si="620"/>
        <v>1</v>
      </c>
      <c r="CG390" s="46"/>
      <c r="CJ390" s="46" t="b">
        <f t="shared" si="582"/>
        <v>1</v>
      </c>
      <c r="CT390" s="452">
        <f t="shared" si="534"/>
        <v>72.69</v>
      </c>
      <c r="CU390" s="27" t="b">
        <f t="shared" si="535"/>
        <v>1</v>
      </c>
    </row>
    <row r="391" spans="1:99" s="350" customFormat="1" ht="33" customHeight="1" x14ac:dyDescent="0.25">
      <c r="A391" s="194"/>
      <c r="B391" s="173" t="s">
        <v>8</v>
      </c>
      <c r="C391" s="173"/>
      <c r="D391" s="42"/>
      <c r="E391" s="42"/>
      <c r="F391" s="195"/>
      <c r="G391" s="370">
        <f t="shared" ref="G391:I394" si="625">G397+G403</f>
        <v>0</v>
      </c>
      <c r="H391" s="370">
        <f t="shared" si="625"/>
        <v>0</v>
      </c>
      <c r="I391" s="370">
        <f t="shared" si="625"/>
        <v>0</v>
      </c>
      <c r="J391" s="247" t="e">
        <f>I391/H391</f>
        <v>#DIV/0!</v>
      </c>
      <c r="K391" s="370">
        <f t="shared" ref="K391" si="626">K397+K403</f>
        <v>0</v>
      </c>
      <c r="L391" s="174" t="e">
        <f>K391/H391</f>
        <v>#DIV/0!</v>
      </c>
      <c r="M391" s="174" t="e">
        <f t="shared" si="622"/>
        <v>#DIV/0!</v>
      </c>
      <c r="N391" s="370">
        <f t="shared" ref="N391:O391" si="627">N397+N403</f>
        <v>0</v>
      </c>
      <c r="O391" s="370">
        <f t="shared" si="627"/>
        <v>0</v>
      </c>
      <c r="P391" s="133" t="e">
        <f t="shared" si="619"/>
        <v>#DIV/0!</v>
      </c>
      <c r="Q391" s="42">
        <f t="shared" si="435"/>
        <v>0</v>
      </c>
      <c r="R391" s="222">
        <f t="shared" si="557"/>
        <v>0</v>
      </c>
      <c r="S391" s="583"/>
      <c r="T391" s="46" t="b">
        <f t="shared" si="620"/>
        <v>0</v>
      </c>
      <c r="CG391" s="46"/>
      <c r="CJ391" s="46" t="b">
        <f t="shared" si="582"/>
        <v>1</v>
      </c>
      <c r="CT391" s="452">
        <f t="shared" si="534"/>
        <v>0</v>
      </c>
      <c r="CU391" s="27" t="b">
        <f t="shared" si="535"/>
        <v>1</v>
      </c>
    </row>
    <row r="392" spans="1:99" s="350" customFormat="1" ht="33" customHeight="1" x14ac:dyDescent="0.25">
      <c r="A392" s="194"/>
      <c r="B392" s="374" t="s">
        <v>19</v>
      </c>
      <c r="C392" s="374"/>
      <c r="D392" s="167"/>
      <c r="E392" s="167"/>
      <c r="F392" s="325"/>
      <c r="G392" s="370">
        <f t="shared" si="625"/>
        <v>0</v>
      </c>
      <c r="H392" s="370">
        <f t="shared" si="625"/>
        <v>0</v>
      </c>
      <c r="I392" s="370">
        <f t="shared" si="625"/>
        <v>0</v>
      </c>
      <c r="J392" s="337"/>
      <c r="K392" s="370">
        <f t="shared" ref="K392" si="628">K398+K404</f>
        <v>0</v>
      </c>
      <c r="L392" s="170"/>
      <c r="M392" s="170"/>
      <c r="N392" s="370">
        <f t="shared" ref="N392:O392" si="629">N398+N404</f>
        <v>0</v>
      </c>
      <c r="O392" s="370">
        <f t="shared" si="629"/>
        <v>0</v>
      </c>
      <c r="P392" s="150" t="e">
        <f t="shared" si="619"/>
        <v>#DIV/0!</v>
      </c>
      <c r="Q392" s="167">
        <f t="shared" si="435"/>
        <v>0</v>
      </c>
      <c r="R392" s="326">
        <f t="shared" si="557"/>
        <v>0</v>
      </c>
      <c r="S392" s="583"/>
      <c r="T392" s="46" t="b">
        <f t="shared" si="620"/>
        <v>1</v>
      </c>
      <c r="CG392" s="46"/>
      <c r="CJ392" s="46" t="b">
        <f t="shared" si="582"/>
        <v>1</v>
      </c>
      <c r="CT392" s="452">
        <f t="shared" si="534"/>
        <v>0</v>
      </c>
      <c r="CU392" s="27" t="b">
        <f t="shared" si="535"/>
        <v>1</v>
      </c>
    </row>
    <row r="393" spans="1:99" s="350" customFormat="1" ht="33" customHeight="1" x14ac:dyDescent="0.25">
      <c r="A393" s="194"/>
      <c r="B393" s="374" t="s">
        <v>22</v>
      </c>
      <c r="C393" s="374"/>
      <c r="D393" s="167"/>
      <c r="E393" s="167"/>
      <c r="F393" s="325"/>
      <c r="G393" s="370">
        <f t="shared" si="625"/>
        <v>0</v>
      </c>
      <c r="H393" s="370">
        <f t="shared" si="625"/>
        <v>0</v>
      </c>
      <c r="I393" s="370">
        <f t="shared" si="625"/>
        <v>0</v>
      </c>
      <c r="J393" s="373"/>
      <c r="K393" s="370">
        <f t="shared" ref="K393" si="630">K399+K405</f>
        <v>0</v>
      </c>
      <c r="L393" s="240"/>
      <c r="M393" s="240"/>
      <c r="N393" s="370">
        <f t="shared" ref="N393:O393" si="631">N399+N405</f>
        <v>0</v>
      </c>
      <c r="O393" s="370">
        <f t="shared" si="631"/>
        <v>0</v>
      </c>
      <c r="P393" s="150" t="e">
        <f t="shared" si="619"/>
        <v>#DIV/0!</v>
      </c>
      <c r="Q393" s="167">
        <f t="shared" si="435"/>
        <v>0</v>
      </c>
      <c r="R393" s="326">
        <f t="shared" si="557"/>
        <v>0</v>
      </c>
      <c r="S393" s="583"/>
      <c r="T393" s="46" t="b">
        <f t="shared" si="620"/>
        <v>1</v>
      </c>
      <c r="CG393" s="46"/>
      <c r="CJ393" s="46" t="b">
        <f t="shared" si="582"/>
        <v>1</v>
      </c>
      <c r="CT393" s="452">
        <f t="shared" si="534"/>
        <v>0</v>
      </c>
      <c r="CU393" s="27" t="b">
        <f t="shared" si="535"/>
        <v>1</v>
      </c>
    </row>
    <row r="394" spans="1:99" s="350" customFormat="1" ht="33" customHeight="1" x14ac:dyDescent="0.25">
      <c r="A394" s="197"/>
      <c r="B394" s="173" t="s">
        <v>11</v>
      </c>
      <c r="C394" s="173"/>
      <c r="D394" s="42"/>
      <c r="E394" s="42"/>
      <c r="F394" s="195"/>
      <c r="G394" s="370">
        <f t="shared" si="625"/>
        <v>0</v>
      </c>
      <c r="H394" s="370">
        <f t="shared" si="625"/>
        <v>0</v>
      </c>
      <c r="I394" s="370">
        <f t="shared" si="625"/>
        <v>0</v>
      </c>
      <c r="J394" s="143"/>
      <c r="K394" s="370">
        <f t="shared" ref="K394" si="632">K400+K406</f>
        <v>0</v>
      </c>
      <c r="L394" s="134"/>
      <c r="M394" s="134"/>
      <c r="N394" s="370">
        <f t="shared" ref="N394:O394" si="633">N400+N406</f>
        <v>0</v>
      </c>
      <c r="O394" s="370">
        <f t="shared" si="633"/>
        <v>0</v>
      </c>
      <c r="P394" s="133" t="e">
        <f t="shared" si="619"/>
        <v>#DIV/0!</v>
      </c>
      <c r="Q394" s="42">
        <f t="shared" si="435"/>
        <v>0</v>
      </c>
      <c r="R394" s="222">
        <f t="shared" si="557"/>
        <v>0</v>
      </c>
      <c r="S394" s="584"/>
      <c r="T394" s="46" t="b">
        <f t="shared" si="620"/>
        <v>1</v>
      </c>
      <c r="CG394" s="46"/>
      <c r="CJ394" s="46" t="b">
        <f t="shared" si="582"/>
        <v>1</v>
      </c>
      <c r="CT394" s="452">
        <f t="shared" si="534"/>
        <v>0</v>
      </c>
      <c r="CU394" s="27" t="b">
        <f t="shared" si="535"/>
        <v>1</v>
      </c>
    </row>
    <row r="395" spans="1:99" s="44" customFormat="1" ht="121.5" hidden="1" customHeight="1" x14ac:dyDescent="0.25">
      <c r="A395" s="413" t="s">
        <v>118</v>
      </c>
      <c r="B395" s="421"/>
      <c r="C395" s="414" t="s">
        <v>17</v>
      </c>
      <c r="D395" s="403">
        <f t="shared" ref="D395:I395" si="634">SUM(D396:D400)</f>
        <v>0</v>
      </c>
      <c r="E395" s="403">
        <f t="shared" si="634"/>
        <v>0</v>
      </c>
      <c r="F395" s="403">
        <f t="shared" si="634"/>
        <v>0</v>
      </c>
      <c r="G395" s="403">
        <f t="shared" si="634"/>
        <v>0</v>
      </c>
      <c r="H395" s="403">
        <f t="shared" si="634"/>
        <v>0</v>
      </c>
      <c r="I395" s="403">
        <f t="shared" si="634"/>
        <v>0</v>
      </c>
      <c r="J395" s="431" t="e">
        <f>I395/H395</f>
        <v>#DIV/0!</v>
      </c>
      <c r="K395" s="404">
        <f>SUM(K396:K400)</f>
        <v>0</v>
      </c>
      <c r="L395" s="405" t="e">
        <f>K395/H395</f>
        <v>#DIV/0!</v>
      </c>
      <c r="M395" s="405" t="e">
        <f t="shared" ref="M395" si="635">K395/I395</f>
        <v>#DIV/0!</v>
      </c>
      <c r="N395" s="404">
        <f>SUM(N396:N400)</f>
        <v>0</v>
      </c>
      <c r="O395" s="404">
        <f t="shared" ref="O395:O400" si="636">H395-N395</f>
        <v>0</v>
      </c>
      <c r="P395" s="405" t="e">
        <f t="shared" si="619"/>
        <v>#DIV/0!</v>
      </c>
      <c r="Q395" s="403">
        <f t="shared" ref="Q395:Q400" si="637">H395-N395</f>
        <v>0</v>
      </c>
      <c r="R395" s="403">
        <f t="shared" ref="R395:R400" si="638">I395-K395</f>
        <v>0</v>
      </c>
      <c r="S395" s="650"/>
      <c r="T395" s="48" t="b">
        <f t="shared" ref="T395:T400" si="639">H414-K414=Q414</f>
        <v>1</v>
      </c>
      <c r="CG395" s="48"/>
      <c r="CJ395" s="48" t="b">
        <f t="shared" ref="CJ395:CJ400" si="640">N395+O395=H395</f>
        <v>1</v>
      </c>
      <c r="CT395" s="452">
        <f t="shared" si="534"/>
        <v>0</v>
      </c>
      <c r="CU395" s="27" t="b">
        <f t="shared" si="535"/>
        <v>1</v>
      </c>
    </row>
    <row r="396" spans="1:99" s="350" customFormat="1" hidden="1" x14ac:dyDescent="0.25">
      <c r="A396" s="416"/>
      <c r="B396" s="422" t="s">
        <v>126</v>
      </c>
      <c r="C396" s="415"/>
      <c r="D396" s="411"/>
      <c r="E396" s="411"/>
      <c r="F396" s="420"/>
      <c r="G396" s="406">
        <f t="shared" ref="G396" si="641">G403</f>
        <v>0</v>
      </c>
      <c r="H396" s="406"/>
      <c r="I396" s="419">
        <f t="shared" ref="I396" si="642">I403</f>
        <v>0</v>
      </c>
      <c r="J396" s="410"/>
      <c r="K396" s="408">
        <f>K403</f>
        <v>0</v>
      </c>
      <c r="L396" s="409"/>
      <c r="M396" s="409"/>
      <c r="N396" s="408">
        <f>H396</f>
        <v>0</v>
      </c>
      <c r="O396" s="408">
        <f t="shared" si="636"/>
        <v>0</v>
      </c>
      <c r="P396" s="409" t="e">
        <f t="shared" si="619"/>
        <v>#DIV/0!</v>
      </c>
      <c r="Q396" s="423">
        <f t="shared" si="637"/>
        <v>0</v>
      </c>
      <c r="R396" s="411">
        <f t="shared" si="638"/>
        <v>0</v>
      </c>
      <c r="S396" s="651"/>
      <c r="T396" s="46" t="b">
        <f t="shared" si="639"/>
        <v>0</v>
      </c>
      <c r="CG396" s="46"/>
      <c r="CJ396" s="46" t="b">
        <f t="shared" si="640"/>
        <v>1</v>
      </c>
      <c r="CT396" s="452">
        <f t="shared" ref="CT396:CT465" si="643">N396+O396</f>
        <v>0</v>
      </c>
      <c r="CU396" s="27" t="b">
        <f t="shared" ref="CU396:CU465" si="644">CT396=H396</f>
        <v>1</v>
      </c>
    </row>
    <row r="397" spans="1:99" s="350" customFormat="1" hidden="1" x14ac:dyDescent="0.25">
      <c r="A397" s="416"/>
      <c r="B397" s="424" t="s">
        <v>8</v>
      </c>
      <c r="C397" s="425"/>
      <c r="D397" s="423"/>
      <c r="E397" s="423"/>
      <c r="F397" s="426"/>
      <c r="G397" s="423"/>
      <c r="H397" s="423"/>
      <c r="I397" s="423"/>
      <c r="J397" s="427" t="e">
        <f>I397/H397</f>
        <v>#DIV/0!</v>
      </c>
      <c r="K397" s="408">
        <f>I397</f>
        <v>0</v>
      </c>
      <c r="L397" s="428" t="e">
        <f>K397/H397</f>
        <v>#DIV/0!</v>
      </c>
      <c r="M397" s="428" t="e">
        <f t="shared" ref="M397" si="645">K397/I397</f>
        <v>#DIV/0!</v>
      </c>
      <c r="N397" s="430"/>
      <c r="O397" s="430">
        <f t="shared" si="636"/>
        <v>0</v>
      </c>
      <c r="P397" s="409" t="e">
        <f t="shared" si="619"/>
        <v>#DIV/0!</v>
      </c>
      <c r="Q397" s="423">
        <f t="shared" si="637"/>
        <v>0</v>
      </c>
      <c r="R397" s="423">
        <f t="shared" si="638"/>
        <v>0</v>
      </c>
      <c r="S397" s="651"/>
      <c r="T397" s="46" t="b">
        <f t="shared" si="639"/>
        <v>1</v>
      </c>
      <c r="CG397" s="46"/>
      <c r="CJ397" s="46" t="b">
        <f t="shared" si="640"/>
        <v>1</v>
      </c>
      <c r="CT397" s="452">
        <f t="shared" si="643"/>
        <v>0</v>
      </c>
      <c r="CU397" s="27" t="b">
        <f t="shared" si="644"/>
        <v>1</v>
      </c>
    </row>
    <row r="398" spans="1:99" s="350" customFormat="1" hidden="1" x14ac:dyDescent="0.25">
      <c r="A398" s="416"/>
      <c r="B398" s="424" t="s">
        <v>19</v>
      </c>
      <c r="C398" s="425"/>
      <c r="D398" s="423"/>
      <c r="E398" s="423"/>
      <c r="F398" s="426"/>
      <c r="G398" s="423"/>
      <c r="H398" s="426"/>
      <c r="I398" s="429"/>
      <c r="J398" s="427"/>
      <c r="K398" s="430"/>
      <c r="L398" s="428"/>
      <c r="M398" s="428"/>
      <c r="N398" s="430"/>
      <c r="O398" s="432">
        <f t="shared" si="636"/>
        <v>0</v>
      </c>
      <c r="P398" s="428" t="e">
        <f t="shared" si="619"/>
        <v>#DIV/0!</v>
      </c>
      <c r="Q398" s="423">
        <f t="shared" si="637"/>
        <v>0</v>
      </c>
      <c r="R398" s="429">
        <f t="shared" si="638"/>
        <v>0</v>
      </c>
      <c r="S398" s="651"/>
      <c r="T398" s="46" t="b">
        <f t="shared" si="639"/>
        <v>1</v>
      </c>
      <c r="CG398" s="46"/>
      <c r="CJ398" s="46" t="b">
        <f t="shared" si="640"/>
        <v>1</v>
      </c>
      <c r="CT398" s="452">
        <f t="shared" si="643"/>
        <v>0</v>
      </c>
      <c r="CU398" s="27" t="b">
        <f t="shared" si="644"/>
        <v>1</v>
      </c>
    </row>
    <row r="399" spans="1:99" s="350" customFormat="1" hidden="1" x14ac:dyDescent="0.25">
      <c r="A399" s="416"/>
      <c r="B399" s="422" t="s">
        <v>22</v>
      </c>
      <c r="C399" s="415"/>
      <c r="D399" s="411"/>
      <c r="E399" s="411"/>
      <c r="F399" s="420"/>
      <c r="G399" s="411"/>
      <c r="H399" s="420"/>
      <c r="I399" s="418"/>
      <c r="J399" s="407"/>
      <c r="K399" s="411"/>
      <c r="L399" s="412"/>
      <c r="M399" s="412"/>
      <c r="N399" s="411"/>
      <c r="O399" s="420">
        <f t="shared" si="636"/>
        <v>0</v>
      </c>
      <c r="P399" s="409" t="e">
        <f t="shared" si="619"/>
        <v>#DIV/0!</v>
      </c>
      <c r="Q399" s="411">
        <f t="shared" si="637"/>
        <v>0</v>
      </c>
      <c r="R399" s="418">
        <f t="shared" si="638"/>
        <v>0</v>
      </c>
      <c r="S399" s="651"/>
      <c r="T399" s="46" t="b">
        <f t="shared" si="639"/>
        <v>1</v>
      </c>
      <c r="CG399" s="46"/>
      <c r="CJ399" s="46" t="b">
        <f t="shared" si="640"/>
        <v>1</v>
      </c>
      <c r="CT399" s="452">
        <f t="shared" si="643"/>
        <v>0</v>
      </c>
      <c r="CU399" s="27" t="b">
        <f t="shared" si="644"/>
        <v>1</v>
      </c>
    </row>
    <row r="400" spans="1:99" s="350" customFormat="1" ht="23.25" hidden="1" customHeight="1" x14ac:dyDescent="0.25">
      <c r="A400" s="417"/>
      <c r="B400" s="422" t="s">
        <v>11</v>
      </c>
      <c r="C400" s="415"/>
      <c r="D400" s="411"/>
      <c r="E400" s="411"/>
      <c r="F400" s="420"/>
      <c r="G400" s="411"/>
      <c r="H400" s="420"/>
      <c r="I400" s="418"/>
      <c r="J400" s="407"/>
      <c r="K400" s="411"/>
      <c r="L400" s="412"/>
      <c r="M400" s="412"/>
      <c r="N400" s="411"/>
      <c r="O400" s="420">
        <f t="shared" si="636"/>
        <v>0</v>
      </c>
      <c r="P400" s="409" t="e">
        <f t="shared" si="619"/>
        <v>#DIV/0!</v>
      </c>
      <c r="Q400" s="411">
        <f t="shared" si="637"/>
        <v>0</v>
      </c>
      <c r="R400" s="418">
        <f t="shared" si="638"/>
        <v>0</v>
      </c>
      <c r="S400" s="652"/>
      <c r="T400" s="46" t="b">
        <f t="shared" si="639"/>
        <v>0</v>
      </c>
      <c r="CG400" s="46"/>
      <c r="CJ400" s="46" t="b">
        <f t="shared" si="640"/>
        <v>1</v>
      </c>
      <c r="CT400" s="452">
        <f t="shared" si="643"/>
        <v>0</v>
      </c>
      <c r="CU400" s="27" t="b">
        <f t="shared" si="644"/>
        <v>1</v>
      </c>
    </row>
    <row r="401" spans="1:99" s="44" customFormat="1" ht="69.75" x14ac:dyDescent="0.25">
      <c r="A401" s="145" t="s">
        <v>118</v>
      </c>
      <c r="B401" s="519" t="s">
        <v>449</v>
      </c>
      <c r="C401" s="175" t="s">
        <v>17</v>
      </c>
      <c r="D401" s="41"/>
      <c r="E401" s="41"/>
      <c r="F401" s="51"/>
      <c r="G401" s="41">
        <f t="shared" ref="G401:I401" si="646">SUM(G402:G406)</f>
        <v>72.69</v>
      </c>
      <c r="H401" s="41">
        <f t="shared" si="646"/>
        <v>72.69</v>
      </c>
      <c r="I401" s="41">
        <f t="shared" si="646"/>
        <v>72.69</v>
      </c>
      <c r="J401" s="140">
        <f>I401/H401</f>
        <v>1</v>
      </c>
      <c r="K401" s="41">
        <f>SUM(K402:K406)</f>
        <v>72.69</v>
      </c>
      <c r="L401" s="132">
        <f>K401/H401</f>
        <v>1</v>
      </c>
      <c r="M401" s="132">
        <f t="shared" ref="M401" si="647">K401/I401</f>
        <v>1</v>
      </c>
      <c r="N401" s="41">
        <f>SUM(N402:N406)</f>
        <v>72.69</v>
      </c>
      <c r="O401" s="41">
        <f t="shared" ref="O401" si="648">H401-N401</f>
        <v>0</v>
      </c>
      <c r="P401" s="132">
        <f t="shared" ref="P401" si="649">N401/H401</f>
        <v>1</v>
      </c>
      <c r="Q401" s="41"/>
      <c r="R401" s="520"/>
      <c r="S401" s="582" t="s">
        <v>479</v>
      </c>
      <c r="T401" s="48"/>
      <c r="CG401" s="48"/>
      <c r="CJ401" s="48"/>
      <c r="CT401" s="210">
        <f t="shared" si="643"/>
        <v>72.69</v>
      </c>
      <c r="CU401" s="46" t="b">
        <f t="shared" si="644"/>
        <v>1</v>
      </c>
    </row>
    <row r="402" spans="1:99" s="350" customFormat="1" x14ac:dyDescent="0.25">
      <c r="A402" s="243"/>
      <c r="B402" s="521" t="s">
        <v>126</v>
      </c>
      <c r="C402" s="173"/>
      <c r="D402" s="42"/>
      <c r="E402" s="42"/>
      <c r="F402" s="195"/>
      <c r="G402" s="472">
        <v>72.69</v>
      </c>
      <c r="H402" s="472">
        <v>72.69</v>
      </c>
      <c r="I402" s="467">
        <v>72.69</v>
      </c>
      <c r="J402" s="247"/>
      <c r="K402" s="467">
        <v>72.69</v>
      </c>
      <c r="L402" s="168">
        <f>K402/H402</f>
        <v>1</v>
      </c>
      <c r="M402" s="168">
        <f t="shared" ref="M402:M403" si="650">K402/I402</f>
        <v>1</v>
      </c>
      <c r="N402" s="42">
        <v>72.69</v>
      </c>
      <c r="O402" s="472">
        <f t="shared" ref="O402" si="651">H402-N402</f>
        <v>0</v>
      </c>
      <c r="P402" s="134">
        <f t="shared" ref="P402" si="652">N402/H402</f>
        <v>1</v>
      </c>
      <c r="Q402" s="167">
        <f t="shared" si="435"/>
        <v>0</v>
      </c>
      <c r="R402" s="42">
        <f t="shared" si="557"/>
        <v>0</v>
      </c>
      <c r="S402" s="583"/>
      <c r="T402" s="46" t="b">
        <f>H420-K420=Q420</f>
        <v>1</v>
      </c>
      <c r="CG402" s="46"/>
      <c r="CJ402" s="46" t="b">
        <f t="shared" si="582"/>
        <v>1</v>
      </c>
      <c r="CT402" s="210">
        <f t="shared" si="643"/>
        <v>72.69</v>
      </c>
      <c r="CU402" s="46" t="b">
        <f t="shared" si="644"/>
        <v>1</v>
      </c>
    </row>
    <row r="403" spans="1:99" s="350" customFormat="1" x14ac:dyDescent="0.25">
      <c r="A403" s="243"/>
      <c r="B403" s="522" t="s">
        <v>8</v>
      </c>
      <c r="C403" s="478"/>
      <c r="D403" s="167"/>
      <c r="E403" s="167"/>
      <c r="F403" s="325"/>
      <c r="G403" s="167"/>
      <c r="H403" s="167"/>
      <c r="I403" s="167"/>
      <c r="J403" s="337" t="e">
        <f>I403/H403</f>
        <v>#DIV/0!</v>
      </c>
      <c r="K403" s="196">
        <f>I403</f>
        <v>0</v>
      </c>
      <c r="L403" s="170" t="e">
        <f>K403/H403</f>
        <v>#DIV/0!</v>
      </c>
      <c r="M403" s="170" t="e">
        <f t="shared" si="650"/>
        <v>#DIV/0!</v>
      </c>
      <c r="N403" s="167">
        <f>H403</f>
        <v>0</v>
      </c>
      <c r="O403" s="167">
        <f t="shared" si="437"/>
        <v>0</v>
      </c>
      <c r="P403" s="174" t="e">
        <f t="shared" si="539"/>
        <v>#DIV/0!</v>
      </c>
      <c r="Q403" s="167">
        <f t="shared" si="435"/>
        <v>0</v>
      </c>
      <c r="R403" s="167">
        <f t="shared" si="557"/>
        <v>0</v>
      </c>
      <c r="S403" s="583"/>
      <c r="T403" s="46" t="b">
        <f>H421-K421=Q421</f>
        <v>0</v>
      </c>
      <c r="CG403" s="46"/>
      <c r="CJ403" s="46" t="b">
        <f t="shared" si="582"/>
        <v>1</v>
      </c>
      <c r="CT403" s="210">
        <f t="shared" si="643"/>
        <v>0</v>
      </c>
      <c r="CU403" s="46" t="b">
        <f t="shared" si="644"/>
        <v>1</v>
      </c>
    </row>
    <row r="404" spans="1:99" s="350" customFormat="1" x14ac:dyDescent="0.25">
      <c r="A404" s="243"/>
      <c r="B404" s="522" t="s">
        <v>19</v>
      </c>
      <c r="C404" s="478"/>
      <c r="D404" s="167"/>
      <c r="E404" s="167"/>
      <c r="F404" s="325"/>
      <c r="G404" s="167"/>
      <c r="H404" s="325"/>
      <c r="I404" s="326"/>
      <c r="J404" s="337"/>
      <c r="K404" s="269"/>
      <c r="L404" s="170"/>
      <c r="M404" s="170"/>
      <c r="N404" s="167"/>
      <c r="O404" s="325">
        <f t="shared" si="437"/>
        <v>0</v>
      </c>
      <c r="P404" s="170" t="e">
        <f t="shared" si="539"/>
        <v>#DIV/0!</v>
      </c>
      <c r="Q404" s="167">
        <f t="shared" si="435"/>
        <v>0</v>
      </c>
      <c r="R404" s="326">
        <f t="shared" si="557"/>
        <v>0</v>
      </c>
      <c r="S404" s="583"/>
      <c r="T404" s="46" t="b">
        <f>H422-K422=Q422</f>
        <v>1</v>
      </c>
      <c r="CG404" s="46"/>
      <c r="CJ404" s="46" t="b">
        <f t="shared" si="582"/>
        <v>1</v>
      </c>
      <c r="CT404" s="210">
        <f t="shared" si="643"/>
        <v>0</v>
      </c>
      <c r="CU404" s="46" t="b">
        <f t="shared" si="644"/>
        <v>1</v>
      </c>
    </row>
    <row r="405" spans="1:99" s="350" customFormat="1" x14ac:dyDescent="0.25">
      <c r="A405" s="243"/>
      <c r="B405" s="521" t="s">
        <v>22</v>
      </c>
      <c r="C405" s="173"/>
      <c r="D405" s="42"/>
      <c r="E405" s="42"/>
      <c r="F405" s="195"/>
      <c r="G405" s="42"/>
      <c r="H405" s="195"/>
      <c r="I405" s="222"/>
      <c r="J405" s="193"/>
      <c r="K405" s="42"/>
      <c r="L405" s="169"/>
      <c r="M405" s="169"/>
      <c r="N405" s="42"/>
      <c r="O405" s="195">
        <f t="shared" ref="O405:O460" si="653">H405-N405</f>
        <v>0</v>
      </c>
      <c r="P405" s="174" t="e">
        <f t="shared" si="539"/>
        <v>#DIV/0!</v>
      </c>
      <c r="Q405" s="42">
        <f t="shared" ref="Q405:Q462" si="654">H405-N405</f>
        <v>0</v>
      </c>
      <c r="R405" s="222">
        <f t="shared" si="557"/>
        <v>0</v>
      </c>
      <c r="S405" s="583"/>
      <c r="T405" s="46" t="b">
        <f>H423-K423=Q423</f>
        <v>1</v>
      </c>
      <c r="CG405" s="46"/>
      <c r="CJ405" s="46" t="b">
        <f t="shared" si="582"/>
        <v>1</v>
      </c>
      <c r="CT405" s="210">
        <f t="shared" si="643"/>
        <v>0</v>
      </c>
      <c r="CU405" s="46" t="b">
        <f t="shared" si="644"/>
        <v>1</v>
      </c>
    </row>
    <row r="406" spans="1:99" s="350" customFormat="1" x14ac:dyDescent="0.25">
      <c r="A406" s="244"/>
      <c r="B406" s="521" t="s">
        <v>11</v>
      </c>
      <c r="C406" s="173"/>
      <c r="D406" s="42"/>
      <c r="E406" s="42"/>
      <c r="F406" s="195"/>
      <c r="G406" s="42"/>
      <c r="H406" s="195"/>
      <c r="I406" s="222"/>
      <c r="J406" s="193"/>
      <c r="K406" s="42"/>
      <c r="L406" s="169"/>
      <c r="M406" s="169"/>
      <c r="N406" s="42"/>
      <c r="O406" s="195">
        <f t="shared" si="653"/>
        <v>0</v>
      </c>
      <c r="P406" s="174" t="e">
        <f t="shared" si="539"/>
        <v>#DIV/0!</v>
      </c>
      <c r="Q406" s="42">
        <f t="shared" si="654"/>
        <v>0</v>
      </c>
      <c r="R406" s="222">
        <f t="shared" si="557"/>
        <v>0</v>
      </c>
      <c r="S406" s="584"/>
      <c r="T406" s="46" t="b">
        <f>H424-K424=Q424</f>
        <v>1</v>
      </c>
      <c r="CG406" s="46"/>
      <c r="CJ406" s="46" t="b">
        <f t="shared" si="582"/>
        <v>1</v>
      </c>
      <c r="CT406" s="210">
        <f t="shared" si="643"/>
        <v>0</v>
      </c>
      <c r="CU406" s="46" t="b">
        <f t="shared" si="644"/>
        <v>1</v>
      </c>
    </row>
    <row r="407" spans="1:99" s="44" customFormat="1" ht="93" x14ac:dyDescent="0.25">
      <c r="A407" s="145" t="s">
        <v>563</v>
      </c>
      <c r="B407" s="519" t="s">
        <v>576</v>
      </c>
      <c r="C407" s="175" t="s">
        <v>17</v>
      </c>
      <c r="D407" s="41"/>
      <c r="E407" s="41"/>
      <c r="F407" s="51"/>
      <c r="G407" s="41">
        <f t="shared" ref="G407:I407" si="655">SUM(G408:G412)</f>
        <v>66.8</v>
      </c>
      <c r="H407" s="41">
        <f t="shared" si="655"/>
        <v>0</v>
      </c>
      <c r="I407" s="41">
        <f t="shared" si="655"/>
        <v>0</v>
      </c>
      <c r="J407" s="504" t="e">
        <f>I407/H407</f>
        <v>#DIV/0!</v>
      </c>
      <c r="K407" s="505">
        <f>SUM(K408:K412)</f>
        <v>0</v>
      </c>
      <c r="L407" s="199" t="e">
        <f>K407/H407</f>
        <v>#DIV/0!</v>
      </c>
      <c r="M407" s="199" t="e">
        <f t="shared" ref="M407:M409" si="656">K407/I407</f>
        <v>#DIV/0!</v>
      </c>
      <c r="N407" s="505">
        <f>SUM(N408:N412)</f>
        <v>0</v>
      </c>
      <c r="O407" s="505">
        <f t="shared" si="653"/>
        <v>0</v>
      </c>
      <c r="P407" s="199" t="e">
        <f t="shared" si="539"/>
        <v>#DIV/0!</v>
      </c>
      <c r="Q407" s="41"/>
      <c r="R407" s="520"/>
      <c r="S407" s="582" t="s">
        <v>564</v>
      </c>
      <c r="T407" s="48"/>
      <c r="CG407" s="48"/>
      <c r="CJ407" s="48"/>
      <c r="CT407" s="210">
        <f t="shared" ref="CT407:CT412" si="657">N407+O407</f>
        <v>0</v>
      </c>
      <c r="CU407" s="46" t="b">
        <f t="shared" ref="CU407:CU412" si="658">CT407=H407</f>
        <v>1</v>
      </c>
    </row>
    <row r="408" spans="1:99" s="350" customFormat="1" x14ac:dyDescent="0.25">
      <c r="A408" s="243"/>
      <c r="B408" s="521" t="s">
        <v>126</v>
      </c>
      <c r="C408" s="173"/>
      <c r="D408" s="42"/>
      <c r="E408" s="42"/>
      <c r="F408" s="195"/>
      <c r="G408" s="472">
        <v>66.8</v>
      </c>
      <c r="H408" s="472"/>
      <c r="I408" s="467"/>
      <c r="J408" s="247"/>
      <c r="K408" s="523"/>
      <c r="L408" s="170" t="e">
        <f>K408/H408</f>
        <v>#DIV/0!</v>
      </c>
      <c r="M408" s="170" t="e">
        <f t="shared" si="656"/>
        <v>#DIV/0!</v>
      </c>
      <c r="N408" s="196"/>
      <c r="O408" s="196">
        <f t="shared" si="653"/>
        <v>0</v>
      </c>
      <c r="P408" s="174" t="e">
        <f t="shared" si="539"/>
        <v>#DIV/0!</v>
      </c>
      <c r="Q408" s="167">
        <f t="shared" ref="Q408:Q412" si="659">H408-N408</f>
        <v>0</v>
      </c>
      <c r="R408" s="42">
        <f t="shared" ref="R408:R412" si="660">I408-K408</f>
        <v>0</v>
      </c>
      <c r="S408" s="583"/>
      <c r="T408" s="46" t="b">
        <f>H426-K426=Q426</f>
        <v>1</v>
      </c>
      <c r="CG408" s="46"/>
      <c r="CJ408" s="46" t="b">
        <f t="shared" ref="CJ408:CJ412" si="661">N408+O408=H408</f>
        <v>1</v>
      </c>
      <c r="CT408" s="210">
        <f t="shared" si="657"/>
        <v>0</v>
      </c>
      <c r="CU408" s="46" t="b">
        <f t="shared" si="658"/>
        <v>1</v>
      </c>
    </row>
    <row r="409" spans="1:99" s="350" customFormat="1" x14ac:dyDescent="0.25">
      <c r="A409" s="243"/>
      <c r="B409" s="522" t="s">
        <v>8</v>
      </c>
      <c r="C409" s="478"/>
      <c r="D409" s="167"/>
      <c r="E409" s="167"/>
      <c r="F409" s="325"/>
      <c r="G409" s="167"/>
      <c r="H409" s="167"/>
      <c r="I409" s="167"/>
      <c r="J409" s="337" t="e">
        <f>I409/H409</f>
        <v>#DIV/0!</v>
      </c>
      <c r="K409" s="196">
        <f>I409</f>
        <v>0</v>
      </c>
      <c r="L409" s="170" t="e">
        <f>K409/H409</f>
        <v>#DIV/0!</v>
      </c>
      <c r="M409" s="170" t="e">
        <f t="shared" si="656"/>
        <v>#DIV/0!</v>
      </c>
      <c r="N409" s="167">
        <f>H409</f>
        <v>0</v>
      </c>
      <c r="O409" s="167">
        <f t="shared" si="653"/>
        <v>0</v>
      </c>
      <c r="P409" s="174" t="e">
        <f t="shared" ref="P409:P412" si="662">N409/H409</f>
        <v>#DIV/0!</v>
      </c>
      <c r="Q409" s="167">
        <f t="shared" si="659"/>
        <v>0</v>
      </c>
      <c r="R409" s="167">
        <f t="shared" si="660"/>
        <v>0</v>
      </c>
      <c r="S409" s="583"/>
      <c r="T409" s="46" t="b">
        <f>H427-K427=Q427</f>
        <v>0</v>
      </c>
      <c r="CG409" s="46"/>
      <c r="CJ409" s="46" t="b">
        <f t="shared" si="661"/>
        <v>1</v>
      </c>
      <c r="CT409" s="210">
        <f t="shared" si="657"/>
        <v>0</v>
      </c>
      <c r="CU409" s="46" t="b">
        <f t="shared" si="658"/>
        <v>1</v>
      </c>
    </row>
    <row r="410" spans="1:99" s="350" customFormat="1" x14ac:dyDescent="0.25">
      <c r="A410" s="243"/>
      <c r="B410" s="522" t="s">
        <v>19</v>
      </c>
      <c r="C410" s="478"/>
      <c r="D410" s="167"/>
      <c r="E410" s="167"/>
      <c r="F410" s="325"/>
      <c r="G410" s="167"/>
      <c r="H410" s="325"/>
      <c r="I410" s="326"/>
      <c r="J410" s="337"/>
      <c r="K410" s="269"/>
      <c r="L410" s="170"/>
      <c r="M410" s="170"/>
      <c r="N410" s="167"/>
      <c r="O410" s="325">
        <f t="shared" si="653"/>
        <v>0</v>
      </c>
      <c r="P410" s="170" t="e">
        <f t="shared" si="662"/>
        <v>#DIV/0!</v>
      </c>
      <c r="Q410" s="167">
        <f t="shared" si="659"/>
        <v>0</v>
      </c>
      <c r="R410" s="326">
        <f t="shared" si="660"/>
        <v>0</v>
      </c>
      <c r="S410" s="583"/>
      <c r="T410" s="46" t="b">
        <f>H428-K428=Q428</f>
        <v>0</v>
      </c>
      <c r="CG410" s="46"/>
      <c r="CJ410" s="46" t="b">
        <f t="shared" si="661"/>
        <v>1</v>
      </c>
      <c r="CT410" s="210">
        <f t="shared" si="657"/>
        <v>0</v>
      </c>
      <c r="CU410" s="46" t="b">
        <f t="shared" si="658"/>
        <v>1</v>
      </c>
    </row>
    <row r="411" spans="1:99" s="350" customFormat="1" x14ac:dyDescent="0.25">
      <c r="A411" s="243"/>
      <c r="B411" s="521" t="s">
        <v>22</v>
      </c>
      <c r="C411" s="173"/>
      <c r="D411" s="42"/>
      <c r="E411" s="42"/>
      <c r="F411" s="195"/>
      <c r="G411" s="42"/>
      <c r="H411" s="195"/>
      <c r="I411" s="222"/>
      <c r="J411" s="193"/>
      <c r="K411" s="42"/>
      <c r="L411" s="169"/>
      <c r="M411" s="169"/>
      <c r="N411" s="42"/>
      <c r="O411" s="195">
        <f t="shared" ref="O411:O412" si="663">H411-N411</f>
        <v>0</v>
      </c>
      <c r="P411" s="174" t="e">
        <f t="shared" si="662"/>
        <v>#DIV/0!</v>
      </c>
      <c r="Q411" s="42">
        <f t="shared" si="659"/>
        <v>0</v>
      </c>
      <c r="R411" s="222">
        <f t="shared" si="660"/>
        <v>0</v>
      </c>
      <c r="S411" s="583"/>
      <c r="T411" s="46" t="b">
        <f>H429-K429=Q429</f>
        <v>1</v>
      </c>
      <c r="CG411" s="46"/>
      <c r="CJ411" s="46" t="b">
        <f t="shared" si="661"/>
        <v>1</v>
      </c>
      <c r="CT411" s="210">
        <f t="shared" si="657"/>
        <v>0</v>
      </c>
      <c r="CU411" s="46" t="b">
        <f t="shared" si="658"/>
        <v>1</v>
      </c>
    </row>
    <row r="412" spans="1:99" s="350" customFormat="1" x14ac:dyDescent="0.25">
      <c r="A412" s="244"/>
      <c r="B412" s="521" t="s">
        <v>11</v>
      </c>
      <c r="C412" s="173"/>
      <c r="D412" s="42"/>
      <c r="E412" s="42"/>
      <c r="F412" s="195"/>
      <c r="G412" s="42"/>
      <c r="H412" s="195"/>
      <c r="I412" s="222"/>
      <c r="J412" s="193"/>
      <c r="K412" s="42"/>
      <c r="L412" s="169"/>
      <c r="M412" s="169"/>
      <c r="N412" s="42"/>
      <c r="O412" s="195">
        <f t="shared" si="663"/>
        <v>0</v>
      </c>
      <c r="P412" s="174" t="e">
        <f t="shared" si="662"/>
        <v>#DIV/0!</v>
      </c>
      <c r="Q412" s="42">
        <f t="shared" si="659"/>
        <v>0</v>
      </c>
      <c r="R412" s="222">
        <f t="shared" si="660"/>
        <v>0</v>
      </c>
      <c r="S412" s="584"/>
      <c r="T412" s="46" t="b">
        <f>H430-K430=Q430</f>
        <v>1</v>
      </c>
      <c r="CG412" s="46"/>
      <c r="CJ412" s="46" t="b">
        <f t="shared" si="661"/>
        <v>1</v>
      </c>
      <c r="CT412" s="210">
        <f t="shared" si="657"/>
        <v>0</v>
      </c>
      <c r="CU412" s="46" t="b">
        <f t="shared" si="658"/>
        <v>1</v>
      </c>
    </row>
    <row r="413" spans="1:99" s="46" customFormat="1" ht="46.5" outlineLevel="1" x14ac:dyDescent="0.25">
      <c r="A413" s="138" t="s">
        <v>405</v>
      </c>
      <c r="B413" s="165" t="s">
        <v>133</v>
      </c>
      <c r="C413" s="129" t="s">
        <v>2</v>
      </c>
      <c r="D413" s="51">
        <f t="shared" ref="D413:I413" si="664">SUM(D414:D418)</f>
        <v>0</v>
      </c>
      <c r="E413" s="51">
        <f t="shared" si="664"/>
        <v>0</v>
      </c>
      <c r="F413" s="51">
        <f t="shared" si="664"/>
        <v>0</v>
      </c>
      <c r="G413" s="51">
        <f t="shared" si="664"/>
        <v>7892.9</v>
      </c>
      <c r="H413" s="51">
        <f t="shared" si="664"/>
        <v>7892.9</v>
      </c>
      <c r="I413" s="166">
        <f t="shared" si="664"/>
        <v>6560</v>
      </c>
      <c r="J413" s="139">
        <f>I413/H413</f>
        <v>0.83</v>
      </c>
      <c r="K413" s="51">
        <f>SUM(K414:K418)</f>
        <v>6350.6</v>
      </c>
      <c r="L413" s="130">
        <f>K413/H413</f>
        <v>0.8</v>
      </c>
      <c r="M413" s="130">
        <f t="shared" ref="M413:M421" si="665">K413/I413</f>
        <v>0.97</v>
      </c>
      <c r="N413" s="51">
        <f>SUM(N414:N418)</f>
        <v>7892.9</v>
      </c>
      <c r="O413" s="51">
        <f t="shared" si="653"/>
        <v>0</v>
      </c>
      <c r="P413" s="130">
        <f t="shared" si="539"/>
        <v>1</v>
      </c>
      <c r="Q413" s="51">
        <f t="shared" si="654"/>
        <v>0</v>
      </c>
      <c r="R413" s="166">
        <f t="shared" si="557"/>
        <v>209.4</v>
      </c>
      <c r="S413" s="314"/>
      <c r="T413" s="46" t="b">
        <f t="shared" ref="T413:T414" si="666">H425-K425=Q425</f>
        <v>0</v>
      </c>
      <c r="CJ413" s="46" t="b">
        <f t="shared" si="582"/>
        <v>1</v>
      </c>
      <c r="CT413" s="210">
        <f t="shared" si="643"/>
        <v>7892.9</v>
      </c>
      <c r="CU413" s="46" t="b">
        <f t="shared" si="644"/>
        <v>1</v>
      </c>
    </row>
    <row r="414" spans="1:99" s="350" customFormat="1" outlineLevel="1" x14ac:dyDescent="0.25">
      <c r="A414" s="141"/>
      <c r="B414" s="503" t="s">
        <v>126</v>
      </c>
      <c r="C414" s="503"/>
      <c r="D414" s="488"/>
      <c r="E414" s="488"/>
      <c r="F414" s="16"/>
      <c r="G414" s="488">
        <f t="shared" ref="G414:K418" si="667">G420</f>
        <v>0</v>
      </c>
      <c r="H414" s="488">
        <f t="shared" si="667"/>
        <v>0</v>
      </c>
      <c r="I414" s="491">
        <f t="shared" si="667"/>
        <v>0</v>
      </c>
      <c r="J414" s="143"/>
      <c r="K414" s="488">
        <f>K420</f>
        <v>0</v>
      </c>
      <c r="L414" s="134"/>
      <c r="M414" s="134"/>
      <c r="N414" s="488"/>
      <c r="O414" s="488">
        <f t="shared" si="653"/>
        <v>0</v>
      </c>
      <c r="P414" s="133" t="e">
        <f t="shared" si="539"/>
        <v>#DIV/0!</v>
      </c>
      <c r="Q414" s="488">
        <f t="shared" si="654"/>
        <v>0</v>
      </c>
      <c r="R414" s="491">
        <f t="shared" si="557"/>
        <v>0</v>
      </c>
      <c r="S414" s="524"/>
      <c r="T414" s="46" t="b">
        <f t="shared" si="666"/>
        <v>1</v>
      </c>
      <c r="CJ414" s="46" t="b">
        <f t="shared" si="582"/>
        <v>1</v>
      </c>
      <c r="CT414" s="210">
        <f t="shared" si="643"/>
        <v>0</v>
      </c>
      <c r="CU414" s="46" t="b">
        <f t="shared" si="644"/>
        <v>1</v>
      </c>
    </row>
    <row r="415" spans="1:99" s="350" customFormat="1" outlineLevel="1" x14ac:dyDescent="0.25">
      <c r="A415" s="141"/>
      <c r="B415" s="503" t="s">
        <v>8</v>
      </c>
      <c r="C415" s="503"/>
      <c r="D415" s="488"/>
      <c r="E415" s="488"/>
      <c r="F415" s="16"/>
      <c r="G415" s="488">
        <f t="shared" si="667"/>
        <v>7892.9</v>
      </c>
      <c r="H415" s="488">
        <f t="shared" si="667"/>
        <v>7892.9</v>
      </c>
      <c r="I415" s="488">
        <f t="shared" si="667"/>
        <v>6560</v>
      </c>
      <c r="J415" s="143">
        <f>I415/H415</f>
        <v>0.83</v>
      </c>
      <c r="K415" s="488">
        <f t="shared" si="667"/>
        <v>6350.6</v>
      </c>
      <c r="L415" s="134">
        <f>K415/H415</f>
        <v>0.8</v>
      </c>
      <c r="M415" s="134">
        <f t="shared" si="665"/>
        <v>0.97</v>
      </c>
      <c r="N415" s="488">
        <f>N421</f>
        <v>7892.9</v>
      </c>
      <c r="O415" s="488">
        <f t="shared" si="653"/>
        <v>0</v>
      </c>
      <c r="P415" s="134">
        <f t="shared" ref="P415:P446" si="668">N415/H415</f>
        <v>1</v>
      </c>
      <c r="Q415" s="488">
        <f t="shared" si="654"/>
        <v>0</v>
      </c>
      <c r="R415" s="491">
        <f t="shared" si="557"/>
        <v>209.4</v>
      </c>
      <c r="S415" s="524"/>
      <c r="T415" s="46" t="b">
        <f t="shared" ref="T415:T438" si="669">H427-K427=Q427</f>
        <v>0</v>
      </c>
      <c r="CJ415" s="46" t="b">
        <f t="shared" si="582"/>
        <v>1</v>
      </c>
      <c r="CT415" s="210">
        <f t="shared" si="643"/>
        <v>7892.9</v>
      </c>
      <c r="CU415" s="46" t="b">
        <f t="shared" si="644"/>
        <v>1</v>
      </c>
    </row>
    <row r="416" spans="1:99" s="350" customFormat="1" outlineLevel="1" x14ac:dyDescent="0.25">
      <c r="A416" s="141"/>
      <c r="B416" s="483" t="s">
        <v>19</v>
      </c>
      <c r="C416" s="483"/>
      <c r="D416" s="487"/>
      <c r="E416" s="487"/>
      <c r="F416" s="136"/>
      <c r="G416" s="487">
        <f t="shared" si="667"/>
        <v>0</v>
      </c>
      <c r="H416" s="487">
        <f t="shared" si="667"/>
        <v>0</v>
      </c>
      <c r="I416" s="492">
        <f t="shared" si="667"/>
        <v>0</v>
      </c>
      <c r="J416" s="490"/>
      <c r="K416" s="487">
        <f>K422</f>
        <v>0</v>
      </c>
      <c r="L416" s="240"/>
      <c r="M416" s="240"/>
      <c r="N416" s="487"/>
      <c r="O416" s="487">
        <f t="shared" si="653"/>
        <v>0</v>
      </c>
      <c r="P416" s="150" t="e">
        <f t="shared" si="668"/>
        <v>#DIV/0!</v>
      </c>
      <c r="Q416" s="487">
        <f t="shared" si="654"/>
        <v>0</v>
      </c>
      <c r="R416" s="492">
        <f t="shared" si="557"/>
        <v>0</v>
      </c>
      <c r="S416" s="524"/>
      <c r="T416" s="46" t="b">
        <f t="shared" si="669"/>
        <v>0</v>
      </c>
      <c r="CJ416" s="46" t="b">
        <f t="shared" si="582"/>
        <v>1</v>
      </c>
      <c r="CT416" s="210">
        <f t="shared" si="643"/>
        <v>0</v>
      </c>
      <c r="CU416" s="46" t="b">
        <f t="shared" si="644"/>
        <v>1</v>
      </c>
    </row>
    <row r="417" spans="1:99" s="350" customFormat="1" outlineLevel="1" x14ac:dyDescent="0.25">
      <c r="A417" s="141"/>
      <c r="B417" s="483" t="s">
        <v>22</v>
      </c>
      <c r="C417" s="483"/>
      <c r="D417" s="487"/>
      <c r="E417" s="487"/>
      <c r="F417" s="136"/>
      <c r="G417" s="487">
        <f t="shared" si="667"/>
        <v>0</v>
      </c>
      <c r="H417" s="487">
        <f t="shared" si="667"/>
        <v>0</v>
      </c>
      <c r="I417" s="492">
        <f t="shared" si="667"/>
        <v>0</v>
      </c>
      <c r="J417" s="490"/>
      <c r="K417" s="487">
        <f>K423</f>
        <v>0</v>
      </c>
      <c r="L417" s="240"/>
      <c r="M417" s="240"/>
      <c r="N417" s="487"/>
      <c r="O417" s="487">
        <f t="shared" si="653"/>
        <v>0</v>
      </c>
      <c r="P417" s="150" t="e">
        <f t="shared" si="668"/>
        <v>#DIV/0!</v>
      </c>
      <c r="Q417" s="487">
        <f t="shared" si="654"/>
        <v>0</v>
      </c>
      <c r="R417" s="492">
        <f t="shared" si="557"/>
        <v>0</v>
      </c>
      <c r="S417" s="524"/>
      <c r="T417" s="46" t="b">
        <f t="shared" si="669"/>
        <v>1</v>
      </c>
      <c r="CJ417" s="46" t="b">
        <f t="shared" si="582"/>
        <v>1</v>
      </c>
      <c r="CT417" s="210">
        <f t="shared" si="643"/>
        <v>0</v>
      </c>
      <c r="CU417" s="46" t="b">
        <f t="shared" si="644"/>
        <v>1</v>
      </c>
    </row>
    <row r="418" spans="1:99" s="350" customFormat="1" outlineLevel="1" collapsed="1" x14ac:dyDescent="0.25">
      <c r="A418" s="144"/>
      <c r="B418" s="503" t="s">
        <v>11</v>
      </c>
      <c r="C418" s="503"/>
      <c r="D418" s="488"/>
      <c r="E418" s="488"/>
      <c r="F418" s="16"/>
      <c r="G418" s="488">
        <f t="shared" si="667"/>
        <v>0</v>
      </c>
      <c r="H418" s="488">
        <f t="shared" si="667"/>
        <v>0</v>
      </c>
      <c r="I418" s="491">
        <f t="shared" si="667"/>
        <v>0</v>
      </c>
      <c r="J418" s="143"/>
      <c r="K418" s="488">
        <f>K424</f>
        <v>0</v>
      </c>
      <c r="L418" s="134"/>
      <c r="M418" s="134"/>
      <c r="N418" s="488"/>
      <c r="O418" s="488">
        <f t="shared" si="653"/>
        <v>0</v>
      </c>
      <c r="P418" s="133" t="e">
        <f t="shared" si="668"/>
        <v>#DIV/0!</v>
      </c>
      <c r="Q418" s="488">
        <f t="shared" si="654"/>
        <v>0</v>
      </c>
      <c r="R418" s="491">
        <f t="shared" si="557"/>
        <v>0</v>
      </c>
      <c r="S418" s="525"/>
      <c r="T418" s="46" t="b">
        <f t="shared" si="669"/>
        <v>1</v>
      </c>
      <c r="CJ418" s="46" t="b">
        <f t="shared" si="582"/>
        <v>1</v>
      </c>
      <c r="CT418" s="210">
        <f t="shared" si="643"/>
        <v>0</v>
      </c>
      <c r="CU418" s="46" t="b">
        <f t="shared" si="644"/>
        <v>1</v>
      </c>
    </row>
    <row r="419" spans="1:99" s="526" customFormat="1" ht="69.75" x14ac:dyDescent="0.25">
      <c r="A419" s="237" t="s">
        <v>406</v>
      </c>
      <c r="B419" s="338" t="s">
        <v>166</v>
      </c>
      <c r="C419" s="154" t="s">
        <v>17</v>
      </c>
      <c r="D419" s="472">
        <f t="shared" ref="D419:I419" si="670">SUM(D420:D424)</f>
        <v>0</v>
      </c>
      <c r="E419" s="472">
        <f t="shared" si="670"/>
        <v>0</v>
      </c>
      <c r="F419" s="472">
        <f t="shared" si="670"/>
        <v>0</v>
      </c>
      <c r="G419" s="472">
        <f t="shared" si="670"/>
        <v>7892.9</v>
      </c>
      <c r="H419" s="472">
        <f t="shared" si="670"/>
        <v>7892.9</v>
      </c>
      <c r="I419" s="472">
        <f t="shared" si="670"/>
        <v>6560</v>
      </c>
      <c r="J419" s="143">
        <f>I419/H419</f>
        <v>0.83</v>
      </c>
      <c r="K419" s="472">
        <f>SUM(K420:K424)</f>
        <v>6350.6</v>
      </c>
      <c r="L419" s="134">
        <f>K419/H419</f>
        <v>0.8</v>
      </c>
      <c r="M419" s="134">
        <f t="shared" si="665"/>
        <v>0.97</v>
      </c>
      <c r="N419" s="472">
        <f>SUM(N420:N424)</f>
        <v>7892.9</v>
      </c>
      <c r="O419" s="472">
        <f t="shared" si="653"/>
        <v>0</v>
      </c>
      <c r="P419" s="134">
        <f t="shared" si="668"/>
        <v>1</v>
      </c>
      <c r="Q419" s="472">
        <f t="shared" si="654"/>
        <v>0</v>
      </c>
      <c r="R419" s="472">
        <f t="shared" si="557"/>
        <v>209.4</v>
      </c>
      <c r="S419" s="576" t="s">
        <v>503</v>
      </c>
      <c r="T419" s="46" t="b">
        <f t="shared" si="669"/>
        <v>0</v>
      </c>
      <c r="CJ419" s="46" t="b">
        <f t="shared" si="582"/>
        <v>1</v>
      </c>
      <c r="CT419" s="210">
        <f t="shared" si="643"/>
        <v>7892.9</v>
      </c>
      <c r="CU419" s="46" t="b">
        <f t="shared" si="644"/>
        <v>1</v>
      </c>
    </row>
    <row r="420" spans="1:99" s="350" customFormat="1" x14ac:dyDescent="0.25">
      <c r="A420" s="163"/>
      <c r="B420" s="527" t="s">
        <v>126</v>
      </c>
      <c r="C420" s="453"/>
      <c r="D420" s="472"/>
      <c r="E420" s="472"/>
      <c r="F420" s="16"/>
      <c r="G420" s="472"/>
      <c r="H420" s="16"/>
      <c r="I420" s="472"/>
      <c r="J420" s="143"/>
      <c r="K420" s="472"/>
      <c r="L420" s="134"/>
      <c r="M420" s="134"/>
      <c r="N420" s="472"/>
      <c r="O420" s="16">
        <f t="shared" si="653"/>
        <v>0</v>
      </c>
      <c r="P420" s="133" t="e">
        <f t="shared" si="668"/>
        <v>#DIV/0!</v>
      </c>
      <c r="Q420" s="472">
        <f t="shared" si="654"/>
        <v>0</v>
      </c>
      <c r="R420" s="472">
        <f t="shared" si="557"/>
        <v>0</v>
      </c>
      <c r="S420" s="577"/>
      <c r="T420" s="46" t="b">
        <f t="shared" si="669"/>
        <v>1</v>
      </c>
      <c r="CJ420" s="46" t="b">
        <f t="shared" si="582"/>
        <v>1</v>
      </c>
      <c r="CT420" s="210">
        <f t="shared" si="643"/>
        <v>0</v>
      </c>
      <c r="CU420" s="46" t="b">
        <f t="shared" si="644"/>
        <v>1</v>
      </c>
    </row>
    <row r="421" spans="1:99" s="350" customFormat="1" x14ac:dyDescent="0.25">
      <c r="A421" s="163"/>
      <c r="B421" s="528" t="s">
        <v>8</v>
      </c>
      <c r="C421" s="465"/>
      <c r="D421" s="473"/>
      <c r="E421" s="473"/>
      <c r="F421" s="136"/>
      <c r="G421" s="473">
        <v>7892.9</v>
      </c>
      <c r="H421" s="473">
        <v>7892.9</v>
      </c>
      <c r="I421" s="472">
        <v>6560</v>
      </c>
      <c r="J421" s="143">
        <f>I421/H421</f>
        <v>0.83</v>
      </c>
      <c r="K421" s="472">
        <v>6350.6</v>
      </c>
      <c r="L421" s="240">
        <f>K421/H421</f>
        <v>0.8</v>
      </c>
      <c r="M421" s="240">
        <f t="shared" si="665"/>
        <v>0.97</v>
      </c>
      <c r="N421" s="473">
        <f>H421</f>
        <v>7892.9</v>
      </c>
      <c r="O421" s="473">
        <f t="shared" si="653"/>
        <v>0</v>
      </c>
      <c r="P421" s="240">
        <f t="shared" si="668"/>
        <v>1</v>
      </c>
      <c r="Q421" s="473">
        <f t="shared" si="654"/>
        <v>0</v>
      </c>
      <c r="R421" s="473">
        <f t="shared" si="557"/>
        <v>209.4</v>
      </c>
      <c r="S421" s="577"/>
      <c r="T421" s="46" t="b">
        <f t="shared" si="669"/>
        <v>0</v>
      </c>
      <c r="CJ421" s="46" t="b">
        <f t="shared" si="582"/>
        <v>1</v>
      </c>
      <c r="CT421" s="210">
        <f t="shared" si="643"/>
        <v>7892.9</v>
      </c>
      <c r="CU421" s="46" t="b">
        <f t="shared" si="644"/>
        <v>1</v>
      </c>
    </row>
    <row r="422" spans="1:99" s="350" customFormat="1" x14ac:dyDescent="0.25">
      <c r="A422" s="163"/>
      <c r="B422" s="528" t="s">
        <v>19</v>
      </c>
      <c r="C422" s="465"/>
      <c r="D422" s="473"/>
      <c r="E422" s="473"/>
      <c r="F422" s="136"/>
      <c r="G422" s="473"/>
      <c r="H422" s="136"/>
      <c r="I422" s="468"/>
      <c r="J422" s="475"/>
      <c r="K422" s="473"/>
      <c r="L422" s="240"/>
      <c r="M422" s="240"/>
      <c r="N422" s="473"/>
      <c r="O422" s="136">
        <f t="shared" si="653"/>
        <v>0</v>
      </c>
      <c r="P422" s="150" t="e">
        <f t="shared" si="668"/>
        <v>#DIV/0!</v>
      </c>
      <c r="Q422" s="473">
        <f t="shared" si="654"/>
        <v>0</v>
      </c>
      <c r="R422" s="468">
        <f t="shared" si="557"/>
        <v>0</v>
      </c>
      <c r="S422" s="577"/>
      <c r="T422" s="46" t="b">
        <f t="shared" si="669"/>
        <v>1</v>
      </c>
      <c r="CJ422" s="46" t="b">
        <f t="shared" si="582"/>
        <v>1</v>
      </c>
      <c r="CT422" s="210">
        <f t="shared" si="643"/>
        <v>0</v>
      </c>
      <c r="CU422" s="46" t="b">
        <f t="shared" si="644"/>
        <v>1</v>
      </c>
    </row>
    <row r="423" spans="1:99" s="350" customFormat="1" x14ac:dyDescent="0.25">
      <c r="A423" s="163"/>
      <c r="B423" s="527" t="s">
        <v>22</v>
      </c>
      <c r="C423" s="453"/>
      <c r="D423" s="472"/>
      <c r="E423" s="472"/>
      <c r="F423" s="16"/>
      <c r="G423" s="472"/>
      <c r="H423" s="16"/>
      <c r="I423" s="467"/>
      <c r="J423" s="143"/>
      <c r="K423" s="472"/>
      <c r="L423" s="134"/>
      <c r="M423" s="134"/>
      <c r="N423" s="472"/>
      <c r="O423" s="16">
        <f t="shared" si="653"/>
        <v>0</v>
      </c>
      <c r="P423" s="133" t="e">
        <f t="shared" si="668"/>
        <v>#DIV/0!</v>
      </c>
      <c r="Q423" s="472">
        <f t="shared" si="654"/>
        <v>0</v>
      </c>
      <c r="R423" s="467">
        <f t="shared" ref="R423:R454" si="671">I423-K423</f>
        <v>0</v>
      </c>
      <c r="S423" s="577"/>
      <c r="T423" s="46" t="b">
        <f t="shared" si="669"/>
        <v>1</v>
      </c>
      <c r="CG423" s="606"/>
      <c r="CJ423" s="46" t="b">
        <f t="shared" si="582"/>
        <v>1</v>
      </c>
      <c r="CT423" s="210">
        <f t="shared" si="643"/>
        <v>0</v>
      </c>
      <c r="CU423" s="46" t="b">
        <f t="shared" si="644"/>
        <v>1</v>
      </c>
    </row>
    <row r="424" spans="1:99" s="350" customFormat="1" collapsed="1" x14ac:dyDescent="0.25">
      <c r="A424" s="164"/>
      <c r="B424" s="527" t="s">
        <v>11</v>
      </c>
      <c r="C424" s="453"/>
      <c r="D424" s="472"/>
      <c r="E424" s="472"/>
      <c r="F424" s="16"/>
      <c r="G424" s="472"/>
      <c r="H424" s="16"/>
      <c r="I424" s="467"/>
      <c r="J424" s="143"/>
      <c r="K424" s="472"/>
      <c r="L424" s="134"/>
      <c r="M424" s="134"/>
      <c r="N424" s="472"/>
      <c r="O424" s="16">
        <f t="shared" si="653"/>
        <v>0</v>
      </c>
      <c r="P424" s="133" t="e">
        <f t="shared" si="668"/>
        <v>#DIV/0!</v>
      </c>
      <c r="Q424" s="472">
        <f t="shared" si="654"/>
        <v>0</v>
      </c>
      <c r="R424" s="467">
        <f t="shared" si="671"/>
        <v>0</v>
      </c>
      <c r="S424" s="578"/>
      <c r="T424" s="46" t="b">
        <f t="shared" si="669"/>
        <v>1</v>
      </c>
      <c r="CG424" s="606"/>
      <c r="CJ424" s="46" t="b">
        <f t="shared" si="582"/>
        <v>1</v>
      </c>
      <c r="CT424" s="210">
        <f t="shared" si="643"/>
        <v>0</v>
      </c>
      <c r="CU424" s="46" t="b">
        <f t="shared" si="644"/>
        <v>1</v>
      </c>
    </row>
    <row r="425" spans="1:99" s="265" customFormat="1" ht="144.75" customHeight="1" x14ac:dyDescent="0.25">
      <c r="A425" s="603" t="s">
        <v>38</v>
      </c>
      <c r="B425" s="53" t="s">
        <v>180</v>
      </c>
      <c r="C425" s="53" t="s">
        <v>9</v>
      </c>
      <c r="D425" s="54">
        <f t="shared" ref="D425:I425" si="672">SUM(D426:D430)</f>
        <v>0</v>
      </c>
      <c r="E425" s="54">
        <f>SUM(E426:E430)</f>
        <v>0</v>
      </c>
      <c r="F425" s="54">
        <f>SUM(F426:F430)</f>
        <v>0</v>
      </c>
      <c r="G425" s="54">
        <f>SUM(G426:G430)</f>
        <v>19486.62</v>
      </c>
      <c r="H425" s="54">
        <f t="shared" si="672"/>
        <v>13711.62</v>
      </c>
      <c r="I425" s="54">
        <f t="shared" si="672"/>
        <v>8772.69</v>
      </c>
      <c r="J425" s="56">
        <f>I425/H425</f>
        <v>0.64</v>
      </c>
      <c r="K425" s="54">
        <f t="shared" ref="K425" si="673">SUM(K426:K430)</f>
        <v>8584.7999999999993</v>
      </c>
      <c r="L425" s="56">
        <f>K425/H425</f>
        <v>0.63</v>
      </c>
      <c r="M425" s="56">
        <f>K425/I425</f>
        <v>0.98</v>
      </c>
      <c r="N425" s="54">
        <f t="shared" ref="N425" si="674">SUM(N426:N430)</f>
        <v>13101.02</v>
      </c>
      <c r="O425" s="54">
        <f t="shared" si="653"/>
        <v>610.6</v>
      </c>
      <c r="P425" s="56">
        <f t="shared" si="668"/>
        <v>0.96</v>
      </c>
      <c r="Q425" s="54">
        <f t="shared" si="654"/>
        <v>610.6</v>
      </c>
      <c r="R425" s="54">
        <f t="shared" si="671"/>
        <v>187.89</v>
      </c>
      <c r="S425" s="576" t="s">
        <v>324</v>
      </c>
      <c r="T425" s="217" t="b">
        <f t="shared" si="669"/>
        <v>0</v>
      </c>
      <c r="CJ425" s="46" t="b">
        <f t="shared" si="582"/>
        <v>1</v>
      </c>
      <c r="CT425" s="452">
        <f t="shared" si="643"/>
        <v>13711.62</v>
      </c>
      <c r="CU425" s="27" t="b">
        <f t="shared" si="644"/>
        <v>1</v>
      </c>
    </row>
    <row r="426" spans="1:99" s="218" customFormat="1" ht="38.25" customHeight="1" x14ac:dyDescent="0.25">
      <c r="A426" s="604"/>
      <c r="B426" s="58" t="s">
        <v>10</v>
      </c>
      <c r="C426" s="58"/>
      <c r="D426" s="25"/>
      <c r="E426" s="25"/>
      <c r="F426" s="25"/>
      <c r="G426" s="25">
        <f>G432+G438+G444</f>
        <v>0</v>
      </c>
      <c r="H426" s="25">
        <f t="shared" ref="H426:I426" si="675">H432+H438+H444</f>
        <v>0</v>
      </c>
      <c r="I426" s="25">
        <f t="shared" si="675"/>
        <v>0</v>
      </c>
      <c r="J426" s="88" t="e">
        <f t="shared" ref="J426:J430" si="676">I426/H426</f>
        <v>#DIV/0!</v>
      </c>
      <c r="K426" s="25">
        <f t="shared" ref="K426" si="677">K432+K438+K444</f>
        <v>0</v>
      </c>
      <c r="L426" s="85" t="e">
        <f>K426/H426</f>
        <v>#DIV/0!</v>
      </c>
      <c r="M426" s="85" t="e">
        <f>K426/I426</f>
        <v>#DIV/0!</v>
      </c>
      <c r="N426" s="25">
        <f t="shared" ref="N426:O426" si="678">N432+N438+N444</f>
        <v>0</v>
      </c>
      <c r="O426" s="25">
        <f t="shared" si="678"/>
        <v>0</v>
      </c>
      <c r="P426" s="85" t="e">
        <f t="shared" si="668"/>
        <v>#DIV/0!</v>
      </c>
      <c r="Q426" s="25">
        <f t="shared" si="654"/>
        <v>0</v>
      </c>
      <c r="R426" s="25">
        <f t="shared" si="671"/>
        <v>0</v>
      </c>
      <c r="S426" s="577"/>
      <c r="T426" s="217" t="b">
        <f t="shared" si="669"/>
        <v>1</v>
      </c>
      <c r="CJ426" s="46" t="b">
        <f t="shared" si="582"/>
        <v>1</v>
      </c>
      <c r="CT426" s="452">
        <f t="shared" si="643"/>
        <v>0</v>
      </c>
      <c r="CU426" s="27" t="b">
        <f t="shared" si="644"/>
        <v>1</v>
      </c>
    </row>
    <row r="427" spans="1:99" s="218" customFormat="1" ht="38.25" customHeight="1" x14ac:dyDescent="0.25">
      <c r="A427" s="604"/>
      <c r="B427" s="58" t="s">
        <v>8</v>
      </c>
      <c r="C427" s="58"/>
      <c r="D427" s="25"/>
      <c r="E427" s="25"/>
      <c r="F427" s="25"/>
      <c r="G427" s="25">
        <f t="shared" ref="G427:I430" si="679">G433+G439+G445</f>
        <v>9030.6</v>
      </c>
      <c r="H427" s="25">
        <f t="shared" si="679"/>
        <v>3255.6</v>
      </c>
      <c r="I427" s="25">
        <f t="shared" si="679"/>
        <v>2166.59</v>
      </c>
      <c r="J427" s="78">
        <f t="shared" si="676"/>
        <v>0.67</v>
      </c>
      <c r="K427" s="25">
        <f t="shared" ref="K427" si="680">K433+K439+K445</f>
        <v>1978.7</v>
      </c>
      <c r="L427" s="60">
        <f t="shared" ref="L427:L430" si="681">K427/H427</f>
        <v>0.61</v>
      </c>
      <c r="M427" s="60">
        <f t="shared" ref="M427:M436" si="682">K427/I427</f>
        <v>0.91</v>
      </c>
      <c r="N427" s="25">
        <f t="shared" ref="N427:O427" si="683">N433+N439+N445</f>
        <v>2645</v>
      </c>
      <c r="O427" s="25">
        <f t="shared" si="683"/>
        <v>610.6</v>
      </c>
      <c r="P427" s="60">
        <f t="shared" si="668"/>
        <v>0.81</v>
      </c>
      <c r="Q427" s="25">
        <f t="shared" si="654"/>
        <v>610.6</v>
      </c>
      <c r="R427" s="25">
        <f t="shared" si="671"/>
        <v>187.89</v>
      </c>
      <c r="S427" s="577"/>
      <c r="T427" s="217" t="b">
        <f t="shared" si="669"/>
        <v>0</v>
      </c>
      <c r="CJ427" s="46" t="b">
        <f t="shared" si="582"/>
        <v>1</v>
      </c>
      <c r="CT427" s="452">
        <f t="shared" si="643"/>
        <v>3255.6</v>
      </c>
      <c r="CU427" s="27" t="b">
        <f t="shared" si="644"/>
        <v>1</v>
      </c>
    </row>
    <row r="428" spans="1:99" s="218" customFormat="1" ht="38.25" customHeight="1" x14ac:dyDescent="0.25">
      <c r="A428" s="604"/>
      <c r="B428" s="66" t="s">
        <v>19</v>
      </c>
      <c r="C428" s="66"/>
      <c r="D428" s="77"/>
      <c r="E428" s="77"/>
      <c r="F428" s="77"/>
      <c r="G428" s="25">
        <f t="shared" si="679"/>
        <v>10456.02</v>
      </c>
      <c r="H428" s="25">
        <f t="shared" si="679"/>
        <v>10456.02</v>
      </c>
      <c r="I428" s="25">
        <f t="shared" si="679"/>
        <v>6606.1</v>
      </c>
      <c r="J428" s="78">
        <f t="shared" si="676"/>
        <v>0.63</v>
      </c>
      <c r="K428" s="25">
        <f t="shared" ref="K428" si="684">K434+K440+K446</f>
        <v>6606.1</v>
      </c>
      <c r="L428" s="60">
        <f t="shared" si="681"/>
        <v>0.63</v>
      </c>
      <c r="M428" s="60">
        <f t="shared" si="682"/>
        <v>1</v>
      </c>
      <c r="N428" s="25">
        <f t="shared" ref="N428:O428" si="685">N434+N440+N446</f>
        <v>10456.02</v>
      </c>
      <c r="O428" s="25">
        <f t="shared" si="685"/>
        <v>0</v>
      </c>
      <c r="P428" s="60">
        <f t="shared" si="668"/>
        <v>1</v>
      </c>
      <c r="Q428" s="25">
        <f t="shared" si="654"/>
        <v>0</v>
      </c>
      <c r="R428" s="25">
        <f t="shared" si="671"/>
        <v>0</v>
      </c>
      <c r="S428" s="577"/>
      <c r="T428" s="217" t="b">
        <f t="shared" si="669"/>
        <v>1</v>
      </c>
      <c r="CJ428" s="46" t="b">
        <f t="shared" si="582"/>
        <v>1</v>
      </c>
      <c r="CT428" s="452">
        <f t="shared" si="643"/>
        <v>10456.02</v>
      </c>
      <c r="CU428" s="27" t="b">
        <f t="shared" si="644"/>
        <v>1</v>
      </c>
    </row>
    <row r="429" spans="1:99" s="218" customFormat="1" ht="38.25" customHeight="1" x14ac:dyDescent="0.25">
      <c r="A429" s="604"/>
      <c r="B429" s="58" t="s">
        <v>22</v>
      </c>
      <c r="C429" s="58"/>
      <c r="D429" s="25"/>
      <c r="E429" s="25"/>
      <c r="F429" s="25"/>
      <c r="G429" s="25">
        <f t="shared" si="679"/>
        <v>0</v>
      </c>
      <c r="H429" s="25">
        <f t="shared" si="679"/>
        <v>0</v>
      </c>
      <c r="I429" s="25">
        <f t="shared" si="679"/>
        <v>0</v>
      </c>
      <c r="J429" s="88" t="e">
        <f t="shared" si="676"/>
        <v>#DIV/0!</v>
      </c>
      <c r="K429" s="25">
        <f t="shared" ref="K429" si="686">K435+K441+K447</f>
        <v>0</v>
      </c>
      <c r="L429" s="85" t="e">
        <f t="shared" si="681"/>
        <v>#DIV/0!</v>
      </c>
      <c r="M429" s="85" t="e">
        <f>K429/I429</f>
        <v>#DIV/0!</v>
      </c>
      <c r="N429" s="25">
        <f t="shared" ref="N429:O429" si="687">N435+N441+N447</f>
        <v>0</v>
      </c>
      <c r="O429" s="25">
        <f t="shared" si="687"/>
        <v>0</v>
      </c>
      <c r="P429" s="85" t="e">
        <f t="shared" si="668"/>
        <v>#DIV/0!</v>
      </c>
      <c r="Q429" s="25">
        <f t="shared" si="654"/>
        <v>0</v>
      </c>
      <c r="R429" s="25">
        <f t="shared" si="671"/>
        <v>0</v>
      </c>
      <c r="S429" s="577"/>
      <c r="T429" s="217" t="b">
        <f t="shared" si="669"/>
        <v>1</v>
      </c>
      <c r="CJ429" s="46" t="b">
        <f t="shared" si="582"/>
        <v>1</v>
      </c>
      <c r="CT429" s="452">
        <f t="shared" si="643"/>
        <v>0</v>
      </c>
      <c r="CU429" s="27" t="b">
        <f t="shared" si="644"/>
        <v>1</v>
      </c>
    </row>
    <row r="430" spans="1:99" s="218" customFormat="1" ht="38.25" customHeight="1" collapsed="1" x14ac:dyDescent="0.25">
      <c r="A430" s="605"/>
      <c r="B430" s="58" t="s">
        <v>11</v>
      </c>
      <c r="C430" s="58"/>
      <c r="D430" s="25"/>
      <c r="E430" s="25"/>
      <c r="F430" s="25"/>
      <c r="G430" s="25">
        <f t="shared" si="679"/>
        <v>0</v>
      </c>
      <c r="H430" s="25">
        <f t="shared" si="679"/>
        <v>0</v>
      </c>
      <c r="I430" s="25">
        <f t="shared" si="679"/>
        <v>0</v>
      </c>
      <c r="J430" s="88" t="e">
        <f t="shared" si="676"/>
        <v>#DIV/0!</v>
      </c>
      <c r="K430" s="25">
        <f t="shared" ref="K430" si="688">K436+K442+K448</f>
        <v>0</v>
      </c>
      <c r="L430" s="85" t="e">
        <f t="shared" si="681"/>
        <v>#DIV/0!</v>
      </c>
      <c r="M430" s="85" t="e">
        <f t="shared" si="682"/>
        <v>#DIV/0!</v>
      </c>
      <c r="N430" s="25">
        <f t="shared" ref="N430:O430" si="689">N436+N442+N448</f>
        <v>0</v>
      </c>
      <c r="O430" s="25">
        <f t="shared" si="689"/>
        <v>0</v>
      </c>
      <c r="P430" s="85" t="e">
        <f t="shared" si="668"/>
        <v>#DIV/0!</v>
      </c>
      <c r="Q430" s="25">
        <f t="shared" si="654"/>
        <v>0</v>
      </c>
      <c r="R430" s="25">
        <f t="shared" si="671"/>
        <v>0</v>
      </c>
      <c r="S430" s="578"/>
      <c r="T430" s="217" t="b">
        <f t="shared" si="669"/>
        <v>1</v>
      </c>
      <c r="CJ430" s="46" t="b">
        <f t="shared" si="582"/>
        <v>1</v>
      </c>
      <c r="CT430" s="452">
        <f t="shared" si="643"/>
        <v>0</v>
      </c>
      <c r="CU430" s="27" t="b">
        <f t="shared" si="644"/>
        <v>1</v>
      </c>
    </row>
    <row r="431" spans="1:99" s="526" customFormat="1" ht="171.75" customHeight="1" x14ac:dyDescent="0.25">
      <c r="A431" s="237" t="s">
        <v>124</v>
      </c>
      <c r="B431" s="245" t="s">
        <v>275</v>
      </c>
      <c r="C431" s="154" t="s">
        <v>17</v>
      </c>
      <c r="D431" s="238">
        <f t="shared" ref="D431:I431" si="690">SUM(D432:D436)</f>
        <v>0</v>
      </c>
      <c r="E431" s="238">
        <f t="shared" si="690"/>
        <v>0</v>
      </c>
      <c r="F431" s="238">
        <f t="shared" si="690"/>
        <v>0</v>
      </c>
      <c r="G431" s="238">
        <f t="shared" si="690"/>
        <v>26.4</v>
      </c>
      <c r="H431" s="238">
        <f t="shared" si="690"/>
        <v>37.4</v>
      </c>
      <c r="I431" s="339">
        <f t="shared" si="690"/>
        <v>21.4</v>
      </c>
      <c r="J431" s="239">
        <f>I431/H431</f>
        <v>0.56999999999999995</v>
      </c>
      <c r="K431" s="238">
        <f>SUM(K432:K436)</f>
        <v>21.4</v>
      </c>
      <c r="L431" s="143">
        <f t="shared" ref="L431:L434" si="691">K431/H431</f>
        <v>0.56999999999999995</v>
      </c>
      <c r="M431" s="143">
        <f t="shared" si="682"/>
        <v>1</v>
      </c>
      <c r="N431" s="238">
        <f>SUM(N432:N436)</f>
        <v>37.4</v>
      </c>
      <c r="O431" s="529">
        <f t="shared" ref="O431:O442" si="692">H431-N431</f>
        <v>0</v>
      </c>
      <c r="P431" s="171">
        <f t="shared" si="668"/>
        <v>1</v>
      </c>
      <c r="Q431" s="238">
        <f t="shared" si="654"/>
        <v>0</v>
      </c>
      <c r="R431" s="339">
        <f t="shared" si="671"/>
        <v>0</v>
      </c>
      <c r="S431" s="576" t="s">
        <v>468</v>
      </c>
      <c r="T431" s="46" t="b">
        <f t="shared" si="669"/>
        <v>0</v>
      </c>
      <c r="CJ431" s="46" t="b">
        <f t="shared" si="582"/>
        <v>1</v>
      </c>
      <c r="CT431" s="210">
        <f t="shared" si="643"/>
        <v>37.4</v>
      </c>
      <c r="CU431" s="46" t="b">
        <f t="shared" si="644"/>
        <v>1</v>
      </c>
    </row>
    <row r="432" spans="1:99" s="350" customFormat="1" ht="36.75" customHeight="1" x14ac:dyDescent="0.25">
      <c r="A432" s="241"/>
      <c r="B432" s="453" t="s">
        <v>10</v>
      </c>
      <c r="C432" s="453"/>
      <c r="D432" s="472"/>
      <c r="E432" s="472"/>
      <c r="F432" s="472"/>
      <c r="G432" s="472"/>
      <c r="H432" s="472"/>
      <c r="I432" s="467"/>
      <c r="J432" s="143"/>
      <c r="K432" s="472"/>
      <c r="L432" s="134"/>
      <c r="M432" s="142" t="e">
        <f t="shared" si="682"/>
        <v>#DIV/0!</v>
      </c>
      <c r="N432" s="472"/>
      <c r="O432" s="472">
        <f t="shared" si="692"/>
        <v>0</v>
      </c>
      <c r="P432" s="133" t="e">
        <f t="shared" si="668"/>
        <v>#DIV/0!</v>
      </c>
      <c r="Q432" s="472">
        <f t="shared" si="654"/>
        <v>0</v>
      </c>
      <c r="R432" s="467">
        <f t="shared" si="671"/>
        <v>0</v>
      </c>
      <c r="S432" s="577"/>
      <c r="T432" s="46" t="b">
        <f t="shared" si="669"/>
        <v>1</v>
      </c>
      <c r="CJ432" s="46" t="b">
        <f t="shared" si="582"/>
        <v>1</v>
      </c>
      <c r="CT432" s="210">
        <f t="shared" si="643"/>
        <v>0</v>
      </c>
      <c r="CU432" s="46" t="b">
        <f t="shared" si="644"/>
        <v>1</v>
      </c>
    </row>
    <row r="433" spans="1:99" s="350" customFormat="1" ht="36.75" customHeight="1" x14ac:dyDescent="0.25">
      <c r="A433" s="241"/>
      <c r="B433" s="453" t="s">
        <v>8</v>
      </c>
      <c r="C433" s="453"/>
      <c r="D433" s="472"/>
      <c r="E433" s="472"/>
      <c r="F433" s="472"/>
      <c r="G433" s="472">
        <v>26.4</v>
      </c>
      <c r="H433" s="472">
        <f>26.4+11</f>
        <v>37.4</v>
      </c>
      <c r="I433" s="467">
        <v>21.4</v>
      </c>
      <c r="J433" s="143">
        <f>I433/H433</f>
        <v>0.56999999999999995</v>
      </c>
      <c r="K433" s="472">
        <v>21.4</v>
      </c>
      <c r="L433" s="143">
        <f t="shared" si="691"/>
        <v>0.56999999999999995</v>
      </c>
      <c r="M433" s="143">
        <f t="shared" si="682"/>
        <v>1</v>
      </c>
      <c r="N433" s="472">
        <v>37.4</v>
      </c>
      <c r="O433" s="511">
        <f t="shared" si="692"/>
        <v>0</v>
      </c>
      <c r="P433" s="134">
        <f t="shared" si="668"/>
        <v>1</v>
      </c>
      <c r="Q433" s="472">
        <f t="shared" si="654"/>
        <v>0</v>
      </c>
      <c r="R433" s="467">
        <f t="shared" si="671"/>
        <v>0</v>
      </c>
      <c r="S433" s="577"/>
      <c r="T433" s="46" t="b">
        <f>H445-K445=Q445</f>
        <v>0</v>
      </c>
      <c r="CJ433" s="46" t="b">
        <f t="shared" si="582"/>
        <v>1</v>
      </c>
      <c r="CT433" s="210">
        <f t="shared" si="643"/>
        <v>37.4</v>
      </c>
      <c r="CU433" s="46" t="b">
        <f t="shared" si="644"/>
        <v>1</v>
      </c>
    </row>
    <row r="434" spans="1:99" s="350" customFormat="1" ht="36.75" customHeight="1" x14ac:dyDescent="0.25">
      <c r="A434" s="241"/>
      <c r="B434" s="453" t="s">
        <v>19</v>
      </c>
      <c r="C434" s="453"/>
      <c r="D434" s="472"/>
      <c r="E434" s="472"/>
      <c r="F434" s="472"/>
      <c r="G434" s="472"/>
      <c r="H434" s="472"/>
      <c r="I434" s="467"/>
      <c r="J434" s="142" t="e">
        <f>I434/H434</f>
        <v>#DIV/0!</v>
      </c>
      <c r="K434" s="137"/>
      <c r="L434" s="142" t="e">
        <f t="shared" si="691"/>
        <v>#DIV/0!</v>
      </c>
      <c r="M434" s="142" t="e">
        <f t="shared" si="682"/>
        <v>#DIV/0!</v>
      </c>
      <c r="N434" s="137">
        <f>H434</f>
        <v>0</v>
      </c>
      <c r="O434" s="472">
        <f t="shared" si="692"/>
        <v>0</v>
      </c>
      <c r="P434" s="142" t="e">
        <f t="shared" si="668"/>
        <v>#DIV/0!</v>
      </c>
      <c r="Q434" s="137">
        <f t="shared" si="654"/>
        <v>0</v>
      </c>
      <c r="R434" s="467">
        <f t="shared" si="671"/>
        <v>0</v>
      </c>
      <c r="S434" s="577"/>
      <c r="T434" s="46" t="b">
        <f>H446-K446=Q446</f>
        <v>0</v>
      </c>
      <c r="CJ434" s="46" t="b">
        <f t="shared" si="582"/>
        <v>1</v>
      </c>
      <c r="CT434" s="210">
        <f t="shared" si="643"/>
        <v>0</v>
      </c>
      <c r="CU434" s="46" t="b">
        <f t="shared" si="644"/>
        <v>1</v>
      </c>
    </row>
    <row r="435" spans="1:99" s="350" customFormat="1" ht="36.75" customHeight="1" x14ac:dyDescent="0.25">
      <c r="A435" s="241"/>
      <c r="B435" s="453" t="s">
        <v>22</v>
      </c>
      <c r="C435" s="453"/>
      <c r="D435" s="472"/>
      <c r="E435" s="472"/>
      <c r="F435" s="16"/>
      <c r="G435" s="472"/>
      <c r="H435" s="16"/>
      <c r="I435" s="467"/>
      <c r="J435" s="17"/>
      <c r="K435" s="472"/>
      <c r="L435" s="134"/>
      <c r="M435" s="142" t="e">
        <f t="shared" si="682"/>
        <v>#DIV/0!</v>
      </c>
      <c r="N435" s="472"/>
      <c r="O435" s="16">
        <f t="shared" si="692"/>
        <v>0</v>
      </c>
      <c r="P435" s="133" t="e">
        <f t="shared" si="668"/>
        <v>#DIV/0!</v>
      </c>
      <c r="Q435" s="472">
        <f t="shared" si="654"/>
        <v>0</v>
      </c>
      <c r="R435" s="467">
        <f t="shared" si="671"/>
        <v>0</v>
      </c>
      <c r="S435" s="577"/>
      <c r="T435" s="46" t="b">
        <f t="shared" si="669"/>
        <v>1</v>
      </c>
      <c r="CJ435" s="46" t="b">
        <f t="shared" si="582"/>
        <v>1</v>
      </c>
      <c r="CT435" s="210">
        <f t="shared" si="643"/>
        <v>0</v>
      </c>
      <c r="CU435" s="46" t="b">
        <f t="shared" si="644"/>
        <v>1</v>
      </c>
    </row>
    <row r="436" spans="1:99" s="350" customFormat="1" ht="46.5" customHeight="1" collapsed="1" x14ac:dyDescent="0.25">
      <c r="A436" s="242"/>
      <c r="B436" s="453" t="s">
        <v>11</v>
      </c>
      <c r="C436" s="453"/>
      <c r="D436" s="472"/>
      <c r="E436" s="472"/>
      <c r="F436" s="16"/>
      <c r="G436" s="472"/>
      <c r="H436" s="16"/>
      <c r="I436" s="467"/>
      <c r="J436" s="17"/>
      <c r="K436" s="472"/>
      <c r="L436" s="134"/>
      <c r="M436" s="142" t="e">
        <f t="shared" si="682"/>
        <v>#DIV/0!</v>
      </c>
      <c r="N436" s="472"/>
      <c r="O436" s="16">
        <f t="shared" si="692"/>
        <v>0</v>
      </c>
      <c r="P436" s="133" t="e">
        <f t="shared" si="668"/>
        <v>#DIV/0!</v>
      </c>
      <c r="Q436" s="472">
        <f t="shared" si="654"/>
        <v>0</v>
      </c>
      <c r="R436" s="467">
        <f t="shared" si="671"/>
        <v>0</v>
      </c>
      <c r="S436" s="578"/>
      <c r="T436" s="46" t="b">
        <f t="shared" si="669"/>
        <v>1</v>
      </c>
      <c r="CJ436" s="46" t="b">
        <f t="shared" si="582"/>
        <v>1</v>
      </c>
      <c r="CT436" s="210">
        <f t="shared" si="643"/>
        <v>0</v>
      </c>
      <c r="CU436" s="46" t="b">
        <f t="shared" si="644"/>
        <v>1</v>
      </c>
    </row>
    <row r="437" spans="1:99" s="50" customFormat="1" ht="219.75" customHeight="1" x14ac:dyDescent="0.25">
      <c r="A437" s="237" t="s">
        <v>167</v>
      </c>
      <c r="B437" s="245" t="s">
        <v>274</v>
      </c>
      <c r="C437" s="154" t="s">
        <v>17</v>
      </c>
      <c r="D437" s="238">
        <f t="shared" ref="D437:I437" si="693">SUM(D438:D442)</f>
        <v>0</v>
      </c>
      <c r="E437" s="238">
        <f t="shared" si="693"/>
        <v>0</v>
      </c>
      <c r="F437" s="238">
        <f t="shared" si="693"/>
        <v>0</v>
      </c>
      <c r="G437" s="238">
        <f t="shared" si="693"/>
        <v>8057</v>
      </c>
      <c r="H437" s="238">
        <f t="shared" si="693"/>
        <v>2271</v>
      </c>
      <c r="I437" s="238">
        <f t="shared" si="693"/>
        <v>1197.99</v>
      </c>
      <c r="J437" s="239">
        <f>I437/H437</f>
        <v>0.53</v>
      </c>
      <c r="K437" s="238">
        <f>SUM(K438:K442)</f>
        <v>1039.4000000000001</v>
      </c>
      <c r="L437" s="143">
        <f t="shared" ref="L437" si="694">K437/H437</f>
        <v>0.46</v>
      </c>
      <c r="M437" s="143">
        <f>K437/I437</f>
        <v>0.87</v>
      </c>
      <c r="N437" s="238">
        <f>SUM(N438:N442)</f>
        <v>1660.4</v>
      </c>
      <c r="O437" s="238">
        <f t="shared" si="692"/>
        <v>610.6</v>
      </c>
      <c r="P437" s="171">
        <f t="shared" si="668"/>
        <v>0.73</v>
      </c>
      <c r="Q437" s="238">
        <f t="shared" si="654"/>
        <v>610.6</v>
      </c>
      <c r="R437" s="238">
        <f t="shared" si="671"/>
        <v>158.59</v>
      </c>
      <c r="S437" s="576" t="s">
        <v>541</v>
      </c>
      <c r="T437" s="46" t="b">
        <f t="shared" si="669"/>
        <v>1</v>
      </c>
      <c r="CJ437" s="46" t="b">
        <f t="shared" si="582"/>
        <v>1</v>
      </c>
      <c r="CT437" s="210">
        <f t="shared" si="643"/>
        <v>2271</v>
      </c>
      <c r="CU437" s="46" t="b">
        <f t="shared" si="644"/>
        <v>1</v>
      </c>
    </row>
    <row r="438" spans="1:99" s="350" customFormat="1" ht="86.25" customHeight="1" x14ac:dyDescent="0.25">
      <c r="A438" s="241"/>
      <c r="B438" s="503" t="s">
        <v>10</v>
      </c>
      <c r="C438" s="503"/>
      <c r="D438" s="488"/>
      <c r="E438" s="488"/>
      <c r="F438" s="488"/>
      <c r="G438" s="488"/>
      <c r="H438" s="488"/>
      <c r="I438" s="491"/>
      <c r="J438" s="142"/>
      <c r="K438" s="137"/>
      <c r="L438" s="133"/>
      <c r="M438" s="142" t="e">
        <f t="shared" ref="M438:M442" si="695">K438/I438</f>
        <v>#DIV/0!</v>
      </c>
      <c r="N438" s="488"/>
      <c r="O438" s="488">
        <f t="shared" si="692"/>
        <v>0</v>
      </c>
      <c r="P438" s="133" t="e">
        <f t="shared" si="668"/>
        <v>#DIV/0!</v>
      </c>
      <c r="Q438" s="488">
        <f t="shared" si="654"/>
        <v>0</v>
      </c>
      <c r="R438" s="491">
        <f t="shared" si="671"/>
        <v>0</v>
      </c>
      <c r="S438" s="577"/>
      <c r="T438" s="46" t="b">
        <f t="shared" si="669"/>
        <v>1</v>
      </c>
      <c r="CJ438" s="46" t="b">
        <f t="shared" si="582"/>
        <v>1</v>
      </c>
      <c r="CT438" s="210">
        <f t="shared" si="643"/>
        <v>0</v>
      </c>
      <c r="CU438" s="46" t="b">
        <f t="shared" si="644"/>
        <v>1</v>
      </c>
    </row>
    <row r="439" spans="1:99" s="350" customFormat="1" ht="86.25" customHeight="1" x14ac:dyDescent="0.25">
      <c r="A439" s="241"/>
      <c r="B439" s="503" t="s">
        <v>8</v>
      </c>
      <c r="C439" s="503"/>
      <c r="D439" s="488"/>
      <c r="E439" s="488"/>
      <c r="F439" s="488"/>
      <c r="G439" s="488">
        <v>8057</v>
      </c>
      <c r="H439" s="488">
        <f>2282-11</f>
        <v>2271</v>
      </c>
      <c r="I439" s="488">
        <v>1197.99</v>
      </c>
      <c r="J439" s="143">
        <f>I439/H439</f>
        <v>0.53</v>
      </c>
      <c r="K439" s="488">
        <v>1039.4000000000001</v>
      </c>
      <c r="L439" s="143">
        <f t="shared" ref="L439" si="696">K439/H439</f>
        <v>0.46</v>
      </c>
      <c r="M439" s="143">
        <f t="shared" si="695"/>
        <v>0.87</v>
      </c>
      <c r="N439" s="488">
        <v>1660.4</v>
      </c>
      <c r="O439" s="488">
        <f t="shared" si="692"/>
        <v>610.6</v>
      </c>
      <c r="P439" s="134">
        <f t="shared" si="668"/>
        <v>0.73</v>
      </c>
      <c r="Q439" s="488">
        <f t="shared" si="654"/>
        <v>610.6</v>
      </c>
      <c r="R439" s="488">
        <f t="shared" si="671"/>
        <v>158.59</v>
      </c>
      <c r="S439" s="577"/>
      <c r="T439" s="46" t="b">
        <f>H451-K451=Q451</f>
        <v>1</v>
      </c>
      <c r="CJ439" s="46" t="b">
        <f t="shared" si="582"/>
        <v>1</v>
      </c>
      <c r="CT439" s="210">
        <f t="shared" si="643"/>
        <v>2271</v>
      </c>
      <c r="CU439" s="46" t="b">
        <f t="shared" si="644"/>
        <v>1</v>
      </c>
    </row>
    <row r="440" spans="1:99" s="350" customFormat="1" ht="86.25" customHeight="1" x14ac:dyDescent="0.25">
      <c r="A440" s="241"/>
      <c r="B440" s="503" t="s">
        <v>19</v>
      </c>
      <c r="C440" s="503"/>
      <c r="D440" s="488"/>
      <c r="E440" s="488"/>
      <c r="F440" s="488"/>
      <c r="G440" s="488"/>
      <c r="H440" s="488"/>
      <c r="I440" s="491"/>
      <c r="J440" s="143"/>
      <c r="K440" s="488"/>
      <c r="L440" s="134"/>
      <c r="M440" s="142" t="e">
        <f t="shared" si="695"/>
        <v>#DIV/0!</v>
      </c>
      <c r="N440" s="488">
        <f>H440</f>
        <v>0</v>
      </c>
      <c r="O440" s="488">
        <f t="shared" si="692"/>
        <v>0</v>
      </c>
      <c r="P440" s="133" t="e">
        <f t="shared" si="668"/>
        <v>#DIV/0!</v>
      </c>
      <c r="Q440" s="488">
        <f t="shared" si="654"/>
        <v>0</v>
      </c>
      <c r="R440" s="491">
        <f t="shared" si="671"/>
        <v>0</v>
      </c>
      <c r="S440" s="577"/>
      <c r="T440" s="46" t="b">
        <f>H452-K452=Q452</f>
        <v>1</v>
      </c>
      <c r="CJ440" s="46" t="b">
        <f t="shared" si="582"/>
        <v>1</v>
      </c>
      <c r="CT440" s="210">
        <f t="shared" si="643"/>
        <v>0</v>
      </c>
      <c r="CU440" s="46" t="b">
        <f t="shared" si="644"/>
        <v>1</v>
      </c>
    </row>
    <row r="441" spans="1:99" s="350" customFormat="1" ht="86.25" customHeight="1" x14ac:dyDescent="0.25">
      <c r="A441" s="241"/>
      <c r="B441" s="503" t="s">
        <v>22</v>
      </c>
      <c r="C441" s="503"/>
      <c r="D441" s="488"/>
      <c r="E441" s="488"/>
      <c r="F441" s="16"/>
      <c r="G441" s="488"/>
      <c r="H441" s="16"/>
      <c r="I441" s="491"/>
      <c r="J441" s="17"/>
      <c r="K441" s="488"/>
      <c r="L441" s="134"/>
      <c r="M441" s="142" t="e">
        <f t="shared" si="695"/>
        <v>#DIV/0!</v>
      </c>
      <c r="N441" s="488"/>
      <c r="O441" s="16">
        <f t="shared" si="692"/>
        <v>0</v>
      </c>
      <c r="P441" s="133" t="e">
        <f t="shared" si="668"/>
        <v>#DIV/0!</v>
      </c>
      <c r="Q441" s="488">
        <f t="shared" si="654"/>
        <v>0</v>
      </c>
      <c r="R441" s="491">
        <f t="shared" si="671"/>
        <v>0</v>
      </c>
      <c r="S441" s="577"/>
      <c r="T441" s="46" t="b">
        <f>H453-K453=Q453</f>
        <v>1</v>
      </c>
      <c r="CJ441" s="46" t="b">
        <f t="shared" si="582"/>
        <v>1</v>
      </c>
      <c r="CT441" s="210">
        <f t="shared" si="643"/>
        <v>0</v>
      </c>
      <c r="CU441" s="46" t="b">
        <f t="shared" si="644"/>
        <v>1</v>
      </c>
    </row>
    <row r="442" spans="1:99" s="350" customFormat="1" ht="97.5" customHeight="1" x14ac:dyDescent="0.25">
      <c r="A442" s="242"/>
      <c r="B442" s="503" t="s">
        <v>11</v>
      </c>
      <c r="C442" s="503"/>
      <c r="D442" s="488"/>
      <c r="E442" s="488"/>
      <c r="F442" s="16"/>
      <c r="G442" s="488"/>
      <c r="H442" s="16"/>
      <c r="I442" s="491"/>
      <c r="J442" s="17"/>
      <c r="K442" s="488"/>
      <c r="L442" s="134"/>
      <c r="M442" s="142" t="e">
        <f t="shared" si="695"/>
        <v>#DIV/0!</v>
      </c>
      <c r="N442" s="488"/>
      <c r="O442" s="16">
        <f t="shared" si="692"/>
        <v>0</v>
      </c>
      <c r="P442" s="133" t="e">
        <f t="shared" si="668"/>
        <v>#DIV/0!</v>
      </c>
      <c r="Q442" s="488">
        <f t="shared" si="654"/>
        <v>0</v>
      </c>
      <c r="R442" s="491">
        <f t="shared" si="671"/>
        <v>0</v>
      </c>
      <c r="S442" s="578"/>
      <c r="T442" s="46" t="b">
        <f>H454-K454=Q454</f>
        <v>1</v>
      </c>
      <c r="CJ442" s="46" t="b">
        <f t="shared" si="582"/>
        <v>1</v>
      </c>
      <c r="CT442" s="210">
        <f t="shared" si="643"/>
        <v>0</v>
      </c>
      <c r="CU442" s="46" t="b">
        <f t="shared" si="644"/>
        <v>1</v>
      </c>
    </row>
    <row r="443" spans="1:99" s="50" customFormat="1" ht="168" customHeight="1" x14ac:dyDescent="0.25">
      <c r="A443" s="237" t="s">
        <v>213</v>
      </c>
      <c r="B443" s="245" t="s">
        <v>273</v>
      </c>
      <c r="C443" s="154" t="s">
        <v>17</v>
      </c>
      <c r="D443" s="238">
        <f t="shared" ref="D443:I443" si="697">SUM(D444:D448)</f>
        <v>0</v>
      </c>
      <c r="E443" s="238">
        <f t="shared" si="697"/>
        <v>0</v>
      </c>
      <c r="F443" s="238">
        <f t="shared" si="697"/>
        <v>0</v>
      </c>
      <c r="G443" s="238">
        <f t="shared" si="697"/>
        <v>11403.22</v>
      </c>
      <c r="H443" s="238">
        <f t="shared" si="697"/>
        <v>11403.22</v>
      </c>
      <c r="I443" s="238">
        <f t="shared" si="697"/>
        <v>7553.3</v>
      </c>
      <c r="J443" s="239">
        <f>I443/H443</f>
        <v>0.66</v>
      </c>
      <c r="K443" s="238">
        <f>SUM(K444:K448)</f>
        <v>7524</v>
      </c>
      <c r="L443" s="140">
        <f>K443/H443</f>
        <v>0.66</v>
      </c>
      <c r="M443" s="530">
        <f>K443/I443</f>
        <v>0.996</v>
      </c>
      <c r="N443" s="238">
        <f>SUM(N444:N448)</f>
        <v>11403.22</v>
      </c>
      <c r="O443" s="238">
        <f t="shared" si="653"/>
        <v>0</v>
      </c>
      <c r="P443" s="171">
        <f t="shared" si="668"/>
        <v>1</v>
      </c>
      <c r="Q443" s="238">
        <f t="shared" si="654"/>
        <v>0</v>
      </c>
      <c r="R443" s="339">
        <f t="shared" si="671"/>
        <v>29.3</v>
      </c>
      <c r="S443" s="576" t="s">
        <v>506</v>
      </c>
      <c r="T443" s="46" t="b">
        <f t="shared" ref="T443:T444" si="698">H455-K455=Q455</f>
        <v>1</v>
      </c>
      <c r="CJ443" s="46" t="b">
        <f t="shared" si="582"/>
        <v>1</v>
      </c>
      <c r="CT443" s="210">
        <f t="shared" si="643"/>
        <v>11403.22</v>
      </c>
      <c r="CU443" s="46" t="b">
        <f t="shared" si="644"/>
        <v>1</v>
      </c>
    </row>
    <row r="444" spans="1:99" s="350" customFormat="1" ht="42.75" customHeight="1" x14ac:dyDescent="0.25">
      <c r="A444" s="241"/>
      <c r="B444" s="453" t="s">
        <v>10</v>
      </c>
      <c r="C444" s="453"/>
      <c r="D444" s="472"/>
      <c r="E444" s="472"/>
      <c r="F444" s="472"/>
      <c r="G444" s="472"/>
      <c r="H444" s="472"/>
      <c r="I444" s="467"/>
      <c r="J444" s="142"/>
      <c r="K444" s="137"/>
      <c r="L444" s="133"/>
      <c r="M444" s="142" t="e">
        <f t="shared" ref="M444:M448" si="699">K444/I444</f>
        <v>#DIV/0!</v>
      </c>
      <c r="N444" s="472"/>
      <c r="O444" s="472">
        <f t="shared" si="653"/>
        <v>0</v>
      </c>
      <c r="P444" s="133" t="e">
        <f t="shared" si="668"/>
        <v>#DIV/0!</v>
      </c>
      <c r="Q444" s="472">
        <f t="shared" si="654"/>
        <v>0</v>
      </c>
      <c r="R444" s="467">
        <f t="shared" si="671"/>
        <v>0</v>
      </c>
      <c r="S444" s="577"/>
      <c r="T444" s="46" t="b">
        <f t="shared" si="698"/>
        <v>1</v>
      </c>
      <c r="CJ444" s="46" t="b">
        <f t="shared" si="582"/>
        <v>1</v>
      </c>
      <c r="CT444" s="210">
        <f t="shared" si="643"/>
        <v>0</v>
      </c>
      <c r="CU444" s="46" t="b">
        <f t="shared" si="644"/>
        <v>1</v>
      </c>
    </row>
    <row r="445" spans="1:99" s="350" customFormat="1" ht="42.75" customHeight="1" x14ac:dyDescent="0.25">
      <c r="A445" s="241"/>
      <c r="B445" s="453" t="s">
        <v>8</v>
      </c>
      <c r="C445" s="453"/>
      <c r="D445" s="472"/>
      <c r="E445" s="472"/>
      <c r="F445" s="472"/>
      <c r="G445" s="472">
        <f>917.9+29.3</f>
        <v>947.2</v>
      </c>
      <c r="H445" s="472">
        <f>917.9+29.3</f>
        <v>947.2</v>
      </c>
      <c r="I445" s="472">
        <v>947.2</v>
      </c>
      <c r="J445" s="143">
        <f>I445/H445</f>
        <v>1</v>
      </c>
      <c r="K445" s="472">
        <v>917.9</v>
      </c>
      <c r="L445" s="143">
        <f>K445/H445</f>
        <v>0.97</v>
      </c>
      <c r="M445" s="143">
        <f>K445/I445</f>
        <v>0.97</v>
      </c>
      <c r="N445" s="472">
        <f>H445</f>
        <v>947.2</v>
      </c>
      <c r="O445" s="472">
        <f t="shared" si="653"/>
        <v>0</v>
      </c>
      <c r="P445" s="134">
        <f t="shared" si="668"/>
        <v>1</v>
      </c>
      <c r="Q445" s="472">
        <f t="shared" si="654"/>
        <v>0</v>
      </c>
      <c r="R445" s="472">
        <f t="shared" si="671"/>
        <v>29.3</v>
      </c>
      <c r="S445" s="577"/>
      <c r="T445" s="46" t="b">
        <f>H457-K457=Q457</f>
        <v>1</v>
      </c>
      <c r="CJ445" s="46" t="b">
        <f t="shared" si="582"/>
        <v>1</v>
      </c>
      <c r="CT445" s="210">
        <f t="shared" si="643"/>
        <v>947.2</v>
      </c>
      <c r="CU445" s="46" t="b">
        <f t="shared" si="644"/>
        <v>1</v>
      </c>
    </row>
    <row r="446" spans="1:99" s="350" customFormat="1" ht="42.75" customHeight="1" x14ac:dyDescent="0.25">
      <c r="A446" s="241"/>
      <c r="B446" s="453" t="s">
        <v>19</v>
      </c>
      <c r="C446" s="453"/>
      <c r="D446" s="472"/>
      <c r="E446" s="472"/>
      <c r="F446" s="472"/>
      <c r="G446" s="472">
        <v>10456.02</v>
      </c>
      <c r="H446" s="472">
        <v>10456.02</v>
      </c>
      <c r="I446" s="472">
        <v>6606.1</v>
      </c>
      <c r="J446" s="143">
        <f>I446/H446</f>
        <v>0.63</v>
      </c>
      <c r="K446" s="472">
        <v>6606.1</v>
      </c>
      <c r="L446" s="143">
        <f>K446/H446</f>
        <v>0.63</v>
      </c>
      <c r="M446" s="143">
        <f>K446/I446</f>
        <v>1</v>
      </c>
      <c r="N446" s="472">
        <f>H446</f>
        <v>10456.02</v>
      </c>
      <c r="O446" s="472">
        <f>H446-N446</f>
        <v>0</v>
      </c>
      <c r="P446" s="134">
        <f t="shared" si="668"/>
        <v>1</v>
      </c>
      <c r="Q446" s="472">
        <f t="shared" si="654"/>
        <v>0</v>
      </c>
      <c r="R446" s="467">
        <f t="shared" si="671"/>
        <v>0</v>
      </c>
      <c r="S446" s="577"/>
      <c r="T446" s="46" t="b">
        <f>H458-K458=Q458</f>
        <v>1</v>
      </c>
      <c r="CJ446" s="46" t="b">
        <f t="shared" si="582"/>
        <v>1</v>
      </c>
      <c r="CT446" s="210">
        <f t="shared" si="643"/>
        <v>10456.02</v>
      </c>
      <c r="CU446" s="46" t="b">
        <f t="shared" si="644"/>
        <v>1</v>
      </c>
    </row>
    <row r="447" spans="1:99" s="350" customFormat="1" ht="42.75" customHeight="1" x14ac:dyDescent="0.25">
      <c r="A447" s="241"/>
      <c r="B447" s="453" t="s">
        <v>22</v>
      </c>
      <c r="C447" s="453"/>
      <c r="D447" s="472"/>
      <c r="E447" s="472"/>
      <c r="F447" s="16"/>
      <c r="G447" s="472"/>
      <c r="H447" s="16"/>
      <c r="I447" s="467"/>
      <c r="J447" s="17"/>
      <c r="K447" s="472"/>
      <c r="L447" s="134"/>
      <c r="M447" s="142" t="e">
        <f t="shared" si="699"/>
        <v>#DIV/0!</v>
      </c>
      <c r="N447" s="472"/>
      <c r="O447" s="16">
        <f t="shared" si="653"/>
        <v>0</v>
      </c>
      <c r="P447" s="133" t="e">
        <f t="shared" ref="P447:P460" si="700">N447/H447</f>
        <v>#DIV/0!</v>
      </c>
      <c r="Q447" s="472">
        <f t="shared" si="654"/>
        <v>0</v>
      </c>
      <c r="R447" s="467">
        <f t="shared" si="671"/>
        <v>0</v>
      </c>
      <c r="S447" s="577"/>
      <c r="T447" s="46" t="b">
        <f>H459-K459=Q459</f>
        <v>1</v>
      </c>
      <c r="CJ447" s="46" t="b">
        <f t="shared" si="582"/>
        <v>1</v>
      </c>
      <c r="CT447" s="210">
        <f t="shared" si="643"/>
        <v>0</v>
      </c>
      <c r="CU447" s="46" t="b">
        <f t="shared" si="644"/>
        <v>1</v>
      </c>
    </row>
    <row r="448" spans="1:99" s="350" customFormat="1" ht="69" customHeight="1" x14ac:dyDescent="0.25">
      <c r="A448" s="242"/>
      <c r="B448" s="453" t="s">
        <v>11</v>
      </c>
      <c r="C448" s="453"/>
      <c r="D448" s="472"/>
      <c r="E448" s="472"/>
      <c r="F448" s="16"/>
      <c r="G448" s="472"/>
      <c r="H448" s="16"/>
      <c r="I448" s="467"/>
      <c r="J448" s="17"/>
      <c r="K448" s="472"/>
      <c r="L448" s="134"/>
      <c r="M448" s="142" t="e">
        <f t="shared" si="699"/>
        <v>#DIV/0!</v>
      </c>
      <c r="N448" s="472"/>
      <c r="O448" s="16">
        <f t="shared" si="653"/>
        <v>0</v>
      </c>
      <c r="P448" s="133" t="e">
        <f t="shared" si="700"/>
        <v>#DIV/0!</v>
      </c>
      <c r="Q448" s="472">
        <f t="shared" si="654"/>
        <v>0</v>
      </c>
      <c r="R448" s="467">
        <f t="shared" si="671"/>
        <v>0</v>
      </c>
      <c r="S448" s="578"/>
      <c r="T448" s="46" t="b">
        <f>H460-K460=Q460</f>
        <v>1</v>
      </c>
      <c r="CJ448" s="46" t="b">
        <f t="shared" si="582"/>
        <v>1</v>
      </c>
      <c r="CT448" s="210">
        <f t="shared" si="643"/>
        <v>0</v>
      </c>
      <c r="CU448" s="46" t="b">
        <f t="shared" si="644"/>
        <v>1</v>
      </c>
    </row>
    <row r="449" spans="1:99" s="15" customFormat="1" ht="112.5" outlineLevel="1" x14ac:dyDescent="0.25">
      <c r="A449" s="446" t="s">
        <v>40</v>
      </c>
      <c r="B449" s="53" t="s">
        <v>179</v>
      </c>
      <c r="C449" s="53" t="s">
        <v>9</v>
      </c>
      <c r="D449" s="54" t="e">
        <f>D451+D452+D453+#REF!+D454</f>
        <v>#REF!</v>
      </c>
      <c r="E449" s="54" t="e">
        <f>E451+E452+E453+#REF!+E454</f>
        <v>#REF!</v>
      </c>
      <c r="F449" s="54" t="e">
        <f>F451+F452+F453+#REF!+F454</f>
        <v>#REF!</v>
      </c>
      <c r="G449" s="54">
        <f>SUM(G450:G454)</f>
        <v>0</v>
      </c>
      <c r="H449" s="54">
        <f>SUM(H450:H454)</f>
        <v>0</v>
      </c>
      <c r="I449" s="55">
        <f>SUM(I450:I454)</f>
        <v>0</v>
      </c>
      <c r="J449" s="84" t="e">
        <f t="shared" ref="J449:J464" si="701">I449/H449</f>
        <v>#DIV/0!</v>
      </c>
      <c r="K449" s="54">
        <f>SUM(K450:K454)</f>
        <v>0</v>
      </c>
      <c r="L449" s="86" t="e">
        <f>K449/H449</f>
        <v>#DIV/0!</v>
      </c>
      <c r="M449" s="86" t="e">
        <f>K449/I449</f>
        <v>#DIV/0!</v>
      </c>
      <c r="N449" s="54"/>
      <c r="O449" s="54">
        <f t="shared" si="653"/>
        <v>0</v>
      </c>
      <c r="P449" s="86" t="e">
        <f t="shared" si="700"/>
        <v>#DIV/0!</v>
      </c>
      <c r="Q449" s="54">
        <f t="shared" si="654"/>
        <v>0</v>
      </c>
      <c r="R449" s="55">
        <f t="shared" si="671"/>
        <v>0</v>
      </c>
      <c r="S449" s="442" t="s">
        <v>92</v>
      </c>
      <c r="T449" s="13" t="b">
        <f t="shared" ref="T449:T502" si="702">H461-K461=Q461</f>
        <v>0</v>
      </c>
      <c r="CG449" s="47"/>
      <c r="CJ449" s="46" t="b">
        <f t="shared" si="582"/>
        <v>1</v>
      </c>
      <c r="CT449" s="452">
        <f t="shared" si="643"/>
        <v>0</v>
      </c>
      <c r="CU449" s="27" t="b">
        <f t="shared" si="644"/>
        <v>1</v>
      </c>
    </row>
    <row r="450" spans="1:99" s="15" customFormat="1" outlineLevel="1" x14ac:dyDescent="0.25">
      <c r="A450" s="67"/>
      <c r="B450" s="68" t="s">
        <v>10</v>
      </c>
      <c r="C450" s="58"/>
      <c r="D450" s="25"/>
      <c r="E450" s="25"/>
      <c r="F450" s="25"/>
      <c r="G450" s="25"/>
      <c r="H450" s="25"/>
      <c r="I450" s="25"/>
      <c r="J450" s="85" t="e">
        <f t="shared" si="701"/>
        <v>#DIV/0!</v>
      </c>
      <c r="K450" s="25"/>
      <c r="L450" s="87" t="e">
        <f>K450/H450</f>
        <v>#DIV/0!</v>
      </c>
      <c r="M450" s="87" t="e">
        <f>K450/I450</f>
        <v>#DIV/0!</v>
      </c>
      <c r="N450" s="25"/>
      <c r="O450" s="25">
        <f t="shared" si="653"/>
        <v>0</v>
      </c>
      <c r="P450" s="87" t="e">
        <f t="shared" si="700"/>
        <v>#DIV/0!</v>
      </c>
      <c r="Q450" s="25">
        <f t="shared" si="654"/>
        <v>0</v>
      </c>
      <c r="R450" s="25">
        <f t="shared" si="671"/>
        <v>0</v>
      </c>
      <c r="S450" s="443"/>
      <c r="T450" s="13" t="b">
        <f t="shared" si="702"/>
        <v>0</v>
      </c>
      <c r="CG450" s="47"/>
      <c r="CJ450" s="46" t="b">
        <f t="shared" si="582"/>
        <v>1</v>
      </c>
      <c r="CT450" s="452">
        <f t="shared" si="643"/>
        <v>0</v>
      </c>
      <c r="CU450" s="27" t="b">
        <f t="shared" si="644"/>
        <v>1</v>
      </c>
    </row>
    <row r="451" spans="1:99" s="15" customFormat="1" outlineLevel="1" x14ac:dyDescent="0.25">
      <c r="A451" s="67"/>
      <c r="B451" s="68" t="s">
        <v>8</v>
      </c>
      <c r="C451" s="58"/>
      <c r="D451" s="25" t="e">
        <f>#REF!+#REF!</f>
        <v>#REF!</v>
      </c>
      <c r="E451" s="25" t="e">
        <f>#REF!+#REF!</f>
        <v>#REF!</v>
      </c>
      <c r="F451" s="25" t="e">
        <f>#REF!+#REF!</f>
        <v>#REF!</v>
      </c>
      <c r="G451" s="25"/>
      <c r="H451" s="25"/>
      <c r="I451" s="25"/>
      <c r="J451" s="85" t="e">
        <f t="shared" si="701"/>
        <v>#DIV/0!</v>
      </c>
      <c r="K451" s="25"/>
      <c r="L451" s="87" t="e">
        <f>K451/H451</f>
        <v>#DIV/0!</v>
      </c>
      <c r="M451" s="87" t="e">
        <f>K451/I451</f>
        <v>#DIV/0!</v>
      </c>
      <c r="N451" s="25"/>
      <c r="O451" s="25">
        <f t="shared" si="653"/>
        <v>0</v>
      </c>
      <c r="P451" s="87" t="e">
        <f t="shared" si="700"/>
        <v>#DIV/0!</v>
      </c>
      <c r="Q451" s="25">
        <f t="shared" si="654"/>
        <v>0</v>
      </c>
      <c r="R451" s="25">
        <f t="shared" si="671"/>
        <v>0</v>
      </c>
      <c r="S451" s="443"/>
      <c r="T451" s="13" t="b">
        <f t="shared" si="702"/>
        <v>0</v>
      </c>
      <c r="CG451" s="47"/>
      <c r="CJ451" s="46" t="b">
        <f t="shared" si="582"/>
        <v>1</v>
      </c>
      <c r="CT451" s="452">
        <f t="shared" si="643"/>
        <v>0</v>
      </c>
      <c r="CU451" s="27" t="b">
        <f t="shared" si="644"/>
        <v>1</v>
      </c>
    </row>
    <row r="452" spans="1:99" s="15" customFormat="1" outlineLevel="1" x14ac:dyDescent="0.25">
      <c r="A452" s="67"/>
      <c r="B452" s="68" t="s">
        <v>19</v>
      </c>
      <c r="C452" s="58"/>
      <c r="D452" s="25"/>
      <c r="E452" s="25"/>
      <c r="F452" s="25"/>
      <c r="G452" s="25"/>
      <c r="H452" s="25"/>
      <c r="I452" s="25"/>
      <c r="J452" s="85" t="e">
        <f t="shared" si="701"/>
        <v>#DIV/0!</v>
      </c>
      <c r="K452" s="25"/>
      <c r="L452" s="87" t="e">
        <f t="shared" ref="L452:L454" si="703">K452/H452</f>
        <v>#DIV/0!</v>
      </c>
      <c r="M452" s="87" t="e">
        <f t="shared" ref="M452:M454" si="704">K452/I452</f>
        <v>#DIV/0!</v>
      </c>
      <c r="N452" s="25"/>
      <c r="O452" s="25">
        <f t="shared" si="653"/>
        <v>0</v>
      </c>
      <c r="P452" s="87" t="e">
        <f t="shared" si="700"/>
        <v>#DIV/0!</v>
      </c>
      <c r="Q452" s="25">
        <f t="shared" si="654"/>
        <v>0</v>
      </c>
      <c r="R452" s="25">
        <f t="shared" si="671"/>
        <v>0</v>
      </c>
      <c r="S452" s="443"/>
      <c r="T452" s="13" t="b">
        <f t="shared" si="702"/>
        <v>0</v>
      </c>
      <c r="CG452" s="47"/>
      <c r="CJ452" s="46" t="b">
        <f t="shared" si="582"/>
        <v>1</v>
      </c>
      <c r="CT452" s="452">
        <f t="shared" si="643"/>
        <v>0</v>
      </c>
      <c r="CU452" s="27" t="b">
        <f t="shared" si="644"/>
        <v>1</v>
      </c>
    </row>
    <row r="453" spans="1:99" s="15" customFormat="1" outlineLevel="1" x14ac:dyDescent="0.25">
      <c r="A453" s="67"/>
      <c r="B453" s="58" t="s">
        <v>22</v>
      </c>
      <c r="C453" s="58"/>
      <c r="D453" s="25"/>
      <c r="E453" s="25"/>
      <c r="F453" s="25"/>
      <c r="G453" s="25"/>
      <c r="H453" s="25"/>
      <c r="I453" s="25"/>
      <c r="J453" s="85" t="e">
        <f t="shared" si="701"/>
        <v>#DIV/0!</v>
      </c>
      <c r="K453" s="25"/>
      <c r="L453" s="87" t="e">
        <f t="shared" si="703"/>
        <v>#DIV/0!</v>
      </c>
      <c r="M453" s="87" t="e">
        <f t="shared" si="704"/>
        <v>#DIV/0!</v>
      </c>
      <c r="N453" s="25"/>
      <c r="O453" s="25">
        <f t="shared" si="653"/>
        <v>0</v>
      </c>
      <c r="P453" s="87" t="e">
        <f t="shared" si="700"/>
        <v>#DIV/0!</v>
      </c>
      <c r="Q453" s="25">
        <f t="shared" si="654"/>
        <v>0</v>
      </c>
      <c r="R453" s="25">
        <f t="shared" si="671"/>
        <v>0</v>
      </c>
      <c r="S453" s="443"/>
      <c r="T453" s="13" t="b">
        <f t="shared" si="702"/>
        <v>1</v>
      </c>
      <c r="CG453" s="47"/>
      <c r="CJ453" s="46" t="b">
        <f t="shared" si="582"/>
        <v>1</v>
      </c>
      <c r="CT453" s="452">
        <f t="shared" si="643"/>
        <v>0</v>
      </c>
      <c r="CU453" s="27" t="b">
        <f t="shared" si="644"/>
        <v>1</v>
      </c>
    </row>
    <row r="454" spans="1:99" s="15" customFormat="1" outlineLevel="1" collapsed="1" x14ac:dyDescent="0.25">
      <c r="A454" s="69"/>
      <c r="B454" s="58" t="s">
        <v>11</v>
      </c>
      <c r="C454" s="58"/>
      <c r="D454" s="25"/>
      <c r="E454" s="25"/>
      <c r="F454" s="25"/>
      <c r="G454" s="25"/>
      <c r="H454" s="25"/>
      <c r="I454" s="25"/>
      <c r="J454" s="85" t="e">
        <f t="shared" si="701"/>
        <v>#DIV/0!</v>
      </c>
      <c r="K454" s="25"/>
      <c r="L454" s="87" t="e">
        <f t="shared" si="703"/>
        <v>#DIV/0!</v>
      </c>
      <c r="M454" s="87" t="e">
        <f t="shared" si="704"/>
        <v>#DIV/0!</v>
      </c>
      <c r="N454" s="25"/>
      <c r="O454" s="25">
        <f t="shared" si="653"/>
        <v>0</v>
      </c>
      <c r="P454" s="87" t="e">
        <f t="shared" si="700"/>
        <v>#DIV/0!</v>
      </c>
      <c r="Q454" s="25">
        <f t="shared" si="654"/>
        <v>0</v>
      </c>
      <c r="R454" s="25">
        <f t="shared" si="671"/>
        <v>0</v>
      </c>
      <c r="S454" s="444"/>
      <c r="T454" s="13" t="b">
        <f t="shared" si="702"/>
        <v>1</v>
      </c>
      <c r="CG454" s="47"/>
      <c r="CJ454" s="46" t="b">
        <f t="shared" si="582"/>
        <v>1</v>
      </c>
      <c r="CT454" s="452">
        <f t="shared" si="643"/>
        <v>0</v>
      </c>
      <c r="CU454" s="27" t="b">
        <f t="shared" si="644"/>
        <v>1</v>
      </c>
    </row>
    <row r="455" spans="1:99" s="49" customFormat="1" ht="112.5" x14ac:dyDescent="0.25">
      <c r="A455" s="344" t="s">
        <v>41</v>
      </c>
      <c r="B455" s="53" t="s">
        <v>329</v>
      </c>
      <c r="C455" s="53" t="s">
        <v>9</v>
      </c>
      <c r="D455" s="54" t="e">
        <f>D457+D458+D459+#REF!+D460</f>
        <v>#REF!</v>
      </c>
      <c r="E455" s="54" t="e">
        <f>E457+E458+E459+#REF!+E460</f>
        <v>#REF!</v>
      </c>
      <c r="F455" s="54" t="e">
        <f>F457+F458+F459+#REF!+F460</f>
        <v>#REF!</v>
      </c>
      <c r="G455" s="54">
        <f>SUM(G456:G460)</f>
        <v>0</v>
      </c>
      <c r="H455" s="54">
        <f>SUM(H456:H460)</f>
        <v>0</v>
      </c>
      <c r="I455" s="55">
        <f>SUM(I456:I460)</f>
        <v>0</v>
      </c>
      <c r="J455" s="84" t="e">
        <f t="shared" si="701"/>
        <v>#DIV/0!</v>
      </c>
      <c r="K455" s="54">
        <f>SUM(K456:K460)</f>
        <v>0</v>
      </c>
      <c r="L455" s="86" t="e">
        <f>K455/H455</f>
        <v>#DIV/0!</v>
      </c>
      <c r="M455" s="86" t="e">
        <f>K455/I455</f>
        <v>#DIV/0!</v>
      </c>
      <c r="N455" s="54"/>
      <c r="O455" s="54">
        <f t="shared" si="653"/>
        <v>0</v>
      </c>
      <c r="P455" s="86" t="e">
        <f t="shared" si="700"/>
        <v>#DIV/0!</v>
      </c>
      <c r="Q455" s="54">
        <f t="shared" si="654"/>
        <v>0</v>
      </c>
      <c r="R455" s="55">
        <f t="shared" ref="R455:R524" si="705">I455-K455</f>
        <v>0</v>
      </c>
      <c r="S455" s="352" t="s">
        <v>92</v>
      </c>
      <c r="T455" s="48" t="e">
        <f t="shared" si="702"/>
        <v>#REF!</v>
      </c>
      <c r="CJ455" s="46" t="b">
        <f t="shared" si="582"/>
        <v>1</v>
      </c>
      <c r="CT455" s="452">
        <f t="shared" si="643"/>
        <v>0</v>
      </c>
      <c r="CU455" s="27" t="b">
        <f t="shared" si="644"/>
        <v>1</v>
      </c>
    </row>
    <row r="456" spans="1:99" s="37" customFormat="1" x14ac:dyDescent="0.25">
      <c r="A456" s="67"/>
      <c r="B456" s="68" t="s">
        <v>10</v>
      </c>
      <c r="C456" s="58"/>
      <c r="D456" s="25"/>
      <c r="E456" s="25"/>
      <c r="F456" s="25"/>
      <c r="G456" s="25"/>
      <c r="H456" s="25"/>
      <c r="I456" s="25"/>
      <c r="J456" s="85" t="e">
        <f t="shared" si="701"/>
        <v>#DIV/0!</v>
      </c>
      <c r="K456" s="25"/>
      <c r="L456" s="87" t="e">
        <f>K456/H456</f>
        <v>#DIV/0!</v>
      </c>
      <c r="M456" s="87" t="e">
        <f>K456/I456</f>
        <v>#DIV/0!</v>
      </c>
      <c r="N456" s="25"/>
      <c r="O456" s="25">
        <f t="shared" si="653"/>
        <v>0</v>
      </c>
      <c r="P456" s="87" t="e">
        <f t="shared" si="700"/>
        <v>#DIV/0!</v>
      </c>
      <c r="Q456" s="25">
        <f t="shared" si="654"/>
        <v>0</v>
      </c>
      <c r="R456" s="25">
        <f t="shared" si="705"/>
        <v>0</v>
      </c>
      <c r="S456" s="351"/>
      <c r="T456" s="37" t="e">
        <f t="shared" si="702"/>
        <v>#REF!</v>
      </c>
      <c r="CJ456" s="46" t="b">
        <f t="shared" si="582"/>
        <v>1</v>
      </c>
      <c r="CT456" s="452">
        <f t="shared" si="643"/>
        <v>0</v>
      </c>
      <c r="CU456" s="27" t="b">
        <f t="shared" si="644"/>
        <v>1</v>
      </c>
    </row>
    <row r="457" spans="1:99" s="37" customFormat="1" x14ac:dyDescent="0.25">
      <c r="A457" s="67"/>
      <c r="B457" s="68" t="s">
        <v>8</v>
      </c>
      <c r="C457" s="58"/>
      <c r="D457" s="25" t="e">
        <f>#REF!+#REF!</f>
        <v>#REF!</v>
      </c>
      <c r="E457" s="25" t="e">
        <f>#REF!+#REF!</f>
        <v>#REF!</v>
      </c>
      <c r="F457" s="25" t="e">
        <f>#REF!+#REF!</f>
        <v>#REF!</v>
      </c>
      <c r="G457" s="25"/>
      <c r="H457" s="25"/>
      <c r="I457" s="25"/>
      <c r="J457" s="85" t="e">
        <f t="shared" si="701"/>
        <v>#DIV/0!</v>
      </c>
      <c r="K457" s="25"/>
      <c r="L457" s="87" t="e">
        <f>K457/H457</f>
        <v>#DIV/0!</v>
      </c>
      <c r="M457" s="87" t="e">
        <f>K457/I457</f>
        <v>#DIV/0!</v>
      </c>
      <c r="N457" s="25"/>
      <c r="O457" s="25">
        <f t="shared" si="653"/>
        <v>0</v>
      </c>
      <c r="P457" s="87" t="e">
        <f t="shared" si="700"/>
        <v>#DIV/0!</v>
      </c>
      <c r="Q457" s="25">
        <f t="shared" si="654"/>
        <v>0</v>
      </c>
      <c r="R457" s="25">
        <f t="shared" si="705"/>
        <v>0</v>
      </c>
      <c r="S457" s="351"/>
      <c r="T457" s="37" t="e">
        <f t="shared" si="702"/>
        <v>#REF!</v>
      </c>
      <c r="CJ457" s="46" t="b">
        <f t="shared" si="582"/>
        <v>1</v>
      </c>
      <c r="CT457" s="452">
        <f t="shared" si="643"/>
        <v>0</v>
      </c>
      <c r="CU457" s="27" t="b">
        <f t="shared" si="644"/>
        <v>1</v>
      </c>
    </row>
    <row r="458" spans="1:99" s="37" customFormat="1" x14ac:dyDescent="0.25">
      <c r="A458" s="67"/>
      <c r="B458" s="68" t="s">
        <v>19</v>
      </c>
      <c r="C458" s="58"/>
      <c r="D458" s="25"/>
      <c r="E458" s="25"/>
      <c r="F458" s="25"/>
      <c r="G458" s="25"/>
      <c r="H458" s="25"/>
      <c r="I458" s="25"/>
      <c r="J458" s="85" t="e">
        <f t="shared" si="701"/>
        <v>#DIV/0!</v>
      </c>
      <c r="K458" s="25"/>
      <c r="L458" s="87" t="e">
        <f t="shared" ref="L458:L460" si="706">K458/H458</f>
        <v>#DIV/0!</v>
      </c>
      <c r="M458" s="87" t="e">
        <f t="shared" ref="M458:M460" si="707">K458/I458</f>
        <v>#DIV/0!</v>
      </c>
      <c r="N458" s="25"/>
      <c r="O458" s="25">
        <f t="shared" si="653"/>
        <v>0</v>
      </c>
      <c r="P458" s="87" t="e">
        <f t="shared" si="700"/>
        <v>#DIV/0!</v>
      </c>
      <c r="Q458" s="25">
        <f t="shared" si="654"/>
        <v>0</v>
      </c>
      <c r="R458" s="25">
        <f t="shared" si="705"/>
        <v>0</v>
      </c>
      <c r="S458" s="351"/>
      <c r="T458" s="37" t="e">
        <f t="shared" si="702"/>
        <v>#REF!</v>
      </c>
      <c r="CJ458" s="46" t="b">
        <f t="shared" si="582"/>
        <v>1</v>
      </c>
      <c r="CT458" s="452">
        <f t="shared" si="643"/>
        <v>0</v>
      </c>
      <c r="CU458" s="27" t="b">
        <f t="shared" si="644"/>
        <v>1</v>
      </c>
    </row>
    <row r="459" spans="1:99" s="37" customFormat="1" x14ac:dyDescent="0.25">
      <c r="A459" s="67"/>
      <c r="B459" s="58" t="s">
        <v>22</v>
      </c>
      <c r="C459" s="58"/>
      <c r="D459" s="25"/>
      <c r="E459" s="25"/>
      <c r="F459" s="25"/>
      <c r="G459" s="25"/>
      <c r="H459" s="25"/>
      <c r="I459" s="25"/>
      <c r="J459" s="85" t="e">
        <f t="shared" si="701"/>
        <v>#DIV/0!</v>
      </c>
      <c r="K459" s="191"/>
      <c r="L459" s="87" t="e">
        <f t="shared" si="706"/>
        <v>#DIV/0!</v>
      </c>
      <c r="M459" s="87" t="e">
        <f t="shared" si="707"/>
        <v>#DIV/0!</v>
      </c>
      <c r="N459" s="191"/>
      <c r="O459" s="25">
        <f t="shared" si="653"/>
        <v>0</v>
      </c>
      <c r="P459" s="87" t="e">
        <f t="shared" si="700"/>
        <v>#DIV/0!</v>
      </c>
      <c r="Q459" s="25">
        <f t="shared" si="654"/>
        <v>0</v>
      </c>
      <c r="R459" s="25">
        <f t="shared" si="705"/>
        <v>0</v>
      </c>
      <c r="S459" s="351"/>
      <c r="T459" s="37" t="e">
        <f t="shared" si="702"/>
        <v>#REF!</v>
      </c>
      <c r="CJ459" s="46" t="b">
        <f t="shared" si="582"/>
        <v>1</v>
      </c>
      <c r="CT459" s="452">
        <f t="shared" si="643"/>
        <v>0</v>
      </c>
      <c r="CU459" s="27" t="b">
        <f t="shared" si="644"/>
        <v>1</v>
      </c>
    </row>
    <row r="460" spans="1:99" s="37" customFormat="1" collapsed="1" x14ac:dyDescent="0.25">
      <c r="A460" s="69"/>
      <c r="B460" s="58" t="s">
        <v>11</v>
      </c>
      <c r="C460" s="58"/>
      <c r="D460" s="25"/>
      <c r="E460" s="25"/>
      <c r="F460" s="25"/>
      <c r="G460" s="25"/>
      <c r="H460" s="25"/>
      <c r="I460" s="25"/>
      <c r="J460" s="85" t="e">
        <f t="shared" si="701"/>
        <v>#DIV/0!</v>
      </c>
      <c r="K460" s="191"/>
      <c r="L460" s="87" t="e">
        <f t="shared" si="706"/>
        <v>#DIV/0!</v>
      </c>
      <c r="M460" s="87" t="e">
        <f t="shared" si="707"/>
        <v>#DIV/0!</v>
      </c>
      <c r="N460" s="191"/>
      <c r="O460" s="25">
        <f t="shared" si="653"/>
        <v>0</v>
      </c>
      <c r="P460" s="87" t="e">
        <f t="shared" si="700"/>
        <v>#DIV/0!</v>
      </c>
      <c r="Q460" s="25">
        <f t="shared" si="654"/>
        <v>0</v>
      </c>
      <c r="R460" s="25">
        <f t="shared" si="705"/>
        <v>0</v>
      </c>
      <c r="S460" s="354"/>
      <c r="T460" s="37" t="e">
        <f t="shared" si="702"/>
        <v>#REF!</v>
      </c>
      <c r="CJ460" s="46" t="b">
        <f t="shared" ref="CJ460:CJ529" si="708">N460+O460=H460</f>
        <v>1</v>
      </c>
      <c r="CT460" s="452">
        <f t="shared" si="643"/>
        <v>0</v>
      </c>
      <c r="CU460" s="27" t="b">
        <f t="shared" si="644"/>
        <v>1</v>
      </c>
    </row>
    <row r="461" spans="1:99" s="45" customFormat="1" ht="126.75" customHeight="1" x14ac:dyDescent="0.25">
      <c r="A461" s="603" t="s">
        <v>43</v>
      </c>
      <c r="B461" s="81" t="s">
        <v>362</v>
      </c>
      <c r="C461" s="53" t="s">
        <v>9</v>
      </c>
      <c r="D461" s="54">
        <f>SUM(D462:D466)</f>
        <v>0</v>
      </c>
      <c r="E461" s="54">
        <f>SUM(E462:E466)</f>
        <v>0</v>
      </c>
      <c r="F461" s="54">
        <f>SUM(F462:F466)</f>
        <v>0</v>
      </c>
      <c r="G461" s="54">
        <f>SUM(G462:G466)</f>
        <v>1169792.74</v>
      </c>
      <c r="H461" s="54">
        <f t="shared" ref="H461:K461" si="709">SUM(H462:H466)</f>
        <v>1180666.78</v>
      </c>
      <c r="I461" s="54">
        <f t="shared" si="709"/>
        <v>543781.1</v>
      </c>
      <c r="J461" s="56">
        <f t="shared" si="701"/>
        <v>0.46</v>
      </c>
      <c r="K461" s="54">
        <f t="shared" si="709"/>
        <v>535993.34</v>
      </c>
      <c r="L461" s="125">
        <f>K461/H461</f>
        <v>0.45400000000000001</v>
      </c>
      <c r="M461" s="56">
        <f>K461/I461</f>
        <v>0.99</v>
      </c>
      <c r="N461" s="54">
        <f t="shared" ref="N461:O461" si="710">SUM(N462:N466)</f>
        <v>1175734.73</v>
      </c>
      <c r="O461" s="54">
        <f t="shared" si="710"/>
        <v>4932.05</v>
      </c>
      <c r="P461" s="83">
        <f t="shared" ref="P461:P530" si="711">N461/H461</f>
        <v>1</v>
      </c>
      <c r="Q461" s="54">
        <f t="shared" si="654"/>
        <v>4932.05</v>
      </c>
      <c r="R461" s="54">
        <f t="shared" si="705"/>
        <v>7787.76</v>
      </c>
      <c r="S461" s="588" t="s">
        <v>325</v>
      </c>
      <c r="T461" s="44" t="e">
        <f t="shared" si="702"/>
        <v>#REF!</v>
      </c>
      <c r="CG461" s="228">
        <f>K473/H473*100</f>
        <v>44.32</v>
      </c>
      <c r="CJ461" s="46" t="b">
        <f t="shared" si="708"/>
        <v>1</v>
      </c>
      <c r="CT461" s="452">
        <f t="shared" si="643"/>
        <v>1180666.78</v>
      </c>
      <c r="CU461" s="27" t="b">
        <f t="shared" si="644"/>
        <v>1</v>
      </c>
    </row>
    <row r="462" spans="1:99" s="233" customFormat="1" ht="45.75" customHeight="1" x14ac:dyDescent="0.25">
      <c r="A462" s="604"/>
      <c r="B462" s="58" t="s">
        <v>10</v>
      </c>
      <c r="C462" s="58"/>
      <c r="D462" s="25"/>
      <c r="E462" s="25"/>
      <c r="F462" s="25"/>
      <c r="G462" s="25">
        <f t="shared" ref="G462:I466" si="712">G468+G522</f>
        <v>9720.25</v>
      </c>
      <c r="H462" s="25">
        <f t="shared" si="712"/>
        <v>12639.59</v>
      </c>
      <c r="I462" s="25">
        <f t="shared" si="712"/>
        <v>12639.56</v>
      </c>
      <c r="J462" s="105">
        <f t="shared" si="701"/>
        <v>1</v>
      </c>
      <c r="K462" s="25">
        <f>K468+K522</f>
        <v>9871.52</v>
      </c>
      <c r="L462" s="105">
        <f>K462/H462</f>
        <v>0.78100000000000003</v>
      </c>
      <c r="M462" s="60">
        <f t="shared" ref="M462:M466" si="713">K462/I462</f>
        <v>0.78</v>
      </c>
      <c r="N462" s="25">
        <f t="shared" ref="N462:O466" si="714">N468+N522</f>
        <v>12562.45</v>
      </c>
      <c r="O462" s="25">
        <f t="shared" si="714"/>
        <v>77.14</v>
      </c>
      <c r="P462" s="60">
        <f t="shared" si="711"/>
        <v>0.99</v>
      </c>
      <c r="Q462" s="25">
        <f t="shared" si="654"/>
        <v>77.14</v>
      </c>
      <c r="R462" s="25">
        <f t="shared" si="705"/>
        <v>2768.04</v>
      </c>
      <c r="S462" s="589"/>
      <c r="T462" s="46" t="e">
        <f t="shared" si="702"/>
        <v>#REF!</v>
      </c>
      <c r="CJ462" s="46" t="b">
        <f t="shared" si="708"/>
        <v>1</v>
      </c>
      <c r="CT462" s="452">
        <f t="shared" si="643"/>
        <v>12639.59</v>
      </c>
      <c r="CU462" s="27" t="b">
        <f t="shared" si="644"/>
        <v>1</v>
      </c>
    </row>
    <row r="463" spans="1:99" s="233" customFormat="1" ht="45.75" customHeight="1" x14ac:dyDescent="0.25">
      <c r="A463" s="604"/>
      <c r="B463" s="58" t="s">
        <v>8</v>
      </c>
      <c r="C463" s="58"/>
      <c r="D463" s="25">
        <f t="shared" ref="D463:F464" si="715">D469+D475</f>
        <v>0</v>
      </c>
      <c r="E463" s="25">
        <f t="shared" si="715"/>
        <v>0</v>
      </c>
      <c r="F463" s="25">
        <f t="shared" si="715"/>
        <v>0</v>
      </c>
      <c r="G463" s="25">
        <f t="shared" si="712"/>
        <v>1023559.06</v>
      </c>
      <c r="H463" s="25">
        <f t="shared" si="712"/>
        <v>1031513.76</v>
      </c>
      <c r="I463" s="25">
        <f t="shared" si="712"/>
        <v>477845.71</v>
      </c>
      <c r="J463" s="105">
        <f t="shared" si="701"/>
        <v>0.46300000000000002</v>
      </c>
      <c r="K463" s="25">
        <f>K469+K523</f>
        <v>472825.99</v>
      </c>
      <c r="L463" s="105">
        <f t="shared" ref="L463:L466" si="716">K463/H463</f>
        <v>0.45800000000000002</v>
      </c>
      <c r="M463" s="60">
        <f t="shared" si="713"/>
        <v>0.99</v>
      </c>
      <c r="N463" s="25">
        <f t="shared" si="714"/>
        <v>1029162.55</v>
      </c>
      <c r="O463" s="25">
        <f t="shared" si="714"/>
        <v>2351.21</v>
      </c>
      <c r="P463" s="60">
        <f t="shared" si="711"/>
        <v>1</v>
      </c>
      <c r="Q463" s="25">
        <f t="shared" ref="Q463:Q466" si="717">H463-N463</f>
        <v>2351.21</v>
      </c>
      <c r="R463" s="25">
        <f t="shared" si="705"/>
        <v>5019.72</v>
      </c>
      <c r="S463" s="589"/>
      <c r="T463" s="46" t="e">
        <f t="shared" si="702"/>
        <v>#REF!</v>
      </c>
      <c r="CJ463" s="46" t="b">
        <f t="shared" si="708"/>
        <v>1</v>
      </c>
      <c r="CT463" s="452">
        <f t="shared" si="643"/>
        <v>1031513.76</v>
      </c>
      <c r="CU463" s="27" t="b">
        <f t="shared" si="644"/>
        <v>1</v>
      </c>
    </row>
    <row r="464" spans="1:99" s="233" customFormat="1" ht="37.5" customHeight="1" x14ac:dyDescent="0.25">
      <c r="A464" s="71"/>
      <c r="B464" s="66" t="s">
        <v>19</v>
      </c>
      <c r="C464" s="66"/>
      <c r="D464" s="77">
        <f t="shared" si="715"/>
        <v>0</v>
      </c>
      <c r="E464" s="77">
        <f t="shared" si="715"/>
        <v>0</v>
      </c>
      <c r="F464" s="77">
        <f t="shared" si="715"/>
        <v>0</v>
      </c>
      <c r="G464" s="25">
        <f t="shared" si="712"/>
        <v>136512.74</v>
      </c>
      <c r="H464" s="25">
        <f t="shared" si="712"/>
        <v>136512.74</v>
      </c>
      <c r="I464" s="25">
        <f t="shared" si="712"/>
        <v>53295.14</v>
      </c>
      <c r="J464" s="359">
        <f t="shared" si="701"/>
        <v>0.39</v>
      </c>
      <c r="K464" s="25">
        <f>K470+K524</f>
        <v>53295.14</v>
      </c>
      <c r="L464" s="359">
        <f t="shared" si="716"/>
        <v>0.39</v>
      </c>
      <c r="M464" s="78">
        <f t="shared" si="713"/>
        <v>1</v>
      </c>
      <c r="N464" s="25">
        <f t="shared" si="714"/>
        <v>134009.04</v>
      </c>
      <c r="O464" s="77">
        <f t="shared" si="714"/>
        <v>2503.6999999999998</v>
      </c>
      <c r="P464" s="360">
        <f t="shared" si="711"/>
        <v>0.98170000000000002</v>
      </c>
      <c r="Q464" s="77">
        <f t="shared" si="717"/>
        <v>2503.6999999999998</v>
      </c>
      <c r="R464" s="77">
        <f t="shared" si="705"/>
        <v>0</v>
      </c>
      <c r="S464" s="589" t="s">
        <v>330</v>
      </c>
      <c r="T464" s="46" t="e">
        <f t="shared" si="702"/>
        <v>#REF!</v>
      </c>
      <c r="CJ464" s="46" t="b">
        <f t="shared" si="708"/>
        <v>1</v>
      </c>
      <c r="CT464" s="452">
        <f t="shared" si="643"/>
        <v>136512.74</v>
      </c>
      <c r="CU464" s="27" t="b">
        <f t="shared" si="644"/>
        <v>1</v>
      </c>
    </row>
    <row r="465" spans="1:99" s="233" customFormat="1" ht="48" customHeight="1" x14ac:dyDescent="0.25">
      <c r="A465" s="71"/>
      <c r="B465" s="58" t="s">
        <v>22</v>
      </c>
      <c r="C465" s="58"/>
      <c r="D465" s="25"/>
      <c r="E465" s="25"/>
      <c r="F465" s="25"/>
      <c r="G465" s="25">
        <f t="shared" si="712"/>
        <v>0.69</v>
      </c>
      <c r="H465" s="25">
        <f t="shared" si="712"/>
        <v>0.69</v>
      </c>
      <c r="I465" s="25">
        <f t="shared" si="712"/>
        <v>0.69</v>
      </c>
      <c r="J465" s="105">
        <f t="shared" ref="J465:J466" si="718">I465/H465</f>
        <v>1</v>
      </c>
      <c r="K465" s="25">
        <f>K471+K525</f>
        <v>0.69</v>
      </c>
      <c r="L465" s="105">
        <f t="shared" si="716"/>
        <v>1</v>
      </c>
      <c r="M465" s="60">
        <f t="shared" si="713"/>
        <v>1</v>
      </c>
      <c r="N465" s="25">
        <f t="shared" si="714"/>
        <v>0.69</v>
      </c>
      <c r="O465" s="25">
        <f t="shared" si="714"/>
        <v>0</v>
      </c>
      <c r="P465" s="105">
        <f t="shared" si="711"/>
        <v>1</v>
      </c>
      <c r="Q465" s="25">
        <f t="shared" si="717"/>
        <v>0</v>
      </c>
      <c r="R465" s="25">
        <f t="shared" si="705"/>
        <v>0</v>
      </c>
      <c r="S465" s="589"/>
      <c r="T465" s="46" t="e">
        <f t="shared" si="702"/>
        <v>#REF!</v>
      </c>
      <c r="CJ465" s="46" t="b">
        <f t="shared" si="708"/>
        <v>1</v>
      </c>
      <c r="CT465" s="452">
        <f t="shared" si="643"/>
        <v>0.69</v>
      </c>
      <c r="CU465" s="27" t="b">
        <f t="shared" si="644"/>
        <v>1</v>
      </c>
    </row>
    <row r="466" spans="1:99" s="233" customFormat="1" ht="100.5" customHeight="1" collapsed="1" x14ac:dyDescent="0.25">
      <c r="A466" s="76"/>
      <c r="B466" s="58" t="s">
        <v>11</v>
      </c>
      <c r="C466" s="58"/>
      <c r="D466" s="25"/>
      <c r="E466" s="25"/>
      <c r="F466" s="25"/>
      <c r="G466" s="25">
        <f t="shared" si="712"/>
        <v>0</v>
      </c>
      <c r="H466" s="25">
        <f t="shared" si="712"/>
        <v>0</v>
      </c>
      <c r="I466" s="25">
        <f t="shared" si="712"/>
        <v>0</v>
      </c>
      <c r="J466" s="106" t="e">
        <f t="shared" si="718"/>
        <v>#DIV/0!</v>
      </c>
      <c r="K466" s="25">
        <f>K472+K526</f>
        <v>0</v>
      </c>
      <c r="L466" s="106" t="e">
        <f t="shared" si="716"/>
        <v>#DIV/0!</v>
      </c>
      <c r="M466" s="85" t="e">
        <f t="shared" si="713"/>
        <v>#DIV/0!</v>
      </c>
      <c r="N466" s="25">
        <f t="shared" si="714"/>
        <v>0</v>
      </c>
      <c r="O466" s="25">
        <f t="shared" si="714"/>
        <v>0</v>
      </c>
      <c r="P466" s="106" t="e">
        <f t="shared" si="711"/>
        <v>#DIV/0!</v>
      </c>
      <c r="Q466" s="25">
        <f t="shared" si="717"/>
        <v>0</v>
      </c>
      <c r="R466" s="25">
        <f t="shared" si="705"/>
        <v>0</v>
      </c>
      <c r="S466" s="379" t="s">
        <v>457</v>
      </c>
      <c r="T466" s="46" t="e">
        <f t="shared" si="702"/>
        <v>#REF!</v>
      </c>
      <c r="CJ466" s="46" t="b">
        <f t="shared" si="708"/>
        <v>1</v>
      </c>
      <c r="CT466" s="452">
        <f t="shared" ref="CT466:CT529" si="719">N466+O466</f>
        <v>0</v>
      </c>
      <c r="CU466" s="27" t="b">
        <f t="shared" ref="CU466:CU529" si="720">CT466=H466</f>
        <v>1</v>
      </c>
    </row>
    <row r="467" spans="1:99" s="45" customFormat="1" ht="46.5" x14ac:dyDescent="0.25">
      <c r="A467" s="178" t="s">
        <v>214</v>
      </c>
      <c r="B467" s="165" t="s">
        <v>134</v>
      </c>
      <c r="C467" s="129" t="s">
        <v>2</v>
      </c>
      <c r="D467" s="51">
        <f t="shared" ref="D467:I467" si="721">SUM(D468:D472)</f>
        <v>0</v>
      </c>
      <c r="E467" s="51">
        <f t="shared" si="721"/>
        <v>0</v>
      </c>
      <c r="F467" s="51">
        <f t="shared" si="721"/>
        <v>0</v>
      </c>
      <c r="G467" s="51">
        <f>SUM(G468:G472)</f>
        <v>1145422.53</v>
      </c>
      <c r="H467" s="51">
        <f t="shared" si="721"/>
        <v>1154749.43</v>
      </c>
      <c r="I467" s="51">
        <f t="shared" si="721"/>
        <v>519693.23</v>
      </c>
      <c r="J467" s="130">
        <f>I467/H467</f>
        <v>0.45</v>
      </c>
      <c r="K467" s="51">
        <f>SUM(K468:K472)</f>
        <v>519693.23</v>
      </c>
      <c r="L467" s="205">
        <f>K467/H467</f>
        <v>0.45</v>
      </c>
      <c r="M467" s="130">
        <f>K467/I467</f>
        <v>1</v>
      </c>
      <c r="N467" s="51">
        <f>SUM(N468:N472)</f>
        <v>1150641.28</v>
      </c>
      <c r="O467" s="51">
        <f>H467-N467</f>
        <v>4108.1499999999996</v>
      </c>
      <c r="P467" s="130">
        <f t="shared" si="711"/>
        <v>1</v>
      </c>
      <c r="Q467" s="51" t="e">
        <f>D467+H467-N467-#REF!</f>
        <v>#REF!</v>
      </c>
      <c r="R467" s="51">
        <f t="shared" si="705"/>
        <v>0</v>
      </c>
      <c r="S467" s="648"/>
      <c r="T467" s="44" t="e">
        <f t="shared" si="702"/>
        <v>#REF!</v>
      </c>
      <c r="CJ467" s="46" t="b">
        <f t="shared" si="708"/>
        <v>1</v>
      </c>
      <c r="CT467" s="452">
        <f t="shared" si="719"/>
        <v>1154749.43</v>
      </c>
      <c r="CU467" s="27" t="b">
        <f t="shared" si="720"/>
        <v>1</v>
      </c>
    </row>
    <row r="468" spans="1:99" s="252" customFormat="1" ht="38.25" customHeight="1" x14ac:dyDescent="0.25">
      <c r="A468" s="182"/>
      <c r="B468" s="180" t="s">
        <v>10</v>
      </c>
      <c r="C468" s="485"/>
      <c r="D468" s="167"/>
      <c r="E468" s="167"/>
      <c r="F468" s="167"/>
      <c r="G468" s="167">
        <f>G474+G480+G486+G516</f>
        <v>0</v>
      </c>
      <c r="H468" s="167">
        <f t="shared" ref="H468:I468" si="722">H474+H480+H486+H516</f>
        <v>0</v>
      </c>
      <c r="I468" s="167">
        <f t="shared" si="722"/>
        <v>0</v>
      </c>
      <c r="J468" s="170" t="e">
        <f t="shared" ref="J468" si="723">I468/H468</f>
        <v>#DIV/0!</v>
      </c>
      <c r="K468" s="167">
        <f t="shared" ref="K468" si="724">K474+K480+K486+K516</f>
        <v>0</v>
      </c>
      <c r="L468" s="269" t="e">
        <f t="shared" ref="L468:L472" si="725">L474+L480+L492+L498+L504+L510</f>
        <v>#DIV/0!</v>
      </c>
      <c r="M468" s="174" t="e">
        <f t="shared" ref="M468" si="726">K468/I468</f>
        <v>#DIV/0!</v>
      </c>
      <c r="N468" s="167">
        <f t="shared" ref="N468:O468" si="727">N474+N480+N486+N516</f>
        <v>0</v>
      </c>
      <c r="O468" s="167">
        <f t="shared" si="727"/>
        <v>0</v>
      </c>
      <c r="P468" s="170" t="e">
        <f t="shared" si="711"/>
        <v>#DIV/0!</v>
      </c>
      <c r="Q468" s="42" t="e">
        <f>D468+H468-N468-#REF!</f>
        <v>#REF!</v>
      </c>
      <c r="R468" s="167">
        <f t="shared" si="705"/>
        <v>0</v>
      </c>
      <c r="S468" s="648"/>
      <c r="T468" s="46" t="e">
        <f t="shared" si="702"/>
        <v>#REF!</v>
      </c>
      <c r="CJ468" s="46" t="b">
        <f t="shared" si="708"/>
        <v>1</v>
      </c>
      <c r="CT468" s="452">
        <f t="shared" si="719"/>
        <v>0</v>
      </c>
      <c r="CU468" s="27" t="b">
        <f t="shared" si="720"/>
        <v>1</v>
      </c>
    </row>
    <row r="469" spans="1:99" s="252" customFormat="1" ht="38.25" customHeight="1" x14ac:dyDescent="0.25">
      <c r="A469" s="182"/>
      <c r="B469" s="180" t="s">
        <v>8</v>
      </c>
      <c r="C469" s="485"/>
      <c r="D469" s="167"/>
      <c r="E469" s="167"/>
      <c r="F469" s="167">
        <f>D469-E469</f>
        <v>0</v>
      </c>
      <c r="G469" s="167">
        <f t="shared" ref="G469:I469" si="728">G475+G481+G487+G517</f>
        <v>1009363.1</v>
      </c>
      <c r="H469" s="167">
        <f t="shared" si="728"/>
        <v>1018690</v>
      </c>
      <c r="I469" s="167">
        <f t="shared" si="728"/>
        <v>466513.84</v>
      </c>
      <c r="J469" s="168">
        <f>I469/H469</f>
        <v>0.46</v>
      </c>
      <c r="K469" s="167">
        <f t="shared" ref="K469" si="729">K475+K481+K487+K517</f>
        <v>466513.84</v>
      </c>
      <c r="L469" s="269" t="e">
        <f t="shared" si="725"/>
        <v>#DIV/0!</v>
      </c>
      <c r="M469" s="169">
        <f>K469/I469</f>
        <v>1</v>
      </c>
      <c r="N469" s="167">
        <f t="shared" ref="N469:O469" si="730">N475+N481+N487+N517</f>
        <v>1017001.65</v>
      </c>
      <c r="O469" s="167">
        <f t="shared" si="730"/>
        <v>1688.35</v>
      </c>
      <c r="P469" s="168">
        <f t="shared" si="711"/>
        <v>1</v>
      </c>
      <c r="Q469" s="42" t="e">
        <f>D469+H469-N469-#REF!</f>
        <v>#REF!</v>
      </c>
      <c r="R469" s="167">
        <f t="shared" si="705"/>
        <v>0</v>
      </c>
      <c r="S469" s="648"/>
      <c r="T469" s="46" t="e">
        <f t="shared" si="702"/>
        <v>#REF!</v>
      </c>
      <c r="CJ469" s="46" t="b">
        <f t="shared" si="708"/>
        <v>1</v>
      </c>
      <c r="CT469" s="452">
        <f t="shared" si="719"/>
        <v>1018690</v>
      </c>
      <c r="CU469" s="27" t="b">
        <f t="shared" si="720"/>
        <v>1</v>
      </c>
    </row>
    <row r="470" spans="1:99" s="252" customFormat="1" ht="38.25" customHeight="1" x14ac:dyDescent="0.25">
      <c r="A470" s="182"/>
      <c r="B470" s="179" t="s">
        <v>19</v>
      </c>
      <c r="C470" s="173"/>
      <c r="D470" s="42"/>
      <c r="E470" s="42"/>
      <c r="F470" s="42"/>
      <c r="G470" s="167">
        <f t="shared" ref="G470:I470" si="731">G476+G482+G488+G518</f>
        <v>136058.74</v>
      </c>
      <c r="H470" s="167">
        <f t="shared" si="731"/>
        <v>136058.74</v>
      </c>
      <c r="I470" s="167">
        <f t="shared" si="731"/>
        <v>53178.7</v>
      </c>
      <c r="J470" s="168">
        <f t="shared" ref="J470:J472" si="732">I470/H470</f>
        <v>0.39</v>
      </c>
      <c r="K470" s="167">
        <f t="shared" ref="K470" si="733">K476+K482+K488+K518</f>
        <v>53178.7</v>
      </c>
      <c r="L470" s="167">
        <f t="shared" si="725"/>
        <v>2.76</v>
      </c>
      <c r="M470" s="169">
        <f t="shared" ref="M470:M472" si="734">K470/I470</f>
        <v>1</v>
      </c>
      <c r="N470" s="167">
        <f t="shared" ref="N470:O470" si="735">N476+N482+N488+N518</f>
        <v>133638.94</v>
      </c>
      <c r="O470" s="167">
        <f t="shared" si="735"/>
        <v>2419.8000000000002</v>
      </c>
      <c r="P470" s="168">
        <f t="shared" si="711"/>
        <v>0.98</v>
      </c>
      <c r="Q470" s="42" t="e">
        <f>D470+H470-N470-#REF!</f>
        <v>#REF!</v>
      </c>
      <c r="R470" s="167">
        <f t="shared" si="705"/>
        <v>0</v>
      </c>
      <c r="S470" s="648"/>
      <c r="T470" s="46" t="e">
        <f t="shared" si="702"/>
        <v>#REF!</v>
      </c>
      <c r="CJ470" s="46" t="b">
        <f t="shared" si="708"/>
        <v>1</v>
      </c>
      <c r="CT470" s="452">
        <f t="shared" si="719"/>
        <v>136058.74</v>
      </c>
      <c r="CU470" s="27" t="b">
        <f t="shared" si="720"/>
        <v>1</v>
      </c>
    </row>
    <row r="471" spans="1:99" s="252" customFormat="1" ht="38.25" customHeight="1" x14ac:dyDescent="0.25">
      <c r="A471" s="182"/>
      <c r="B471" s="173" t="s">
        <v>22</v>
      </c>
      <c r="C471" s="173"/>
      <c r="D471" s="42"/>
      <c r="E471" s="42"/>
      <c r="F471" s="42"/>
      <c r="G471" s="167">
        <f t="shared" ref="G471:I471" si="736">G477+G483+G489+G519</f>
        <v>0.69</v>
      </c>
      <c r="H471" s="167">
        <f t="shared" si="736"/>
        <v>0.69</v>
      </c>
      <c r="I471" s="167">
        <f t="shared" si="736"/>
        <v>0.69</v>
      </c>
      <c r="J471" s="168">
        <f t="shared" si="732"/>
        <v>1</v>
      </c>
      <c r="K471" s="167">
        <f t="shared" ref="K471" si="737">K477+K483+K489+K519</f>
        <v>0.69</v>
      </c>
      <c r="L471" s="269" t="e">
        <f t="shared" si="725"/>
        <v>#DIV/0!</v>
      </c>
      <c r="M471" s="169">
        <f t="shared" si="734"/>
        <v>1</v>
      </c>
      <c r="N471" s="167">
        <f t="shared" ref="N471:O471" si="738">N477+N483+N489+N519</f>
        <v>0.69</v>
      </c>
      <c r="O471" s="167">
        <f t="shared" si="738"/>
        <v>0</v>
      </c>
      <c r="P471" s="168">
        <f t="shared" si="711"/>
        <v>1</v>
      </c>
      <c r="Q471" s="42" t="e">
        <f>D471+H471-N471-#REF!</f>
        <v>#REF!</v>
      </c>
      <c r="R471" s="167">
        <f t="shared" si="705"/>
        <v>0</v>
      </c>
      <c r="S471" s="648"/>
      <c r="T471" s="46" t="e">
        <f t="shared" si="702"/>
        <v>#REF!</v>
      </c>
      <c r="CJ471" s="46" t="b">
        <f t="shared" si="708"/>
        <v>1</v>
      </c>
      <c r="CT471" s="452">
        <f t="shared" si="719"/>
        <v>0.69</v>
      </c>
      <c r="CU471" s="27" t="b">
        <f t="shared" si="720"/>
        <v>1</v>
      </c>
    </row>
    <row r="472" spans="1:99" s="252" customFormat="1" ht="38.25" customHeight="1" collapsed="1" x14ac:dyDescent="0.25">
      <c r="A472" s="183"/>
      <c r="B472" s="179" t="s">
        <v>11</v>
      </c>
      <c r="C472" s="173"/>
      <c r="D472" s="42"/>
      <c r="E472" s="42"/>
      <c r="F472" s="42"/>
      <c r="G472" s="167">
        <f t="shared" ref="G472:I472" si="739">G478+G484+G490+G520</f>
        <v>0</v>
      </c>
      <c r="H472" s="167">
        <f t="shared" si="739"/>
        <v>0</v>
      </c>
      <c r="I472" s="167">
        <f t="shared" si="739"/>
        <v>0</v>
      </c>
      <c r="J472" s="170" t="e">
        <f t="shared" si="732"/>
        <v>#DIV/0!</v>
      </c>
      <c r="K472" s="167">
        <f t="shared" ref="K472" si="740">K478+K484+K490+K520</f>
        <v>0</v>
      </c>
      <c r="L472" s="269" t="e">
        <f t="shared" si="725"/>
        <v>#DIV/0!</v>
      </c>
      <c r="M472" s="174" t="e">
        <f t="shared" si="734"/>
        <v>#DIV/0!</v>
      </c>
      <c r="N472" s="167">
        <f t="shared" ref="N472:O472" si="741">N478+N484+N490+N520</f>
        <v>0</v>
      </c>
      <c r="O472" s="167">
        <f t="shared" si="741"/>
        <v>0</v>
      </c>
      <c r="P472" s="170" t="e">
        <f t="shared" si="711"/>
        <v>#DIV/0!</v>
      </c>
      <c r="Q472" s="42" t="e">
        <f>D472+H472-N472-#REF!</f>
        <v>#REF!</v>
      </c>
      <c r="R472" s="167">
        <f t="shared" si="705"/>
        <v>0</v>
      </c>
      <c r="S472" s="648"/>
      <c r="T472" s="46" t="e">
        <f t="shared" si="702"/>
        <v>#REF!</v>
      </c>
      <c r="CJ472" s="46" t="b">
        <f t="shared" si="708"/>
        <v>1</v>
      </c>
      <c r="CT472" s="452">
        <f t="shared" si="719"/>
        <v>0</v>
      </c>
      <c r="CU472" s="27" t="b">
        <f t="shared" si="720"/>
        <v>1</v>
      </c>
    </row>
    <row r="473" spans="1:99" s="45" customFormat="1" ht="140.25" customHeight="1" x14ac:dyDescent="0.25">
      <c r="A473" s="198" t="s">
        <v>215</v>
      </c>
      <c r="B473" s="131" t="s">
        <v>335</v>
      </c>
      <c r="C473" s="175" t="s">
        <v>17</v>
      </c>
      <c r="D473" s="41">
        <f t="shared" ref="D473:I473" si="742">SUM(D474:D478)</f>
        <v>0</v>
      </c>
      <c r="E473" s="41">
        <f t="shared" si="742"/>
        <v>0</v>
      </c>
      <c r="F473" s="41">
        <f t="shared" si="742"/>
        <v>0</v>
      </c>
      <c r="G473" s="41">
        <f>SUM(G474:G478)</f>
        <v>926423.45</v>
      </c>
      <c r="H473" s="41">
        <f t="shared" si="742"/>
        <v>926423.45</v>
      </c>
      <c r="I473" s="41">
        <f t="shared" si="742"/>
        <v>410612.51</v>
      </c>
      <c r="J473" s="132">
        <f>I473/H473</f>
        <v>0.44</v>
      </c>
      <c r="K473" s="41">
        <f>SUM(K474:K478)</f>
        <v>410612.51</v>
      </c>
      <c r="L473" s="132">
        <f>K473/H473</f>
        <v>0.44</v>
      </c>
      <c r="M473" s="171">
        <f>K473/I473</f>
        <v>1</v>
      </c>
      <c r="N473" s="41">
        <f t="shared" ref="N473" si="743">SUM(N474:N478)</f>
        <v>926423.45</v>
      </c>
      <c r="O473" s="41">
        <f>H473-N473</f>
        <v>0</v>
      </c>
      <c r="P473" s="132">
        <f t="shared" si="711"/>
        <v>1</v>
      </c>
      <c r="Q473" s="41" t="e">
        <f>D473+H473-N473-#REF!</f>
        <v>#REF!</v>
      </c>
      <c r="R473" s="41">
        <f t="shared" si="705"/>
        <v>0</v>
      </c>
      <c r="S473" s="582" t="s">
        <v>542</v>
      </c>
      <c r="T473" s="44" t="e">
        <f t="shared" si="702"/>
        <v>#REF!</v>
      </c>
      <c r="CG473" s="228">
        <f>K485/H485*100</f>
        <v>44.84</v>
      </c>
      <c r="CJ473" s="46" t="b">
        <f t="shared" si="708"/>
        <v>1</v>
      </c>
      <c r="CT473" s="210">
        <f t="shared" si="719"/>
        <v>926423.45</v>
      </c>
      <c r="CU473" s="46" t="b">
        <f t="shared" si="720"/>
        <v>1</v>
      </c>
    </row>
    <row r="474" spans="1:99" s="350" customFormat="1" ht="57" customHeight="1" x14ac:dyDescent="0.25">
      <c r="A474" s="200"/>
      <c r="B474" s="202" t="s">
        <v>10</v>
      </c>
      <c r="C474" s="453"/>
      <c r="D474" s="472"/>
      <c r="E474" s="472"/>
      <c r="F474" s="16"/>
      <c r="G474" s="472"/>
      <c r="H474" s="16"/>
      <c r="I474" s="472"/>
      <c r="J474" s="133" t="e">
        <f t="shared" ref="J474" si="744">I474/H474</f>
        <v>#DIV/0!</v>
      </c>
      <c r="K474" s="472"/>
      <c r="L474" s="133" t="e">
        <f t="shared" ref="L474" si="745">K474/H474</f>
        <v>#DIV/0!</v>
      </c>
      <c r="M474" s="133" t="e">
        <f t="shared" ref="M474" si="746">K474/I474</f>
        <v>#DIV/0!</v>
      </c>
      <c r="N474" s="16"/>
      <c r="O474" s="472">
        <f>H474-N474</f>
        <v>0</v>
      </c>
      <c r="P474" s="133" t="e">
        <f t="shared" si="711"/>
        <v>#DIV/0!</v>
      </c>
      <c r="Q474" s="16" t="e">
        <f>D474+H474-N474-#REF!</f>
        <v>#REF!</v>
      </c>
      <c r="R474" s="472">
        <f t="shared" si="705"/>
        <v>0</v>
      </c>
      <c r="S474" s="583"/>
      <c r="T474" s="46" t="e">
        <f t="shared" si="702"/>
        <v>#REF!</v>
      </c>
      <c r="CJ474" s="46" t="b">
        <f t="shared" si="708"/>
        <v>1</v>
      </c>
      <c r="CT474" s="210">
        <f t="shared" si="719"/>
        <v>0</v>
      </c>
      <c r="CU474" s="46" t="b">
        <f t="shared" si="720"/>
        <v>1</v>
      </c>
    </row>
    <row r="475" spans="1:99" s="350" customFormat="1" ht="57" customHeight="1" x14ac:dyDescent="0.25">
      <c r="A475" s="200"/>
      <c r="B475" s="202" t="s">
        <v>8</v>
      </c>
      <c r="C475" s="453"/>
      <c r="D475" s="472"/>
      <c r="E475" s="472"/>
      <c r="F475" s="472">
        <f>D475-E475</f>
        <v>0</v>
      </c>
      <c r="G475" s="472">
        <v>833781.1</v>
      </c>
      <c r="H475" s="472">
        <v>833781.1</v>
      </c>
      <c r="I475" s="472">
        <v>369551.26</v>
      </c>
      <c r="J475" s="134">
        <f>I475/H475</f>
        <v>0.44</v>
      </c>
      <c r="K475" s="472">
        <v>369551.26</v>
      </c>
      <c r="L475" s="134">
        <f>K475/H475</f>
        <v>0.44</v>
      </c>
      <c r="M475" s="134">
        <f>K475/I475</f>
        <v>1</v>
      </c>
      <c r="N475" s="472">
        <v>833781.1</v>
      </c>
      <c r="O475" s="472">
        <f t="shared" ref="O475:O478" si="747">H475-N475</f>
        <v>0</v>
      </c>
      <c r="P475" s="134">
        <f t="shared" si="711"/>
        <v>1</v>
      </c>
      <c r="Q475" s="16" t="e">
        <f>D475+H475-N475-#REF!</f>
        <v>#REF!</v>
      </c>
      <c r="R475" s="472">
        <f t="shared" si="705"/>
        <v>0</v>
      </c>
      <c r="S475" s="583"/>
      <c r="T475" s="46" t="e">
        <f t="shared" si="702"/>
        <v>#REF!</v>
      </c>
      <c r="CJ475" s="46" t="b">
        <f t="shared" si="708"/>
        <v>1</v>
      </c>
      <c r="CT475" s="210">
        <f t="shared" si="719"/>
        <v>833781.1</v>
      </c>
      <c r="CU475" s="46" t="b">
        <f t="shared" si="720"/>
        <v>1</v>
      </c>
    </row>
    <row r="476" spans="1:99" s="350" customFormat="1" ht="57" customHeight="1" x14ac:dyDescent="0.25">
      <c r="A476" s="200"/>
      <c r="B476" s="202" t="s">
        <v>20</v>
      </c>
      <c r="C476" s="453"/>
      <c r="D476" s="472"/>
      <c r="E476" s="472"/>
      <c r="F476" s="472"/>
      <c r="G476" s="472">
        <v>92642.35</v>
      </c>
      <c r="H476" s="472">
        <v>92642.35</v>
      </c>
      <c r="I476" s="472">
        <v>41061.25</v>
      </c>
      <c r="J476" s="134">
        <f t="shared" ref="J476:J478" si="748">I476/H476</f>
        <v>0.44</v>
      </c>
      <c r="K476" s="472">
        <v>41061.25</v>
      </c>
      <c r="L476" s="134">
        <f t="shared" ref="L476:L478" si="749">K476/H476</f>
        <v>0.44</v>
      </c>
      <c r="M476" s="134">
        <f t="shared" ref="M476:M478" si="750">K476/I476</f>
        <v>1</v>
      </c>
      <c r="N476" s="472">
        <v>92642.35</v>
      </c>
      <c r="O476" s="472">
        <f t="shared" si="747"/>
        <v>0</v>
      </c>
      <c r="P476" s="134">
        <f t="shared" si="711"/>
        <v>1</v>
      </c>
      <c r="Q476" s="16" t="e">
        <f>D476+H476-N476-#REF!</f>
        <v>#REF!</v>
      </c>
      <c r="R476" s="472">
        <f t="shared" si="705"/>
        <v>0</v>
      </c>
      <c r="S476" s="583"/>
      <c r="T476" s="46" t="e">
        <f t="shared" si="702"/>
        <v>#REF!</v>
      </c>
      <c r="CJ476" s="46" t="b">
        <f t="shared" si="708"/>
        <v>1</v>
      </c>
      <c r="CT476" s="210">
        <f t="shared" si="719"/>
        <v>92642.35</v>
      </c>
      <c r="CU476" s="46" t="b">
        <f t="shared" si="720"/>
        <v>1</v>
      </c>
    </row>
    <row r="477" spans="1:99" s="350" customFormat="1" ht="57" customHeight="1" x14ac:dyDescent="0.25">
      <c r="A477" s="200"/>
      <c r="B477" s="135" t="s">
        <v>22</v>
      </c>
      <c r="C477" s="465"/>
      <c r="D477" s="473"/>
      <c r="E477" s="473"/>
      <c r="F477" s="136"/>
      <c r="G477" s="473"/>
      <c r="H477" s="167"/>
      <c r="I477" s="473"/>
      <c r="J477" s="133" t="e">
        <f t="shared" si="748"/>
        <v>#DIV/0!</v>
      </c>
      <c r="K477" s="473"/>
      <c r="L477" s="133" t="e">
        <f t="shared" si="749"/>
        <v>#DIV/0!</v>
      </c>
      <c r="M477" s="133" t="e">
        <f t="shared" si="750"/>
        <v>#DIV/0!</v>
      </c>
      <c r="N477" s="136"/>
      <c r="O477" s="472">
        <f t="shared" si="747"/>
        <v>0</v>
      </c>
      <c r="P477" s="133" t="e">
        <f t="shared" si="711"/>
        <v>#DIV/0!</v>
      </c>
      <c r="Q477" s="16" t="e">
        <f>D477+H477-N477-#REF!</f>
        <v>#REF!</v>
      </c>
      <c r="R477" s="473">
        <f t="shared" si="705"/>
        <v>0</v>
      </c>
      <c r="S477" s="583"/>
      <c r="T477" s="46" t="e">
        <f t="shared" si="702"/>
        <v>#REF!</v>
      </c>
      <c r="CG477" s="350" t="s">
        <v>182</v>
      </c>
      <c r="CJ477" s="46" t="b">
        <f t="shared" si="708"/>
        <v>1</v>
      </c>
      <c r="CT477" s="210">
        <f t="shared" si="719"/>
        <v>0</v>
      </c>
      <c r="CU477" s="46" t="b">
        <f t="shared" si="720"/>
        <v>1</v>
      </c>
    </row>
    <row r="478" spans="1:99" s="350" customFormat="1" ht="47.25" customHeight="1" collapsed="1" x14ac:dyDescent="0.25">
      <c r="A478" s="201"/>
      <c r="B478" s="202" t="s">
        <v>11</v>
      </c>
      <c r="C478" s="453"/>
      <c r="D478" s="472"/>
      <c r="E478" s="472"/>
      <c r="F478" s="16"/>
      <c r="G478" s="472"/>
      <c r="H478" s="16"/>
      <c r="I478" s="472"/>
      <c r="J478" s="133" t="e">
        <f t="shared" si="748"/>
        <v>#DIV/0!</v>
      </c>
      <c r="K478" s="472"/>
      <c r="L478" s="133" t="e">
        <f t="shared" si="749"/>
        <v>#DIV/0!</v>
      </c>
      <c r="M478" s="133" t="e">
        <f t="shared" si="750"/>
        <v>#DIV/0!</v>
      </c>
      <c r="N478" s="16"/>
      <c r="O478" s="472">
        <f t="shared" si="747"/>
        <v>0</v>
      </c>
      <c r="P478" s="133" t="e">
        <f t="shared" si="711"/>
        <v>#DIV/0!</v>
      </c>
      <c r="Q478" s="16" t="e">
        <f>D478+H478-N478-#REF!</f>
        <v>#REF!</v>
      </c>
      <c r="R478" s="472">
        <f t="shared" si="705"/>
        <v>0</v>
      </c>
      <c r="S478" s="584"/>
      <c r="T478" s="46" t="e">
        <f t="shared" si="702"/>
        <v>#REF!</v>
      </c>
      <c r="CJ478" s="46" t="b">
        <f t="shared" si="708"/>
        <v>1</v>
      </c>
      <c r="CT478" s="210">
        <f t="shared" si="719"/>
        <v>0</v>
      </c>
      <c r="CU478" s="46" t="b">
        <f t="shared" si="720"/>
        <v>1</v>
      </c>
    </row>
    <row r="479" spans="1:99" s="45" customFormat="1" ht="379.5" customHeight="1" x14ac:dyDescent="0.25">
      <c r="A479" s="198" t="s">
        <v>216</v>
      </c>
      <c r="B479" s="131" t="s">
        <v>303</v>
      </c>
      <c r="C479" s="175" t="s">
        <v>17</v>
      </c>
      <c r="D479" s="41">
        <f t="shared" ref="D479:I479" si="751">SUM(D480:D484)</f>
        <v>0</v>
      </c>
      <c r="E479" s="41">
        <f t="shared" si="751"/>
        <v>0</v>
      </c>
      <c r="F479" s="41">
        <f t="shared" si="751"/>
        <v>0</v>
      </c>
      <c r="G479" s="41">
        <f t="shared" si="751"/>
        <v>82789.259999999995</v>
      </c>
      <c r="H479" s="41">
        <f t="shared" si="751"/>
        <v>91346.76</v>
      </c>
      <c r="I479" s="41">
        <f t="shared" si="751"/>
        <v>40856.86</v>
      </c>
      <c r="J479" s="132">
        <f>I479/H479</f>
        <v>0.45</v>
      </c>
      <c r="K479" s="41">
        <f>SUM(K480:K484)</f>
        <v>40856.86</v>
      </c>
      <c r="L479" s="132">
        <f>K479/H479</f>
        <v>0.45</v>
      </c>
      <c r="M479" s="171">
        <f>K479/I479</f>
        <v>1</v>
      </c>
      <c r="N479" s="41">
        <f>SUM(N480:N484)</f>
        <v>87260.83</v>
      </c>
      <c r="O479" s="41">
        <f>H479-N479</f>
        <v>4085.93</v>
      </c>
      <c r="P479" s="132">
        <f t="shared" si="711"/>
        <v>0.96</v>
      </c>
      <c r="Q479" s="41" t="e">
        <f>D479+H479-N479-#REF!</f>
        <v>#REF!</v>
      </c>
      <c r="R479" s="520">
        <f t="shared" si="705"/>
        <v>0</v>
      </c>
      <c r="S479" s="608" t="s">
        <v>583</v>
      </c>
      <c r="T479" s="44" t="e">
        <f t="shared" si="702"/>
        <v>#REF!</v>
      </c>
      <c r="CG479" s="229">
        <f>K491/H491*100</f>
        <v>93.6</v>
      </c>
      <c r="CJ479" s="46" t="b">
        <f t="shared" si="708"/>
        <v>1</v>
      </c>
      <c r="CT479" s="210">
        <f t="shared" si="719"/>
        <v>91346.76</v>
      </c>
      <c r="CU479" s="46" t="b">
        <f t="shared" si="720"/>
        <v>1</v>
      </c>
    </row>
    <row r="480" spans="1:99" s="350" customFormat="1" ht="143.25" customHeight="1" x14ac:dyDescent="0.25">
      <c r="A480" s="200"/>
      <c r="B480" s="202" t="s">
        <v>10</v>
      </c>
      <c r="C480" s="503"/>
      <c r="D480" s="488"/>
      <c r="E480" s="488"/>
      <c r="F480" s="16"/>
      <c r="G480" s="488"/>
      <c r="H480" s="16"/>
      <c r="I480" s="488"/>
      <c r="J480" s="133" t="e">
        <f t="shared" ref="J480" si="752">I480/H480</f>
        <v>#DIV/0!</v>
      </c>
      <c r="K480" s="488"/>
      <c r="L480" s="133" t="e">
        <f t="shared" ref="L480" si="753">K480/H480</f>
        <v>#DIV/0!</v>
      </c>
      <c r="M480" s="133" t="e">
        <f t="shared" ref="M480" si="754">K480/I480</f>
        <v>#DIV/0!</v>
      </c>
      <c r="N480" s="488"/>
      <c r="O480" s="488">
        <f>H480-N480</f>
        <v>0</v>
      </c>
      <c r="P480" s="133" t="e">
        <f t="shared" si="711"/>
        <v>#DIV/0!</v>
      </c>
      <c r="Q480" s="16" t="e">
        <f>D480+H480-N480-#REF!</f>
        <v>#REF!</v>
      </c>
      <c r="R480" s="488">
        <f t="shared" si="705"/>
        <v>0</v>
      </c>
      <c r="S480" s="609"/>
      <c r="T480" s="46" t="e">
        <f t="shared" si="702"/>
        <v>#REF!</v>
      </c>
      <c r="CJ480" s="46" t="b">
        <f t="shared" si="708"/>
        <v>1</v>
      </c>
      <c r="CL480" s="312" t="s">
        <v>348</v>
      </c>
      <c r="CT480" s="210">
        <f t="shared" si="719"/>
        <v>0</v>
      </c>
      <c r="CU480" s="46" t="b">
        <f t="shared" si="720"/>
        <v>1</v>
      </c>
    </row>
    <row r="481" spans="1:99" s="350" customFormat="1" ht="141" customHeight="1" x14ac:dyDescent="0.25">
      <c r="A481" s="200"/>
      <c r="B481" s="202" t="s">
        <v>8</v>
      </c>
      <c r="C481" s="503"/>
      <c r="D481" s="488"/>
      <c r="E481" s="488"/>
      <c r="F481" s="488">
        <f>D481-E481</f>
        <v>0</v>
      </c>
      <c r="G481" s="488">
        <v>52981.4</v>
      </c>
      <c r="H481" s="488">
        <v>61538.9</v>
      </c>
      <c r="I481" s="488">
        <v>34968.019999999997</v>
      </c>
      <c r="J481" s="134">
        <f>I481/H481</f>
        <v>0.56999999999999995</v>
      </c>
      <c r="K481" s="488">
        <v>34968.019999999997</v>
      </c>
      <c r="L481" s="134">
        <f>K481/H481</f>
        <v>0.56999999999999995</v>
      </c>
      <c r="M481" s="134">
        <f>K481/I481</f>
        <v>1</v>
      </c>
      <c r="N481" s="488">
        <f>H481-1688.35</f>
        <v>59850.55</v>
      </c>
      <c r="O481" s="488">
        <f t="shared" ref="O481:O484" si="755">H481-N481</f>
        <v>1688.35</v>
      </c>
      <c r="P481" s="134">
        <f t="shared" si="711"/>
        <v>0.97</v>
      </c>
      <c r="Q481" s="16" t="e">
        <f>D481+H481-N481-#REF!</f>
        <v>#REF!</v>
      </c>
      <c r="R481" s="488">
        <f t="shared" si="705"/>
        <v>0</v>
      </c>
      <c r="S481" s="609"/>
      <c r="T481" s="46" t="e">
        <f t="shared" si="702"/>
        <v>#REF!</v>
      </c>
      <c r="CJ481" s="46" t="b">
        <f t="shared" si="708"/>
        <v>1</v>
      </c>
      <c r="CT481" s="210">
        <f t="shared" si="719"/>
        <v>61538.9</v>
      </c>
      <c r="CU481" s="46" t="b">
        <f t="shared" si="720"/>
        <v>1</v>
      </c>
    </row>
    <row r="482" spans="1:99" s="350" customFormat="1" ht="409.5" customHeight="1" x14ac:dyDescent="0.25">
      <c r="A482" s="201"/>
      <c r="B482" s="135" t="s">
        <v>20</v>
      </c>
      <c r="C482" s="483"/>
      <c r="D482" s="487"/>
      <c r="E482" s="487"/>
      <c r="F482" s="487"/>
      <c r="G482" s="487">
        <v>29807.86</v>
      </c>
      <c r="H482" s="487">
        <v>29807.86</v>
      </c>
      <c r="I482" s="487">
        <v>5888.84</v>
      </c>
      <c r="J482" s="240">
        <f t="shared" ref="J482:J484" si="756">I482/H482</f>
        <v>0.2</v>
      </c>
      <c r="K482" s="487">
        <v>5888.84</v>
      </c>
      <c r="L482" s="240">
        <f t="shared" ref="L482:L484" si="757">K482/H482</f>
        <v>0.2</v>
      </c>
      <c r="M482" s="240">
        <f t="shared" ref="M482:M484" si="758">K482/I482</f>
        <v>1</v>
      </c>
      <c r="N482" s="487">
        <v>27410.28</v>
      </c>
      <c r="O482" s="487">
        <f t="shared" si="755"/>
        <v>2397.58</v>
      </c>
      <c r="P482" s="240">
        <f t="shared" si="711"/>
        <v>0.92</v>
      </c>
      <c r="Q482" s="136" t="e">
        <f>D482+H482-N482-#REF!</f>
        <v>#REF!</v>
      </c>
      <c r="R482" s="487">
        <f t="shared" si="705"/>
        <v>0</v>
      </c>
      <c r="S482" s="128" t="s">
        <v>584</v>
      </c>
      <c r="T482" s="46" t="e">
        <f t="shared" si="702"/>
        <v>#REF!</v>
      </c>
      <c r="CJ482" s="46" t="b">
        <f t="shared" si="708"/>
        <v>1</v>
      </c>
      <c r="CT482" s="210">
        <f t="shared" si="719"/>
        <v>29807.86</v>
      </c>
      <c r="CU482" s="46" t="b">
        <f t="shared" si="720"/>
        <v>1</v>
      </c>
    </row>
    <row r="483" spans="1:99" s="350" customFormat="1" ht="351" customHeight="1" x14ac:dyDescent="0.25">
      <c r="A483" s="201"/>
      <c r="B483" s="135" t="s">
        <v>22</v>
      </c>
      <c r="C483" s="465"/>
      <c r="D483" s="473"/>
      <c r="E483" s="473"/>
      <c r="F483" s="136"/>
      <c r="G483" s="473"/>
      <c r="H483" s="136"/>
      <c r="I483" s="473"/>
      <c r="J483" s="150" t="e">
        <f t="shared" si="756"/>
        <v>#DIV/0!</v>
      </c>
      <c r="K483" s="473"/>
      <c r="L483" s="150" t="e">
        <f t="shared" si="757"/>
        <v>#DIV/0!</v>
      </c>
      <c r="M483" s="150" t="e">
        <f t="shared" si="758"/>
        <v>#DIV/0!</v>
      </c>
      <c r="N483" s="473"/>
      <c r="O483" s="487">
        <f t="shared" si="755"/>
        <v>0</v>
      </c>
      <c r="P483" s="150" t="e">
        <f t="shared" si="711"/>
        <v>#DIV/0!</v>
      </c>
      <c r="Q483" s="136" t="e">
        <f>D483+H483-N483-#REF!</f>
        <v>#REF!</v>
      </c>
      <c r="R483" s="473">
        <f t="shared" si="705"/>
        <v>0</v>
      </c>
      <c r="S483" s="127" t="s">
        <v>585</v>
      </c>
      <c r="T483" s="46" t="e">
        <f t="shared" si="702"/>
        <v>#REF!</v>
      </c>
      <c r="CJ483" s="46" t="b">
        <f t="shared" si="708"/>
        <v>1</v>
      </c>
      <c r="CT483" s="210">
        <f t="shared" si="719"/>
        <v>0</v>
      </c>
      <c r="CU483" s="46" t="b">
        <f t="shared" si="720"/>
        <v>1</v>
      </c>
    </row>
    <row r="484" spans="1:99" s="350" customFormat="1" ht="321.75" customHeight="1" collapsed="1" x14ac:dyDescent="0.25">
      <c r="A484" s="201"/>
      <c r="B484" s="135" t="s">
        <v>11</v>
      </c>
      <c r="C484" s="465"/>
      <c r="D484" s="473"/>
      <c r="E484" s="473"/>
      <c r="F484" s="136"/>
      <c r="G484" s="473"/>
      <c r="H484" s="136"/>
      <c r="I484" s="473"/>
      <c r="J484" s="150" t="e">
        <f t="shared" si="756"/>
        <v>#DIV/0!</v>
      </c>
      <c r="K484" s="473"/>
      <c r="L484" s="150" t="e">
        <f t="shared" si="757"/>
        <v>#DIV/0!</v>
      </c>
      <c r="M484" s="150" t="e">
        <f t="shared" si="758"/>
        <v>#DIV/0!</v>
      </c>
      <c r="N484" s="473"/>
      <c r="O484" s="473">
        <f t="shared" si="755"/>
        <v>0</v>
      </c>
      <c r="P484" s="150" t="e">
        <f t="shared" si="711"/>
        <v>#DIV/0!</v>
      </c>
      <c r="Q484" s="136" t="e">
        <f>D484+H484-N484-#REF!</f>
        <v>#REF!</v>
      </c>
      <c r="R484" s="473">
        <f t="shared" si="705"/>
        <v>0</v>
      </c>
      <c r="S484" s="128" t="s">
        <v>532</v>
      </c>
      <c r="T484" s="46" t="e">
        <f t="shared" si="702"/>
        <v>#REF!</v>
      </c>
      <c r="CJ484" s="46" t="b">
        <f t="shared" si="708"/>
        <v>1</v>
      </c>
      <c r="CT484" s="210">
        <f t="shared" si="719"/>
        <v>0</v>
      </c>
      <c r="CU484" s="46" t="b">
        <f t="shared" si="720"/>
        <v>1</v>
      </c>
    </row>
    <row r="485" spans="1:99" s="45" customFormat="1" ht="93" x14ac:dyDescent="0.25">
      <c r="A485" s="198" t="s">
        <v>217</v>
      </c>
      <c r="B485" s="131" t="s">
        <v>304</v>
      </c>
      <c r="C485" s="175" t="s">
        <v>17</v>
      </c>
      <c r="D485" s="41">
        <f t="shared" ref="D485:I485" si="759">SUM(D486:D490)</f>
        <v>0</v>
      </c>
      <c r="E485" s="41">
        <f t="shared" si="759"/>
        <v>0</v>
      </c>
      <c r="F485" s="41">
        <f t="shared" si="759"/>
        <v>0</v>
      </c>
      <c r="G485" s="41">
        <f t="shared" si="759"/>
        <v>124643.22</v>
      </c>
      <c r="H485" s="41">
        <f t="shared" si="759"/>
        <v>124643.22</v>
      </c>
      <c r="I485" s="41">
        <f t="shared" si="759"/>
        <v>55887.94</v>
      </c>
      <c r="J485" s="132">
        <f>I485/H485</f>
        <v>0.45</v>
      </c>
      <c r="K485" s="41">
        <f>SUM(K486:K490)</f>
        <v>55887.94</v>
      </c>
      <c r="L485" s="132">
        <f>K485/H485</f>
        <v>0.45</v>
      </c>
      <c r="M485" s="171">
        <f>K485/I485</f>
        <v>1</v>
      </c>
      <c r="N485" s="41">
        <f>SUM(N486:N490)</f>
        <v>124621</v>
      </c>
      <c r="O485" s="41">
        <f>H485-N485</f>
        <v>22.22</v>
      </c>
      <c r="P485" s="132">
        <f t="shared" si="711"/>
        <v>1</v>
      </c>
      <c r="Q485" s="41" t="e">
        <f>D485+H485-N485-#REF!</f>
        <v>#REF!</v>
      </c>
      <c r="R485" s="41">
        <f t="shared" si="705"/>
        <v>0</v>
      </c>
      <c r="S485" s="576"/>
      <c r="T485" s="44" t="e">
        <f t="shared" si="702"/>
        <v>#REF!</v>
      </c>
      <c r="CG485" s="228">
        <f>K497/H497*100</f>
        <v>100</v>
      </c>
      <c r="CJ485" s="46" t="b">
        <f t="shared" si="708"/>
        <v>1</v>
      </c>
      <c r="CT485" s="452">
        <f t="shared" si="719"/>
        <v>124643.22</v>
      </c>
      <c r="CU485" s="27" t="b">
        <f t="shared" si="720"/>
        <v>1</v>
      </c>
    </row>
    <row r="486" spans="1:99" s="350" customFormat="1" ht="30.75" customHeight="1" x14ac:dyDescent="0.25">
      <c r="A486" s="200"/>
      <c r="B486" s="202" t="s">
        <v>10</v>
      </c>
      <c r="C486" s="453"/>
      <c r="D486" s="448"/>
      <c r="E486" s="448"/>
      <c r="F486" s="16"/>
      <c r="G486" s="448">
        <f>G492+G498+G504+G510</f>
        <v>0</v>
      </c>
      <c r="H486" s="448">
        <f t="shared" ref="H486:I486" si="760">H492+H498+H504+H510</f>
        <v>0</v>
      </c>
      <c r="I486" s="448">
        <f t="shared" si="760"/>
        <v>0</v>
      </c>
      <c r="J486" s="133" t="e">
        <f t="shared" ref="J486" si="761">I486/H486</f>
        <v>#DIV/0!</v>
      </c>
      <c r="K486" s="448">
        <f t="shared" ref="K486" si="762">K492+K498+K504+K510</f>
        <v>0</v>
      </c>
      <c r="L486" s="133" t="e">
        <f t="shared" ref="L486" si="763">K486/H486</f>
        <v>#DIV/0!</v>
      </c>
      <c r="M486" s="133" t="e">
        <f t="shared" ref="M486" si="764">K486/I486</f>
        <v>#DIV/0!</v>
      </c>
      <c r="N486" s="448">
        <f t="shared" ref="N486" si="765">N492+N498+N504+N510</f>
        <v>0</v>
      </c>
      <c r="O486" s="448">
        <f>H486-N486</f>
        <v>0</v>
      </c>
      <c r="P486" s="133" t="e">
        <f t="shared" si="711"/>
        <v>#DIV/0!</v>
      </c>
      <c r="Q486" s="16" t="e">
        <f>D486+H486-N486-#REF!</f>
        <v>#REF!</v>
      </c>
      <c r="R486" s="448">
        <f t="shared" si="705"/>
        <v>0</v>
      </c>
      <c r="S486" s="577"/>
      <c r="T486" s="46" t="e">
        <f t="shared" si="702"/>
        <v>#REF!</v>
      </c>
      <c r="CJ486" s="46" t="b">
        <f t="shared" si="708"/>
        <v>1</v>
      </c>
      <c r="CT486" s="452">
        <f t="shared" si="719"/>
        <v>0</v>
      </c>
      <c r="CU486" s="27" t="b">
        <f t="shared" si="720"/>
        <v>1</v>
      </c>
    </row>
    <row r="487" spans="1:99" s="350" customFormat="1" ht="30.75" customHeight="1" x14ac:dyDescent="0.25">
      <c r="A487" s="200"/>
      <c r="B487" s="202" t="s">
        <v>8</v>
      </c>
      <c r="C487" s="453"/>
      <c r="D487" s="448"/>
      <c r="E487" s="448"/>
      <c r="F487" s="448">
        <f>D487-E487</f>
        <v>0</v>
      </c>
      <c r="G487" s="448">
        <f t="shared" ref="G487:I487" si="766">G493+G499+G505+G511</f>
        <v>111034</v>
      </c>
      <c r="H487" s="448">
        <f t="shared" si="766"/>
        <v>111034</v>
      </c>
      <c r="I487" s="448">
        <f t="shared" si="766"/>
        <v>49658.64</v>
      </c>
      <c r="J487" s="134">
        <f>I487/H487</f>
        <v>0.45</v>
      </c>
      <c r="K487" s="448">
        <f t="shared" ref="K487" si="767">K493+K499+K505+K511</f>
        <v>49658.64</v>
      </c>
      <c r="L487" s="134">
        <f>K487/H487</f>
        <v>0.45</v>
      </c>
      <c r="M487" s="134">
        <f>K487/I487</f>
        <v>1</v>
      </c>
      <c r="N487" s="448">
        <f t="shared" ref="N487" si="768">N493+N499+N505+N511</f>
        <v>111034</v>
      </c>
      <c r="O487" s="448">
        <f t="shared" ref="O487:O490" si="769">H487-N487</f>
        <v>0</v>
      </c>
      <c r="P487" s="134">
        <f t="shared" si="711"/>
        <v>1</v>
      </c>
      <c r="Q487" s="16" t="e">
        <f>D487+H487-N487-#REF!</f>
        <v>#REF!</v>
      </c>
      <c r="R487" s="448">
        <f t="shared" si="705"/>
        <v>0</v>
      </c>
      <c r="S487" s="577"/>
      <c r="T487" s="46" t="e">
        <f t="shared" si="702"/>
        <v>#REF!</v>
      </c>
      <c r="CJ487" s="46" t="b">
        <f t="shared" si="708"/>
        <v>1</v>
      </c>
      <c r="CT487" s="452">
        <f t="shared" si="719"/>
        <v>111034</v>
      </c>
      <c r="CU487" s="27" t="b">
        <f t="shared" si="720"/>
        <v>1</v>
      </c>
    </row>
    <row r="488" spans="1:99" s="350" customFormat="1" ht="30.75" customHeight="1" x14ac:dyDescent="0.25">
      <c r="A488" s="200"/>
      <c r="B488" s="202" t="s">
        <v>20</v>
      </c>
      <c r="C488" s="453"/>
      <c r="D488" s="448"/>
      <c r="E488" s="448"/>
      <c r="F488" s="448"/>
      <c r="G488" s="448">
        <f t="shared" ref="G488:I488" si="770">G494+G500+G506+G512</f>
        <v>13608.53</v>
      </c>
      <c r="H488" s="448">
        <f t="shared" si="770"/>
        <v>13608.53</v>
      </c>
      <c r="I488" s="448">
        <f t="shared" si="770"/>
        <v>6228.61</v>
      </c>
      <c r="J488" s="134">
        <f t="shared" ref="J488:J490" si="771">I488/H488</f>
        <v>0.46</v>
      </c>
      <c r="K488" s="448">
        <f t="shared" ref="K488" si="772">K494+K500+K506+K512</f>
        <v>6228.61</v>
      </c>
      <c r="L488" s="134">
        <f t="shared" ref="L488:L490" si="773">K488/H488</f>
        <v>0.46</v>
      </c>
      <c r="M488" s="134">
        <f t="shared" ref="M488:M490" si="774">K488/I488</f>
        <v>1</v>
      </c>
      <c r="N488" s="448">
        <f t="shared" ref="N488" si="775">N494+N500+N506+N512</f>
        <v>13586.31</v>
      </c>
      <c r="O488" s="448">
        <f t="shared" si="769"/>
        <v>22.22</v>
      </c>
      <c r="P488" s="134">
        <f t="shared" si="711"/>
        <v>1</v>
      </c>
      <c r="Q488" s="16" t="e">
        <f>D488+H488-N488-#REF!</f>
        <v>#REF!</v>
      </c>
      <c r="R488" s="448">
        <f t="shared" si="705"/>
        <v>0</v>
      </c>
      <c r="S488" s="577"/>
      <c r="T488" s="46" t="e">
        <f t="shared" si="702"/>
        <v>#REF!</v>
      </c>
      <c r="CJ488" s="46" t="b">
        <f t="shared" si="708"/>
        <v>1</v>
      </c>
      <c r="CT488" s="452">
        <f t="shared" si="719"/>
        <v>13608.53</v>
      </c>
      <c r="CU488" s="27" t="b">
        <f t="shared" si="720"/>
        <v>1</v>
      </c>
    </row>
    <row r="489" spans="1:99" s="350" customFormat="1" ht="30.75" customHeight="1" x14ac:dyDescent="0.25">
      <c r="A489" s="200"/>
      <c r="B489" s="135" t="s">
        <v>22</v>
      </c>
      <c r="C489" s="444"/>
      <c r="D489" s="447"/>
      <c r="E489" s="447"/>
      <c r="F489" s="136"/>
      <c r="G489" s="448">
        <f t="shared" ref="G489:I489" si="776">G495+G501+G507+G513</f>
        <v>0.69</v>
      </c>
      <c r="H489" s="448">
        <f t="shared" si="776"/>
        <v>0.69</v>
      </c>
      <c r="I489" s="448">
        <f t="shared" si="776"/>
        <v>0.69</v>
      </c>
      <c r="J489" s="134">
        <f t="shared" si="771"/>
        <v>1</v>
      </c>
      <c r="K489" s="448">
        <f t="shared" ref="K489" si="777">K495+K501+K507+K513</f>
        <v>0.69</v>
      </c>
      <c r="L489" s="134">
        <f t="shared" si="773"/>
        <v>1</v>
      </c>
      <c r="M489" s="134">
        <f t="shared" si="774"/>
        <v>1</v>
      </c>
      <c r="N489" s="448">
        <f t="shared" ref="N489" si="778">N495+N501+N507+N513</f>
        <v>0.69</v>
      </c>
      <c r="O489" s="448">
        <f t="shared" si="769"/>
        <v>0</v>
      </c>
      <c r="P489" s="134">
        <f t="shared" si="711"/>
        <v>1</v>
      </c>
      <c r="Q489" s="16" t="e">
        <f>D489+H489-N489-#REF!</f>
        <v>#REF!</v>
      </c>
      <c r="R489" s="447">
        <f t="shared" si="705"/>
        <v>0</v>
      </c>
      <c r="S489" s="577"/>
      <c r="T489" s="46" t="e">
        <f t="shared" si="702"/>
        <v>#REF!</v>
      </c>
      <c r="CJ489" s="46" t="b">
        <f t="shared" si="708"/>
        <v>1</v>
      </c>
      <c r="CT489" s="452">
        <f t="shared" si="719"/>
        <v>0.69</v>
      </c>
      <c r="CU489" s="27" t="b">
        <f t="shared" si="720"/>
        <v>1</v>
      </c>
    </row>
    <row r="490" spans="1:99" s="350" customFormat="1" ht="30.75" customHeight="1" collapsed="1" x14ac:dyDescent="0.25">
      <c r="A490" s="201"/>
      <c r="B490" s="202" t="s">
        <v>11</v>
      </c>
      <c r="C490" s="453"/>
      <c r="D490" s="448"/>
      <c r="E490" s="448"/>
      <c r="F490" s="16"/>
      <c r="G490" s="448">
        <f t="shared" ref="G490:I490" si="779">G496+G502+G508+G514</f>
        <v>0</v>
      </c>
      <c r="H490" s="448">
        <f t="shared" si="779"/>
        <v>0</v>
      </c>
      <c r="I490" s="448">
        <f t="shared" si="779"/>
        <v>0</v>
      </c>
      <c r="J490" s="133" t="e">
        <f t="shared" si="771"/>
        <v>#DIV/0!</v>
      </c>
      <c r="K490" s="448">
        <f t="shared" ref="K490" si="780">K496+K502+K508+K514</f>
        <v>0</v>
      </c>
      <c r="L490" s="133" t="e">
        <f t="shared" si="773"/>
        <v>#DIV/0!</v>
      </c>
      <c r="M490" s="133" t="e">
        <f t="shared" si="774"/>
        <v>#DIV/0!</v>
      </c>
      <c r="N490" s="448">
        <f t="shared" ref="N490" si="781">N496+N502+N508+N514</f>
        <v>0</v>
      </c>
      <c r="O490" s="448">
        <f t="shared" si="769"/>
        <v>0</v>
      </c>
      <c r="P490" s="133" t="e">
        <f t="shared" si="711"/>
        <v>#DIV/0!</v>
      </c>
      <c r="Q490" s="16" t="e">
        <f>D490+H490-N490-#REF!</f>
        <v>#REF!</v>
      </c>
      <c r="R490" s="448">
        <f t="shared" si="705"/>
        <v>0</v>
      </c>
      <c r="S490" s="578"/>
      <c r="T490" s="46" t="e">
        <f t="shared" si="702"/>
        <v>#REF!</v>
      </c>
      <c r="CJ490" s="46" t="b">
        <f t="shared" si="708"/>
        <v>1</v>
      </c>
      <c r="CT490" s="452">
        <f t="shared" si="719"/>
        <v>0</v>
      </c>
      <c r="CU490" s="27" t="b">
        <f t="shared" si="720"/>
        <v>1</v>
      </c>
    </row>
    <row r="491" spans="1:99" s="45" customFormat="1" ht="99.75" customHeight="1" x14ac:dyDescent="0.25">
      <c r="A491" s="198" t="s">
        <v>305</v>
      </c>
      <c r="B491" s="131" t="s">
        <v>135</v>
      </c>
      <c r="C491" s="175" t="s">
        <v>17</v>
      </c>
      <c r="D491" s="41">
        <f t="shared" ref="D491:I491" si="782">SUM(D492:D496)</f>
        <v>0</v>
      </c>
      <c r="E491" s="41">
        <f t="shared" si="782"/>
        <v>0</v>
      </c>
      <c r="F491" s="41">
        <f t="shared" si="782"/>
        <v>0</v>
      </c>
      <c r="G491" s="41">
        <f t="shared" si="782"/>
        <v>759.76</v>
      </c>
      <c r="H491" s="41">
        <f t="shared" si="782"/>
        <v>759.76</v>
      </c>
      <c r="I491" s="41">
        <f t="shared" si="782"/>
        <v>711</v>
      </c>
      <c r="J491" s="498">
        <f>I491/H491</f>
        <v>0.93600000000000005</v>
      </c>
      <c r="K491" s="41">
        <f>SUM(K492:K496)</f>
        <v>711</v>
      </c>
      <c r="L491" s="498">
        <f>K491/H491</f>
        <v>0.93600000000000005</v>
      </c>
      <c r="M491" s="132">
        <f>K491/I491</f>
        <v>1</v>
      </c>
      <c r="N491" s="41">
        <f>SUM(N492:N496)</f>
        <v>737.54</v>
      </c>
      <c r="O491" s="41">
        <f>H491-N491</f>
        <v>22.22</v>
      </c>
      <c r="P491" s="132">
        <f t="shared" si="711"/>
        <v>0.97</v>
      </c>
      <c r="Q491" s="41" t="e">
        <f>D491+H491-N491-#REF!</f>
        <v>#REF!</v>
      </c>
      <c r="R491" s="41">
        <f t="shared" si="705"/>
        <v>0</v>
      </c>
      <c r="S491" s="576" t="s">
        <v>577</v>
      </c>
      <c r="T491" s="44" t="e">
        <f t="shared" si="702"/>
        <v>#REF!</v>
      </c>
      <c r="CJ491" s="46" t="b">
        <f t="shared" si="708"/>
        <v>1</v>
      </c>
      <c r="CT491" s="210">
        <f t="shared" si="719"/>
        <v>759.76</v>
      </c>
      <c r="CU491" s="46" t="b">
        <f t="shared" si="720"/>
        <v>1</v>
      </c>
    </row>
    <row r="492" spans="1:99" s="350" customFormat="1" ht="33" customHeight="1" x14ac:dyDescent="0.25">
      <c r="A492" s="200"/>
      <c r="B492" s="202" t="s">
        <v>10</v>
      </c>
      <c r="C492" s="453"/>
      <c r="D492" s="472"/>
      <c r="E492" s="472"/>
      <c r="F492" s="16"/>
      <c r="G492" s="472"/>
      <c r="H492" s="16"/>
      <c r="I492" s="472"/>
      <c r="J492" s="174" t="e">
        <f t="shared" ref="J492" si="783">I492/H492</f>
        <v>#DIV/0!</v>
      </c>
      <c r="K492" s="196"/>
      <c r="L492" s="174" t="e">
        <f t="shared" ref="L492" si="784">K492/H492</f>
        <v>#DIV/0!</v>
      </c>
      <c r="M492" s="174" t="e">
        <f t="shared" ref="M492" si="785">K492/I492</f>
        <v>#DIV/0!</v>
      </c>
      <c r="N492" s="472"/>
      <c r="O492" s="472">
        <f>H492-N492</f>
        <v>0</v>
      </c>
      <c r="P492" s="133" t="e">
        <f t="shared" si="711"/>
        <v>#DIV/0!</v>
      </c>
      <c r="Q492" s="16" t="e">
        <f>D492+H492-N492-#REF!</f>
        <v>#REF!</v>
      </c>
      <c r="R492" s="472">
        <f t="shared" si="705"/>
        <v>0</v>
      </c>
      <c r="S492" s="577"/>
      <c r="T492" s="46" t="e">
        <f t="shared" si="702"/>
        <v>#REF!</v>
      </c>
      <c r="CG492" s="350" t="s">
        <v>181</v>
      </c>
      <c r="CJ492" s="46" t="b">
        <f t="shared" si="708"/>
        <v>1</v>
      </c>
      <c r="CT492" s="210">
        <f t="shared" si="719"/>
        <v>0</v>
      </c>
      <c r="CU492" s="46" t="b">
        <f t="shared" si="720"/>
        <v>1</v>
      </c>
    </row>
    <row r="493" spans="1:99" s="350" customFormat="1" ht="33" customHeight="1" x14ac:dyDescent="0.25">
      <c r="A493" s="200"/>
      <c r="B493" s="202" t="s">
        <v>8</v>
      </c>
      <c r="C493" s="453"/>
      <c r="D493" s="472"/>
      <c r="E493" s="472"/>
      <c r="F493" s="472">
        <f>D493-E493</f>
        <v>0</v>
      </c>
      <c r="G493" s="472"/>
      <c r="H493" s="472"/>
      <c r="I493" s="472"/>
      <c r="J493" s="174" t="e">
        <f>I493/H493</f>
        <v>#DIV/0!</v>
      </c>
      <c r="K493" s="196"/>
      <c r="L493" s="174" t="e">
        <f>K493/H493</f>
        <v>#DIV/0!</v>
      </c>
      <c r="M493" s="174" t="e">
        <f>K493/I493</f>
        <v>#DIV/0!</v>
      </c>
      <c r="N493" s="472"/>
      <c r="O493" s="472">
        <f t="shared" ref="O493:O496" si="786">H493-N493</f>
        <v>0</v>
      </c>
      <c r="P493" s="133" t="e">
        <f t="shared" si="711"/>
        <v>#DIV/0!</v>
      </c>
      <c r="Q493" s="16" t="e">
        <f>D493+H493-N493-#REF!</f>
        <v>#REF!</v>
      </c>
      <c r="R493" s="472">
        <f t="shared" si="705"/>
        <v>0</v>
      </c>
      <c r="S493" s="577"/>
      <c r="T493" s="46" t="e">
        <f t="shared" si="702"/>
        <v>#REF!</v>
      </c>
      <c r="CJ493" s="46" t="b">
        <f t="shared" si="708"/>
        <v>1</v>
      </c>
      <c r="CT493" s="210">
        <f t="shared" si="719"/>
        <v>0</v>
      </c>
      <c r="CU493" s="46" t="b">
        <f t="shared" si="720"/>
        <v>1</v>
      </c>
    </row>
    <row r="494" spans="1:99" s="350" customFormat="1" ht="33" customHeight="1" x14ac:dyDescent="0.25">
      <c r="A494" s="200"/>
      <c r="B494" s="202" t="s">
        <v>20</v>
      </c>
      <c r="C494" s="453"/>
      <c r="D494" s="472"/>
      <c r="E494" s="472"/>
      <c r="F494" s="472"/>
      <c r="G494" s="472">
        <v>759.76</v>
      </c>
      <c r="H494" s="472">
        <v>759.76</v>
      </c>
      <c r="I494" s="472">
        <v>711</v>
      </c>
      <c r="J494" s="499">
        <f t="shared" ref="J494:J496" si="787">I494/H494</f>
        <v>0.93600000000000005</v>
      </c>
      <c r="K494" s="472">
        <v>711</v>
      </c>
      <c r="L494" s="499">
        <f t="shared" ref="L494:L496" si="788">K494/H494</f>
        <v>0.93600000000000005</v>
      </c>
      <c r="M494" s="169">
        <f t="shared" ref="M494:M496" si="789">K494/I494</f>
        <v>1</v>
      </c>
      <c r="N494" s="472">
        <v>737.54</v>
      </c>
      <c r="O494" s="472">
        <f t="shared" si="786"/>
        <v>22.22</v>
      </c>
      <c r="P494" s="134">
        <f t="shared" si="711"/>
        <v>0.97</v>
      </c>
      <c r="Q494" s="16" t="e">
        <f>D494+H494-N494-#REF!</f>
        <v>#REF!</v>
      </c>
      <c r="R494" s="472">
        <f t="shared" si="705"/>
        <v>0</v>
      </c>
      <c r="S494" s="577"/>
      <c r="T494" s="46" t="e">
        <f t="shared" si="702"/>
        <v>#REF!</v>
      </c>
      <c r="CJ494" s="46" t="b">
        <f t="shared" si="708"/>
        <v>1</v>
      </c>
      <c r="CT494" s="210">
        <f t="shared" si="719"/>
        <v>759.76</v>
      </c>
      <c r="CU494" s="46" t="b">
        <f t="shared" si="720"/>
        <v>1</v>
      </c>
    </row>
    <row r="495" spans="1:99" s="350" customFormat="1" ht="33" customHeight="1" x14ac:dyDescent="0.25">
      <c r="A495" s="200"/>
      <c r="B495" s="135" t="s">
        <v>22</v>
      </c>
      <c r="C495" s="465"/>
      <c r="D495" s="473"/>
      <c r="E495" s="473"/>
      <c r="F495" s="136"/>
      <c r="G495" s="473"/>
      <c r="H495" s="473"/>
      <c r="I495" s="473"/>
      <c r="J495" s="174" t="e">
        <f t="shared" si="787"/>
        <v>#DIV/0!</v>
      </c>
      <c r="K495" s="269"/>
      <c r="L495" s="174" t="e">
        <f t="shared" si="788"/>
        <v>#DIV/0!</v>
      </c>
      <c r="M495" s="174" t="e">
        <f t="shared" si="789"/>
        <v>#DIV/0!</v>
      </c>
      <c r="N495" s="473"/>
      <c r="O495" s="472">
        <f t="shared" si="786"/>
        <v>0</v>
      </c>
      <c r="P495" s="133" t="e">
        <f t="shared" si="711"/>
        <v>#DIV/0!</v>
      </c>
      <c r="Q495" s="16" t="e">
        <f>D495+H495-N495-#REF!</f>
        <v>#REF!</v>
      </c>
      <c r="R495" s="473">
        <f t="shared" si="705"/>
        <v>0</v>
      </c>
      <c r="S495" s="577"/>
      <c r="T495" s="46" t="e">
        <f t="shared" si="702"/>
        <v>#REF!</v>
      </c>
      <c r="CJ495" s="46" t="b">
        <f t="shared" si="708"/>
        <v>1</v>
      </c>
      <c r="CT495" s="210">
        <f t="shared" si="719"/>
        <v>0</v>
      </c>
      <c r="CU495" s="46" t="b">
        <f t="shared" si="720"/>
        <v>1</v>
      </c>
    </row>
    <row r="496" spans="1:99" s="350" customFormat="1" ht="33" customHeight="1" collapsed="1" x14ac:dyDescent="0.25">
      <c r="A496" s="201"/>
      <c r="B496" s="202" t="s">
        <v>11</v>
      </c>
      <c r="C496" s="453"/>
      <c r="D496" s="472"/>
      <c r="E496" s="472"/>
      <c r="F496" s="16"/>
      <c r="G496" s="472"/>
      <c r="H496" s="16"/>
      <c r="I496" s="472"/>
      <c r="J496" s="133" t="e">
        <f t="shared" si="787"/>
        <v>#DIV/0!</v>
      </c>
      <c r="K496" s="472"/>
      <c r="L496" s="133" t="e">
        <f t="shared" si="788"/>
        <v>#DIV/0!</v>
      </c>
      <c r="M496" s="133" t="e">
        <f t="shared" si="789"/>
        <v>#DIV/0!</v>
      </c>
      <c r="N496" s="472"/>
      <c r="O496" s="472">
        <f t="shared" si="786"/>
        <v>0</v>
      </c>
      <c r="P496" s="133" t="e">
        <f t="shared" si="711"/>
        <v>#DIV/0!</v>
      </c>
      <c r="Q496" s="16" t="e">
        <f>D496+H496-N496-#REF!</f>
        <v>#REF!</v>
      </c>
      <c r="R496" s="472">
        <f t="shared" si="705"/>
        <v>0</v>
      </c>
      <c r="S496" s="578"/>
      <c r="T496" s="46" t="e">
        <f t="shared" si="702"/>
        <v>#REF!</v>
      </c>
      <c r="CJ496" s="46" t="b">
        <f t="shared" si="708"/>
        <v>1</v>
      </c>
      <c r="CT496" s="210">
        <f t="shared" si="719"/>
        <v>0</v>
      </c>
      <c r="CU496" s="46" t="b">
        <f t="shared" si="720"/>
        <v>1</v>
      </c>
    </row>
    <row r="497" spans="1:99" s="45" customFormat="1" ht="84.75" customHeight="1" x14ac:dyDescent="0.25">
      <c r="A497" s="198" t="s">
        <v>336</v>
      </c>
      <c r="B497" s="131" t="s">
        <v>136</v>
      </c>
      <c r="C497" s="175" t="s">
        <v>17</v>
      </c>
      <c r="D497" s="41">
        <f t="shared" ref="D497:I497" si="790">SUM(D498:D502)</f>
        <v>0</v>
      </c>
      <c r="E497" s="41">
        <f t="shared" si="790"/>
        <v>0</v>
      </c>
      <c r="F497" s="41">
        <f t="shared" si="790"/>
        <v>0</v>
      </c>
      <c r="G497" s="41">
        <f t="shared" si="790"/>
        <v>40542.69</v>
      </c>
      <c r="H497" s="41">
        <f t="shared" si="790"/>
        <v>40542.69</v>
      </c>
      <c r="I497" s="41">
        <f t="shared" si="790"/>
        <v>40542.69</v>
      </c>
      <c r="J497" s="132">
        <f>I497/H497</f>
        <v>1</v>
      </c>
      <c r="K497" s="41">
        <f>SUM(K498:K502)</f>
        <v>40542.69</v>
      </c>
      <c r="L497" s="132">
        <f>K497/H497</f>
        <v>1</v>
      </c>
      <c r="M497" s="171">
        <f>K497/I497</f>
        <v>1</v>
      </c>
      <c r="N497" s="41">
        <f>SUM(N498:N502)</f>
        <v>40542.69</v>
      </c>
      <c r="O497" s="41">
        <f>H497-N497</f>
        <v>0</v>
      </c>
      <c r="P497" s="132">
        <f t="shared" si="711"/>
        <v>1</v>
      </c>
      <c r="Q497" s="41" t="e">
        <f>D497+H497-N497-#REF!</f>
        <v>#REF!</v>
      </c>
      <c r="R497" s="41">
        <f t="shared" si="705"/>
        <v>0</v>
      </c>
      <c r="S497" s="576" t="s">
        <v>533</v>
      </c>
      <c r="T497" s="44" t="e">
        <f t="shared" si="702"/>
        <v>#REF!</v>
      </c>
      <c r="CG497" s="230">
        <f>K509/H509*100</f>
        <v>0</v>
      </c>
      <c r="CJ497" s="46" t="b">
        <f t="shared" si="708"/>
        <v>1</v>
      </c>
      <c r="CT497" s="210">
        <f t="shared" si="719"/>
        <v>40542.69</v>
      </c>
      <c r="CU497" s="46" t="b">
        <f t="shared" si="720"/>
        <v>1</v>
      </c>
    </row>
    <row r="498" spans="1:99" s="350" customFormat="1" x14ac:dyDescent="0.25">
      <c r="A498" s="200"/>
      <c r="B498" s="202" t="s">
        <v>10</v>
      </c>
      <c r="C498" s="453"/>
      <c r="D498" s="472"/>
      <c r="E498" s="472"/>
      <c r="F498" s="16"/>
      <c r="G498" s="472"/>
      <c r="H498" s="472"/>
      <c r="I498" s="472"/>
      <c r="J498" s="133" t="e">
        <f t="shared" ref="J498" si="791">I498/H498</f>
        <v>#DIV/0!</v>
      </c>
      <c r="K498" s="472"/>
      <c r="L498" s="133" t="e">
        <f t="shared" ref="L498" si="792">K498/H498</f>
        <v>#DIV/0!</v>
      </c>
      <c r="M498" s="133" t="e">
        <f t="shared" ref="M498" si="793">K498/I498</f>
        <v>#DIV/0!</v>
      </c>
      <c r="N498" s="472"/>
      <c r="O498" s="472">
        <f>H498-N498</f>
        <v>0</v>
      </c>
      <c r="P498" s="133" t="e">
        <f t="shared" si="711"/>
        <v>#DIV/0!</v>
      </c>
      <c r="Q498" s="16" t="e">
        <f>D498+H498-N498-#REF!</f>
        <v>#REF!</v>
      </c>
      <c r="R498" s="472">
        <f t="shared" si="705"/>
        <v>0</v>
      </c>
      <c r="S498" s="577"/>
      <c r="T498" s="46" t="e">
        <f t="shared" si="702"/>
        <v>#REF!</v>
      </c>
      <c r="CJ498" s="46" t="b">
        <f t="shared" si="708"/>
        <v>1</v>
      </c>
      <c r="CT498" s="210">
        <f t="shared" si="719"/>
        <v>0</v>
      </c>
      <c r="CU498" s="46" t="b">
        <f t="shared" si="720"/>
        <v>1</v>
      </c>
    </row>
    <row r="499" spans="1:99" s="350" customFormat="1" ht="21.75" customHeight="1" x14ac:dyDescent="0.25">
      <c r="A499" s="200"/>
      <c r="B499" s="202" t="s">
        <v>8</v>
      </c>
      <c r="C499" s="453"/>
      <c r="D499" s="472"/>
      <c r="E499" s="472"/>
      <c r="F499" s="472">
        <f>D499-E499</f>
        <v>0</v>
      </c>
      <c r="G499" s="472">
        <v>36488</v>
      </c>
      <c r="H499" s="472">
        <v>36488</v>
      </c>
      <c r="I499" s="472">
        <v>36488</v>
      </c>
      <c r="J499" s="134">
        <f>I499/H499</f>
        <v>1</v>
      </c>
      <c r="K499" s="472">
        <v>36488</v>
      </c>
      <c r="L499" s="134">
        <f>K499/H499</f>
        <v>1</v>
      </c>
      <c r="M499" s="134">
        <f>K499/I499</f>
        <v>1</v>
      </c>
      <c r="N499" s="472">
        <f>H499</f>
        <v>36488</v>
      </c>
      <c r="O499" s="472">
        <f t="shared" ref="O499:O502" si="794">H499-N499</f>
        <v>0</v>
      </c>
      <c r="P499" s="134">
        <f t="shared" si="711"/>
        <v>1</v>
      </c>
      <c r="Q499" s="16" t="e">
        <f>D499+H499-N499-#REF!</f>
        <v>#REF!</v>
      </c>
      <c r="R499" s="472">
        <f t="shared" si="705"/>
        <v>0</v>
      </c>
      <c r="S499" s="577"/>
      <c r="T499" s="46" t="e">
        <f t="shared" si="702"/>
        <v>#REF!</v>
      </c>
      <c r="CJ499" s="46" t="b">
        <f t="shared" si="708"/>
        <v>1</v>
      </c>
      <c r="CL499" s="350" t="s">
        <v>349</v>
      </c>
      <c r="CT499" s="210">
        <f t="shared" si="719"/>
        <v>36488</v>
      </c>
      <c r="CU499" s="46" t="b">
        <f t="shared" si="720"/>
        <v>1</v>
      </c>
    </row>
    <row r="500" spans="1:99" s="350" customFormat="1" x14ac:dyDescent="0.25">
      <c r="A500" s="200"/>
      <c r="B500" s="202" t="s">
        <v>20</v>
      </c>
      <c r="C500" s="453"/>
      <c r="D500" s="472"/>
      <c r="E500" s="472"/>
      <c r="F500" s="472"/>
      <c r="G500" s="472">
        <v>4054</v>
      </c>
      <c r="H500" s="472">
        <v>4054</v>
      </c>
      <c r="I500" s="472">
        <v>4054</v>
      </c>
      <c r="J500" s="134">
        <f t="shared" ref="J500:J502" si="795">I500/H500</f>
        <v>1</v>
      </c>
      <c r="K500" s="472">
        <v>4054</v>
      </c>
      <c r="L500" s="134">
        <f t="shared" ref="L500:L502" si="796">K500/H500</f>
        <v>1</v>
      </c>
      <c r="M500" s="134">
        <f t="shared" ref="M500:M502" si="797">K500/I500</f>
        <v>1</v>
      </c>
      <c r="N500" s="472">
        <f t="shared" ref="N500" si="798">H500</f>
        <v>4054</v>
      </c>
      <c r="O500" s="472">
        <f t="shared" si="794"/>
        <v>0</v>
      </c>
      <c r="P500" s="134">
        <f t="shared" si="711"/>
        <v>1</v>
      </c>
      <c r="Q500" s="16" t="e">
        <f>D500+H500-N500-#REF!</f>
        <v>#REF!</v>
      </c>
      <c r="R500" s="472">
        <f t="shared" si="705"/>
        <v>0</v>
      </c>
      <c r="S500" s="577"/>
      <c r="T500" s="46" t="e">
        <f t="shared" si="702"/>
        <v>#REF!</v>
      </c>
      <c r="CJ500" s="46" t="b">
        <f t="shared" si="708"/>
        <v>1</v>
      </c>
      <c r="CT500" s="210">
        <f t="shared" si="719"/>
        <v>4054</v>
      </c>
      <c r="CU500" s="46" t="b">
        <f t="shared" si="720"/>
        <v>1</v>
      </c>
    </row>
    <row r="501" spans="1:99" s="350" customFormat="1" x14ac:dyDescent="0.25">
      <c r="A501" s="200"/>
      <c r="B501" s="135" t="s">
        <v>22</v>
      </c>
      <c r="C501" s="465"/>
      <c r="D501" s="473"/>
      <c r="E501" s="473"/>
      <c r="F501" s="136"/>
      <c r="G501" s="473">
        <v>0.69</v>
      </c>
      <c r="H501" s="473">
        <v>0.69</v>
      </c>
      <c r="I501" s="473">
        <v>0.69</v>
      </c>
      <c r="J501" s="134">
        <f t="shared" si="795"/>
        <v>1</v>
      </c>
      <c r="K501" s="473">
        <v>0.69</v>
      </c>
      <c r="L501" s="134">
        <f t="shared" si="796"/>
        <v>1</v>
      </c>
      <c r="M501" s="134">
        <f t="shared" si="797"/>
        <v>1</v>
      </c>
      <c r="N501" s="472">
        <v>0.69</v>
      </c>
      <c r="O501" s="472">
        <f t="shared" si="794"/>
        <v>0</v>
      </c>
      <c r="P501" s="134">
        <f t="shared" si="711"/>
        <v>1</v>
      </c>
      <c r="Q501" s="16" t="e">
        <f>D501+H501-N501-#REF!</f>
        <v>#REF!</v>
      </c>
      <c r="R501" s="473">
        <f t="shared" si="705"/>
        <v>0</v>
      </c>
      <c r="S501" s="577"/>
      <c r="T501" s="46" t="e">
        <f t="shared" si="702"/>
        <v>#REF!</v>
      </c>
      <c r="CJ501" s="46" t="b">
        <f t="shared" si="708"/>
        <v>1</v>
      </c>
      <c r="CT501" s="210">
        <f t="shared" si="719"/>
        <v>0.69</v>
      </c>
      <c r="CU501" s="46" t="b">
        <f t="shared" si="720"/>
        <v>1</v>
      </c>
    </row>
    <row r="502" spans="1:99" s="350" customFormat="1" collapsed="1" x14ac:dyDescent="0.25">
      <c r="A502" s="201"/>
      <c r="B502" s="202" t="s">
        <v>11</v>
      </c>
      <c r="C502" s="453"/>
      <c r="D502" s="472"/>
      <c r="E502" s="472"/>
      <c r="F502" s="16"/>
      <c r="G502" s="472"/>
      <c r="H502" s="472"/>
      <c r="I502" s="472"/>
      <c r="J502" s="133" t="e">
        <f t="shared" si="795"/>
        <v>#DIV/0!</v>
      </c>
      <c r="K502" s="472"/>
      <c r="L502" s="133" t="e">
        <f t="shared" si="796"/>
        <v>#DIV/0!</v>
      </c>
      <c r="M502" s="133" t="e">
        <f t="shared" si="797"/>
        <v>#DIV/0!</v>
      </c>
      <c r="N502" s="472"/>
      <c r="O502" s="472">
        <f t="shared" si="794"/>
        <v>0</v>
      </c>
      <c r="P502" s="133" t="e">
        <f t="shared" si="711"/>
        <v>#DIV/0!</v>
      </c>
      <c r="Q502" s="16" t="e">
        <f>D502+H502-N502-#REF!</f>
        <v>#REF!</v>
      </c>
      <c r="R502" s="472">
        <f t="shared" si="705"/>
        <v>0</v>
      </c>
      <c r="S502" s="578"/>
      <c r="T502" s="46" t="e">
        <f t="shared" si="702"/>
        <v>#REF!</v>
      </c>
      <c r="CJ502" s="46" t="b">
        <f t="shared" si="708"/>
        <v>1</v>
      </c>
      <c r="CT502" s="210">
        <f t="shared" si="719"/>
        <v>0</v>
      </c>
      <c r="CU502" s="46" t="b">
        <f t="shared" si="720"/>
        <v>1</v>
      </c>
    </row>
    <row r="503" spans="1:99" s="49" customFormat="1" ht="72.75" customHeight="1" x14ac:dyDescent="0.25">
      <c r="A503" s="198" t="s">
        <v>340</v>
      </c>
      <c r="B503" s="131" t="s">
        <v>331</v>
      </c>
      <c r="C503" s="175" t="s">
        <v>17</v>
      </c>
      <c r="D503" s="41">
        <f t="shared" ref="D503:I503" si="799">SUM(D504:D508)</f>
        <v>0</v>
      </c>
      <c r="E503" s="41">
        <f t="shared" si="799"/>
        <v>0</v>
      </c>
      <c r="F503" s="41">
        <f t="shared" si="799"/>
        <v>0</v>
      </c>
      <c r="G503" s="41">
        <f t="shared" si="799"/>
        <v>82829</v>
      </c>
      <c r="H503" s="41">
        <f t="shared" si="799"/>
        <v>82829</v>
      </c>
      <c r="I503" s="41">
        <f t="shared" si="799"/>
        <v>14634.04</v>
      </c>
      <c r="J503" s="132">
        <f>I503/H503</f>
        <v>0.18</v>
      </c>
      <c r="K503" s="41">
        <f>SUM(K504:K508)</f>
        <v>14634.04</v>
      </c>
      <c r="L503" s="132">
        <f>K503/H503</f>
        <v>0.18</v>
      </c>
      <c r="M503" s="171">
        <f>K503/I503</f>
        <v>1</v>
      </c>
      <c r="N503" s="41">
        <f>SUM(N504:N508)</f>
        <v>82829</v>
      </c>
      <c r="O503" s="41">
        <f>H503-N503</f>
        <v>0</v>
      </c>
      <c r="P503" s="132">
        <f t="shared" si="711"/>
        <v>1</v>
      </c>
      <c r="Q503" s="41" t="e">
        <f>D503+H503-N503-#REF!</f>
        <v>#REF!</v>
      </c>
      <c r="R503" s="41">
        <f t="shared" si="705"/>
        <v>0</v>
      </c>
      <c r="S503" s="576" t="s">
        <v>534</v>
      </c>
      <c r="T503" s="48" t="e">
        <f t="shared" ref="T503:T512" si="800">H521-K521=Q521</f>
        <v>#REF!</v>
      </c>
      <c r="CJ503" s="46" t="b">
        <f t="shared" si="708"/>
        <v>1</v>
      </c>
      <c r="CT503" s="210">
        <f t="shared" si="719"/>
        <v>82829</v>
      </c>
      <c r="CU503" s="46" t="b">
        <f t="shared" si="720"/>
        <v>1</v>
      </c>
    </row>
    <row r="504" spans="1:99" s="37" customFormat="1" ht="29.25" customHeight="1" x14ac:dyDescent="0.25">
      <c r="A504" s="200"/>
      <c r="B504" s="202" t="s">
        <v>10</v>
      </c>
      <c r="C504" s="503"/>
      <c r="D504" s="488"/>
      <c r="E504" s="488"/>
      <c r="F504" s="16"/>
      <c r="G504" s="488"/>
      <c r="H504" s="16"/>
      <c r="I504" s="488"/>
      <c r="J504" s="133" t="e">
        <f t="shared" ref="J504" si="801">I504/H504</f>
        <v>#DIV/0!</v>
      </c>
      <c r="K504" s="488"/>
      <c r="L504" s="133" t="e">
        <f t="shared" ref="L504" si="802">K504/H504</f>
        <v>#DIV/0!</v>
      </c>
      <c r="M504" s="133" t="e">
        <f t="shared" ref="M504" si="803">K504/I504</f>
        <v>#DIV/0!</v>
      </c>
      <c r="N504" s="488"/>
      <c r="O504" s="488">
        <f>H504-N504</f>
        <v>0</v>
      </c>
      <c r="P504" s="133" t="e">
        <f t="shared" si="711"/>
        <v>#DIV/0!</v>
      </c>
      <c r="Q504" s="16" t="e">
        <f>D504+H504-N504-#REF!</f>
        <v>#REF!</v>
      </c>
      <c r="R504" s="488">
        <f t="shared" si="705"/>
        <v>0</v>
      </c>
      <c r="S504" s="577"/>
      <c r="T504" s="37" t="e">
        <f t="shared" si="800"/>
        <v>#REF!</v>
      </c>
      <c r="CJ504" s="46" t="b">
        <f t="shared" si="708"/>
        <v>1</v>
      </c>
      <c r="CT504" s="210">
        <f t="shared" si="719"/>
        <v>0</v>
      </c>
      <c r="CU504" s="46" t="b">
        <f t="shared" si="720"/>
        <v>1</v>
      </c>
    </row>
    <row r="505" spans="1:99" s="37" customFormat="1" ht="32.25" customHeight="1" x14ac:dyDescent="0.25">
      <c r="A505" s="200"/>
      <c r="B505" s="202" t="s">
        <v>8</v>
      </c>
      <c r="C505" s="503"/>
      <c r="D505" s="488"/>
      <c r="E505" s="488"/>
      <c r="F505" s="488">
        <f>D505-E505</f>
        <v>0</v>
      </c>
      <c r="G505" s="488">
        <v>74546</v>
      </c>
      <c r="H505" s="488">
        <v>74546</v>
      </c>
      <c r="I505" s="488">
        <v>13170.64</v>
      </c>
      <c r="J505" s="134">
        <f>I505/H505</f>
        <v>0.18</v>
      </c>
      <c r="K505" s="488">
        <v>13170.64</v>
      </c>
      <c r="L505" s="134">
        <f>K505/H505</f>
        <v>0.18</v>
      </c>
      <c r="M505" s="134">
        <f>K505/I505</f>
        <v>1</v>
      </c>
      <c r="N505" s="488">
        <v>74546</v>
      </c>
      <c r="O505" s="488">
        <f t="shared" ref="O505:O508" si="804">H505-N505</f>
        <v>0</v>
      </c>
      <c r="P505" s="134">
        <f t="shared" si="711"/>
        <v>1</v>
      </c>
      <c r="Q505" s="16" t="e">
        <f>D505+H505-N505-#REF!</f>
        <v>#REF!</v>
      </c>
      <c r="R505" s="488">
        <f t="shared" si="705"/>
        <v>0</v>
      </c>
      <c r="S505" s="577"/>
      <c r="T505" s="37" t="e">
        <f t="shared" si="800"/>
        <v>#REF!</v>
      </c>
      <c r="CJ505" s="46" t="b">
        <f t="shared" si="708"/>
        <v>1</v>
      </c>
      <c r="CL505" s="37" t="s">
        <v>350</v>
      </c>
      <c r="CT505" s="210">
        <f t="shared" si="719"/>
        <v>74546</v>
      </c>
      <c r="CU505" s="46" t="b">
        <f t="shared" si="720"/>
        <v>1</v>
      </c>
    </row>
    <row r="506" spans="1:99" s="37" customFormat="1" x14ac:dyDescent="0.25">
      <c r="A506" s="200"/>
      <c r="B506" s="202" t="s">
        <v>20</v>
      </c>
      <c r="C506" s="503"/>
      <c r="D506" s="488"/>
      <c r="E506" s="488"/>
      <c r="F506" s="488"/>
      <c r="G506" s="488">
        <v>8283</v>
      </c>
      <c r="H506" s="488">
        <v>8283</v>
      </c>
      <c r="I506" s="488">
        <v>1463.4</v>
      </c>
      <c r="J506" s="134">
        <f t="shared" ref="J506:J508" si="805">I506/H506</f>
        <v>0.18</v>
      </c>
      <c r="K506" s="488">
        <v>1463.4</v>
      </c>
      <c r="L506" s="134">
        <f t="shared" ref="L506:L508" si="806">K506/H506</f>
        <v>0.18</v>
      </c>
      <c r="M506" s="134">
        <f t="shared" ref="M506:M508" si="807">K506/I506</f>
        <v>1</v>
      </c>
      <c r="N506" s="488">
        <v>8283</v>
      </c>
      <c r="O506" s="488">
        <f t="shared" si="804"/>
        <v>0</v>
      </c>
      <c r="P506" s="134">
        <f t="shared" si="711"/>
        <v>1</v>
      </c>
      <c r="Q506" s="16" t="e">
        <f>D506+H506-N506-#REF!</f>
        <v>#REF!</v>
      </c>
      <c r="R506" s="488">
        <f t="shared" si="705"/>
        <v>0</v>
      </c>
      <c r="S506" s="577"/>
      <c r="T506" s="37" t="e">
        <f t="shared" si="800"/>
        <v>#REF!</v>
      </c>
      <c r="CJ506" s="46" t="b">
        <f t="shared" si="708"/>
        <v>1</v>
      </c>
      <c r="CT506" s="210">
        <f t="shared" si="719"/>
        <v>8283</v>
      </c>
      <c r="CU506" s="46" t="b">
        <f t="shared" si="720"/>
        <v>1</v>
      </c>
    </row>
    <row r="507" spans="1:99" s="37" customFormat="1" x14ac:dyDescent="0.25">
      <c r="A507" s="200"/>
      <c r="B507" s="135" t="s">
        <v>22</v>
      </c>
      <c r="C507" s="483"/>
      <c r="D507" s="487"/>
      <c r="E507" s="487"/>
      <c r="F507" s="136"/>
      <c r="G507" s="487"/>
      <c r="H507" s="136"/>
      <c r="I507" s="487"/>
      <c r="J507" s="133" t="e">
        <f t="shared" si="805"/>
        <v>#DIV/0!</v>
      </c>
      <c r="K507" s="487"/>
      <c r="L507" s="133" t="e">
        <f t="shared" si="806"/>
        <v>#DIV/0!</v>
      </c>
      <c r="M507" s="133" t="e">
        <f t="shared" si="807"/>
        <v>#DIV/0!</v>
      </c>
      <c r="N507" s="488"/>
      <c r="O507" s="488">
        <f t="shared" si="804"/>
        <v>0</v>
      </c>
      <c r="P507" s="133" t="e">
        <f t="shared" si="711"/>
        <v>#DIV/0!</v>
      </c>
      <c r="Q507" s="16" t="e">
        <f>D507+H507-N507-#REF!</f>
        <v>#REF!</v>
      </c>
      <c r="R507" s="487">
        <f t="shared" si="705"/>
        <v>0</v>
      </c>
      <c r="S507" s="577"/>
      <c r="T507" s="37" t="e">
        <f t="shared" si="800"/>
        <v>#REF!</v>
      </c>
      <c r="CJ507" s="46" t="b">
        <f t="shared" si="708"/>
        <v>1</v>
      </c>
      <c r="CT507" s="210">
        <f t="shared" si="719"/>
        <v>0</v>
      </c>
      <c r="CU507" s="46" t="b">
        <f t="shared" si="720"/>
        <v>1</v>
      </c>
    </row>
    <row r="508" spans="1:99" s="37" customFormat="1" collapsed="1" x14ac:dyDescent="0.25">
      <c r="A508" s="201"/>
      <c r="B508" s="202" t="s">
        <v>11</v>
      </c>
      <c r="C508" s="503"/>
      <c r="D508" s="488"/>
      <c r="E508" s="488"/>
      <c r="F508" s="16"/>
      <c r="G508" s="488"/>
      <c r="H508" s="16"/>
      <c r="I508" s="488"/>
      <c r="J508" s="133" t="e">
        <f t="shared" si="805"/>
        <v>#DIV/0!</v>
      </c>
      <c r="K508" s="488"/>
      <c r="L508" s="133" t="e">
        <f t="shared" si="806"/>
        <v>#DIV/0!</v>
      </c>
      <c r="M508" s="133" t="e">
        <f t="shared" si="807"/>
        <v>#DIV/0!</v>
      </c>
      <c r="N508" s="488"/>
      <c r="O508" s="488">
        <f t="shared" si="804"/>
        <v>0</v>
      </c>
      <c r="P508" s="133" t="e">
        <f t="shared" si="711"/>
        <v>#DIV/0!</v>
      </c>
      <c r="Q508" s="16" t="e">
        <f>D508+H508-N508-#REF!</f>
        <v>#REF!</v>
      </c>
      <c r="R508" s="488">
        <f t="shared" si="705"/>
        <v>0</v>
      </c>
      <c r="S508" s="578"/>
      <c r="T508" s="37" t="e">
        <f t="shared" si="800"/>
        <v>#REF!</v>
      </c>
      <c r="CJ508" s="46" t="b">
        <f t="shared" si="708"/>
        <v>1</v>
      </c>
      <c r="CT508" s="210">
        <f t="shared" si="719"/>
        <v>0</v>
      </c>
      <c r="CU508" s="46" t="b">
        <f t="shared" si="720"/>
        <v>1</v>
      </c>
    </row>
    <row r="509" spans="1:99" s="45" customFormat="1" ht="80.25" customHeight="1" x14ac:dyDescent="0.25">
      <c r="A509" s="198" t="s">
        <v>341</v>
      </c>
      <c r="B509" s="131" t="s">
        <v>137</v>
      </c>
      <c r="C509" s="175" t="s">
        <v>17</v>
      </c>
      <c r="D509" s="41">
        <f t="shared" ref="D509:I509" si="808">SUM(D510:D514)</f>
        <v>0</v>
      </c>
      <c r="E509" s="41">
        <f t="shared" si="808"/>
        <v>0</v>
      </c>
      <c r="F509" s="41">
        <f t="shared" si="808"/>
        <v>0</v>
      </c>
      <c r="G509" s="41">
        <f t="shared" si="808"/>
        <v>511.77</v>
      </c>
      <c r="H509" s="41">
        <f t="shared" si="808"/>
        <v>511.77</v>
      </c>
      <c r="I509" s="520">
        <f t="shared" si="808"/>
        <v>0.21</v>
      </c>
      <c r="J509" s="132">
        <f>I509/H509</f>
        <v>0</v>
      </c>
      <c r="K509" s="41">
        <f>SUM(K510:K514)</f>
        <v>0.21</v>
      </c>
      <c r="L509" s="132">
        <f>K509/H509</f>
        <v>0</v>
      </c>
      <c r="M509" s="171">
        <f>K509/I509</f>
        <v>1</v>
      </c>
      <c r="N509" s="41">
        <f>SUM(N510:N514)</f>
        <v>511.77</v>
      </c>
      <c r="O509" s="520">
        <f>H509-N509</f>
        <v>0</v>
      </c>
      <c r="P509" s="132">
        <f t="shared" si="711"/>
        <v>1</v>
      </c>
      <c r="Q509" s="41" t="e">
        <f>D509+H509-N509-#REF!</f>
        <v>#REF!</v>
      </c>
      <c r="R509" s="520">
        <f t="shared" si="705"/>
        <v>0</v>
      </c>
      <c r="S509" s="639" t="s">
        <v>543</v>
      </c>
      <c r="T509" s="44" t="e">
        <f t="shared" si="800"/>
        <v>#REF!</v>
      </c>
      <c r="CJ509" s="46" t="b">
        <f t="shared" si="708"/>
        <v>1</v>
      </c>
      <c r="CT509" s="210">
        <f t="shared" si="719"/>
        <v>511.77</v>
      </c>
      <c r="CU509" s="46" t="b">
        <f t="shared" si="720"/>
        <v>1</v>
      </c>
    </row>
    <row r="510" spans="1:99" s="350" customFormat="1" ht="59.25" customHeight="1" x14ac:dyDescent="0.25">
      <c r="A510" s="200"/>
      <c r="B510" s="202" t="s">
        <v>10</v>
      </c>
      <c r="C510" s="453"/>
      <c r="D510" s="472"/>
      <c r="E510" s="472"/>
      <c r="F510" s="16"/>
      <c r="G510" s="472"/>
      <c r="H510" s="16"/>
      <c r="I510" s="472"/>
      <c r="J510" s="133" t="e">
        <f t="shared" ref="J510" si="809">I510/H510</f>
        <v>#DIV/0!</v>
      </c>
      <c r="K510" s="472"/>
      <c r="L510" s="133" t="e">
        <f t="shared" ref="L510" si="810">K510/H510</f>
        <v>#DIV/0!</v>
      </c>
      <c r="M510" s="133" t="e">
        <f t="shared" ref="M510" si="811">K510/I510</f>
        <v>#DIV/0!</v>
      </c>
      <c r="N510" s="472"/>
      <c r="O510" s="472">
        <f>H510-N510</f>
        <v>0</v>
      </c>
      <c r="P510" s="133" t="e">
        <f t="shared" si="711"/>
        <v>#DIV/0!</v>
      </c>
      <c r="Q510" s="16" t="e">
        <f>D510+H510-N510-#REF!</f>
        <v>#REF!</v>
      </c>
      <c r="R510" s="472">
        <f t="shared" si="705"/>
        <v>0</v>
      </c>
      <c r="S510" s="640"/>
      <c r="T510" s="46" t="e">
        <f t="shared" si="800"/>
        <v>#REF!</v>
      </c>
      <c r="CJ510" s="46" t="b">
        <f t="shared" si="708"/>
        <v>1</v>
      </c>
      <c r="CT510" s="210">
        <f t="shared" si="719"/>
        <v>0</v>
      </c>
      <c r="CU510" s="46" t="b">
        <f t="shared" si="720"/>
        <v>1</v>
      </c>
    </row>
    <row r="511" spans="1:99" s="350" customFormat="1" ht="59.25" customHeight="1" x14ac:dyDescent="0.25">
      <c r="A511" s="200"/>
      <c r="B511" s="202" t="s">
        <v>8</v>
      </c>
      <c r="C511" s="453"/>
      <c r="D511" s="472"/>
      <c r="E511" s="472"/>
      <c r="F511" s="472">
        <f>D511-E511</f>
        <v>0</v>
      </c>
      <c r="G511" s="472"/>
      <c r="H511" s="472"/>
      <c r="I511" s="472"/>
      <c r="J511" s="133" t="e">
        <f>I511/H511</f>
        <v>#DIV/0!</v>
      </c>
      <c r="K511" s="472"/>
      <c r="L511" s="133" t="e">
        <f>K511/H511</f>
        <v>#DIV/0!</v>
      </c>
      <c r="M511" s="133" t="e">
        <f>K511/I511</f>
        <v>#DIV/0!</v>
      </c>
      <c r="N511" s="472">
        <f>H511</f>
        <v>0</v>
      </c>
      <c r="O511" s="472">
        <f t="shared" ref="O511:O514" si="812">H511-N511</f>
        <v>0</v>
      </c>
      <c r="P511" s="133" t="e">
        <f t="shared" si="711"/>
        <v>#DIV/0!</v>
      </c>
      <c r="Q511" s="16" t="e">
        <f>D511+H511-N511-#REF!</f>
        <v>#REF!</v>
      </c>
      <c r="R511" s="472">
        <f t="shared" si="705"/>
        <v>0</v>
      </c>
      <c r="S511" s="640"/>
      <c r="T511" s="46" t="e">
        <f t="shared" si="800"/>
        <v>#REF!</v>
      </c>
      <c r="CJ511" s="46" t="b">
        <f t="shared" si="708"/>
        <v>1</v>
      </c>
      <c r="CT511" s="210">
        <f t="shared" si="719"/>
        <v>0</v>
      </c>
      <c r="CU511" s="46" t="b">
        <f t="shared" si="720"/>
        <v>1</v>
      </c>
    </row>
    <row r="512" spans="1:99" s="350" customFormat="1" ht="59.25" customHeight="1" x14ac:dyDescent="0.25">
      <c r="A512" s="200"/>
      <c r="B512" s="202" t="s">
        <v>20</v>
      </c>
      <c r="C512" s="453"/>
      <c r="D512" s="472"/>
      <c r="E512" s="472"/>
      <c r="F512" s="472"/>
      <c r="G512" s="472">
        <v>511.77</v>
      </c>
      <c r="H512" s="472">
        <v>511.77</v>
      </c>
      <c r="I512" s="472">
        <v>0.21</v>
      </c>
      <c r="J512" s="134">
        <f t="shared" ref="J512:J514" si="813">I512/H512</f>
        <v>0</v>
      </c>
      <c r="K512" s="472">
        <v>0.21</v>
      </c>
      <c r="L512" s="134">
        <f t="shared" ref="L512:L514" si="814">K512/H512</f>
        <v>0</v>
      </c>
      <c r="M512" s="134">
        <f t="shared" ref="M512:M514" si="815">K512/I512</f>
        <v>1</v>
      </c>
      <c r="N512" s="472">
        <v>511.77</v>
      </c>
      <c r="O512" s="472">
        <f t="shared" si="812"/>
        <v>0</v>
      </c>
      <c r="P512" s="134">
        <f t="shared" si="711"/>
        <v>1</v>
      </c>
      <c r="Q512" s="16" t="e">
        <f>D512+H512-N512-#REF!</f>
        <v>#REF!</v>
      </c>
      <c r="R512" s="472">
        <f t="shared" si="705"/>
        <v>0</v>
      </c>
      <c r="S512" s="640"/>
      <c r="T512" s="46" t="e">
        <f t="shared" si="800"/>
        <v>#REF!</v>
      </c>
      <c r="CJ512" s="46" t="b">
        <f t="shared" si="708"/>
        <v>1</v>
      </c>
      <c r="CT512" s="210">
        <f t="shared" si="719"/>
        <v>511.77</v>
      </c>
      <c r="CU512" s="46" t="b">
        <f t="shared" si="720"/>
        <v>1</v>
      </c>
    </row>
    <row r="513" spans="1:99" s="350" customFormat="1" ht="44.25" customHeight="1" x14ac:dyDescent="0.25">
      <c r="A513" s="200"/>
      <c r="B513" s="135" t="s">
        <v>22</v>
      </c>
      <c r="C513" s="465"/>
      <c r="D513" s="473"/>
      <c r="E513" s="473"/>
      <c r="F513" s="136"/>
      <c r="G513" s="473"/>
      <c r="H513" s="136"/>
      <c r="I513" s="473"/>
      <c r="J513" s="133" t="e">
        <f t="shared" si="813"/>
        <v>#DIV/0!</v>
      </c>
      <c r="K513" s="473"/>
      <c r="L513" s="133" t="e">
        <f t="shared" si="814"/>
        <v>#DIV/0!</v>
      </c>
      <c r="M513" s="133" t="e">
        <f t="shared" si="815"/>
        <v>#DIV/0!</v>
      </c>
      <c r="N513" s="472">
        <f t="shared" ref="N513" si="816">H513</f>
        <v>0</v>
      </c>
      <c r="O513" s="472">
        <f t="shared" si="812"/>
        <v>0</v>
      </c>
      <c r="P513" s="133" t="e">
        <f t="shared" si="711"/>
        <v>#DIV/0!</v>
      </c>
      <c r="Q513" s="16" t="e">
        <f>D513+H513-N513-#REF!</f>
        <v>#REF!</v>
      </c>
      <c r="R513" s="473">
        <f t="shared" si="705"/>
        <v>0</v>
      </c>
      <c r="S513" s="640"/>
      <c r="T513" s="46" t="e">
        <f t="shared" ref="T513:T514" si="817">H531-K531=Q531</f>
        <v>#REF!</v>
      </c>
      <c r="CJ513" s="46" t="b">
        <f t="shared" si="708"/>
        <v>1</v>
      </c>
      <c r="CT513" s="210">
        <f t="shared" si="719"/>
        <v>0</v>
      </c>
      <c r="CU513" s="46" t="b">
        <f t="shared" si="720"/>
        <v>1</v>
      </c>
    </row>
    <row r="514" spans="1:99" s="350" customFormat="1" ht="44.25" customHeight="1" collapsed="1" x14ac:dyDescent="0.25">
      <c r="A514" s="201"/>
      <c r="B514" s="202" t="s">
        <v>11</v>
      </c>
      <c r="C514" s="453"/>
      <c r="D514" s="472"/>
      <c r="E514" s="472"/>
      <c r="F514" s="16"/>
      <c r="G514" s="472"/>
      <c r="H514" s="16"/>
      <c r="I514" s="472"/>
      <c r="J514" s="133" t="e">
        <f t="shared" si="813"/>
        <v>#DIV/0!</v>
      </c>
      <c r="K514" s="472"/>
      <c r="L514" s="133" t="e">
        <f t="shared" si="814"/>
        <v>#DIV/0!</v>
      </c>
      <c r="M514" s="133" t="e">
        <f t="shared" si="815"/>
        <v>#DIV/0!</v>
      </c>
      <c r="N514" s="472"/>
      <c r="O514" s="472">
        <f t="shared" si="812"/>
        <v>0</v>
      </c>
      <c r="P514" s="133" t="e">
        <f t="shared" si="711"/>
        <v>#DIV/0!</v>
      </c>
      <c r="Q514" s="16" t="e">
        <f>D514+H514-N514-#REF!</f>
        <v>#REF!</v>
      </c>
      <c r="R514" s="472">
        <f t="shared" si="705"/>
        <v>0</v>
      </c>
      <c r="S514" s="641"/>
      <c r="T514" s="46" t="e">
        <f t="shared" si="817"/>
        <v>#REF!</v>
      </c>
      <c r="CJ514" s="46" t="b">
        <f t="shared" si="708"/>
        <v>1</v>
      </c>
      <c r="CT514" s="210">
        <f t="shared" si="719"/>
        <v>0</v>
      </c>
      <c r="CU514" s="46" t="b">
        <f t="shared" si="720"/>
        <v>1</v>
      </c>
    </row>
    <row r="515" spans="1:99" s="45" customFormat="1" ht="52.5" customHeight="1" x14ac:dyDescent="0.25">
      <c r="A515" s="198" t="s">
        <v>420</v>
      </c>
      <c r="B515" s="131" t="s">
        <v>419</v>
      </c>
      <c r="C515" s="175" t="s">
        <v>17</v>
      </c>
      <c r="D515" s="41">
        <f t="shared" ref="D515:I515" si="818">SUM(D516:D520)</f>
        <v>0</v>
      </c>
      <c r="E515" s="41">
        <f t="shared" si="818"/>
        <v>0</v>
      </c>
      <c r="F515" s="41">
        <f t="shared" si="818"/>
        <v>0</v>
      </c>
      <c r="G515" s="42">
        <f t="shared" si="818"/>
        <v>11566.6</v>
      </c>
      <c r="H515" s="42">
        <f t="shared" si="818"/>
        <v>12336</v>
      </c>
      <c r="I515" s="42">
        <f t="shared" si="818"/>
        <v>12335.92</v>
      </c>
      <c r="J515" s="169">
        <f>I515/H515</f>
        <v>1</v>
      </c>
      <c r="K515" s="42">
        <f>SUM(K516:K520)</f>
        <v>12335.92</v>
      </c>
      <c r="L515" s="169">
        <f>K515/H515</f>
        <v>1</v>
      </c>
      <c r="M515" s="169">
        <f>K515/I515</f>
        <v>1</v>
      </c>
      <c r="N515" s="42">
        <f>SUM(N516:N520)</f>
        <v>12336</v>
      </c>
      <c r="O515" s="42">
        <f>H515-N515</f>
        <v>0</v>
      </c>
      <c r="P515" s="169">
        <f t="shared" ref="P515:P520" si="819">N515/H515</f>
        <v>1</v>
      </c>
      <c r="Q515" s="41" t="e">
        <f>D515+H515-N515-#REF!</f>
        <v>#REF!</v>
      </c>
      <c r="R515" s="520">
        <f t="shared" ref="R515:R520" si="820">I515-K515</f>
        <v>0</v>
      </c>
      <c r="S515" s="639" t="s">
        <v>495</v>
      </c>
      <c r="T515" s="44" t="e">
        <f>H539-K539=Q539</f>
        <v>#REF!</v>
      </c>
      <c r="CJ515" s="46" t="b">
        <f t="shared" ref="CJ515:CJ520" si="821">N515+O515=H515</f>
        <v>1</v>
      </c>
      <c r="CT515" s="210">
        <f t="shared" si="719"/>
        <v>12336</v>
      </c>
      <c r="CU515" s="46" t="b">
        <f t="shared" si="720"/>
        <v>1</v>
      </c>
    </row>
    <row r="516" spans="1:99" s="350" customFormat="1" ht="36" customHeight="1" x14ac:dyDescent="0.25">
      <c r="A516" s="200"/>
      <c r="B516" s="179" t="s">
        <v>10</v>
      </c>
      <c r="C516" s="173"/>
      <c r="D516" s="42"/>
      <c r="E516" s="42"/>
      <c r="F516" s="195"/>
      <c r="G516" s="42"/>
      <c r="H516" s="195"/>
      <c r="I516" s="472"/>
      <c r="J516" s="133" t="e">
        <f t="shared" ref="J516" si="822">I516/H516</f>
        <v>#DIV/0!</v>
      </c>
      <c r="K516" s="472"/>
      <c r="L516" s="133" t="e">
        <f t="shared" ref="L516" si="823">K516/H516</f>
        <v>#DIV/0!</v>
      </c>
      <c r="M516" s="133" t="e">
        <f t="shared" ref="M516" si="824">K516/I516</f>
        <v>#DIV/0!</v>
      </c>
      <c r="N516" s="472"/>
      <c r="O516" s="472">
        <f>H516-N516</f>
        <v>0</v>
      </c>
      <c r="P516" s="133" t="e">
        <f t="shared" si="819"/>
        <v>#DIV/0!</v>
      </c>
      <c r="Q516" s="16" t="e">
        <f>D516+H516-N516-#REF!</f>
        <v>#REF!</v>
      </c>
      <c r="R516" s="472">
        <f t="shared" si="820"/>
        <v>0</v>
      </c>
      <c r="S516" s="640"/>
      <c r="T516" s="46" t="e">
        <f>H540-K540=Q540</f>
        <v>#REF!</v>
      </c>
      <c r="CJ516" s="46" t="b">
        <f t="shared" si="821"/>
        <v>1</v>
      </c>
      <c r="CT516" s="210">
        <f t="shared" si="719"/>
        <v>0</v>
      </c>
      <c r="CU516" s="46" t="b">
        <f t="shared" si="720"/>
        <v>1</v>
      </c>
    </row>
    <row r="517" spans="1:99" s="350" customFormat="1" ht="36" customHeight="1" x14ac:dyDescent="0.25">
      <c r="A517" s="200"/>
      <c r="B517" s="179" t="s">
        <v>8</v>
      </c>
      <c r="C517" s="173"/>
      <c r="D517" s="42"/>
      <c r="E517" s="42"/>
      <c r="F517" s="42">
        <f>D517-E517</f>
        <v>0</v>
      </c>
      <c r="G517" s="42">
        <v>11566.6</v>
      </c>
      <c r="H517" s="42">
        <v>12336</v>
      </c>
      <c r="I517" s="472">
        <v>12335.92</v>
      </c>
      <c r="J517" s="134">
        <f>I517/H517</f>
        <v>1</v>
      </c>
      <c r="K517" s="472">
        <v>12335.92</v>
      </c>
      <c r="L517" s="134">
        <f>K517/H517</f>
        <v>1</v>
      </c>
      <c r="M517" s="134">
        <f>K517/I517</f>
        <v>1</v>
      </c>
      <c r="N517" s="472">
        <f>H517</f>
        <v>12336</v>
      </c>
      <c r="O517" s="472">
        <f t="shared" ref="O517:O520" si="825">H517-N517</f>
        <v>0</v>
      </c>
      <c r="P517" s="134">
        <f t="shared" si="819"/>
        <v>1</v>
      </c>
      <c r="Q517" s="16" t="e">
        <f>D517+H517-N517-#REF!</f>
        <v>#REF!</v>
      </c>
      <c r="R517" s="472">
        <f t="shared" si="820"/>
        <v>0</v>
      </c>
      <c r="S517" s="640"/>
      <c r="T517" s="46" t="e">
        <f>H541-K541=Q541</f>
        <v>#REF!</v>
      </c>
      <c r="CJ517" s="46" t="b">
        <f t="shared" si="821"/>
        <v>1</v>
      </c>
      <c r="CT517" s="210">
        <f t="shared" si="719"/>
        <v>12336</v>
      </c>
      <c r="CU517" s="46" t="b">
        <f t="shared" si="720"/>
        <v>1</v>
      </c>
    </row>
    <row r="518" spans="1:99" s="350" customFormat="1" ht="36" customHeight="1" x14ac:dyDescent="0.25">
      <c r="A518" s="200"/>
      <c r="B518" s="179" t="s">
        <v>20</v>
      </c>
      <c r="C518" s="173"/>
      <c r="D518" s="42"/>
      <c r="E518" s="42"/>
      <c r="F518" s="42"/>
      <c r="G518" s="42"/>
      <c r="H518" s="42"/>
      <c r="I518" s="472"/>
      <c r="J518" s="133" t="e">
        <f t="shared" ref="J518:J520" si="826">I518/H518</f>
        <v>#DIV/0!</v>
      </c>
      <c r="K518" s="472"/>
      <c r="L518" s="133" t="e">
        <f t="shared" ref="L518:L520" si="827">K518/H518</f>
        <v>#DIV/0!</v>
      </c>
      <c r="M518" s="133" t="e">
        <f t="shared" ref="M518:M520" si="828">K518/I518</f>
        <v>#DIV/0!</v>
      </c>
      <c r="N518" s="472"/>
      <c r="O518" s="472">
        <f t="shared" si="825"/>
        <v>0</v>
      </c>
      <c r="P518" s="133" t="e">
        <f t="shared" si="819"/>
        <v>#DIV/0!</v>
      </c>
      <c r="Q518" s="16" t="e">
        <f>D518+H518-N518-#REF!</f>
        <v>#REF!</v>
      </c>
      <c r="R518" s="472">
        <f t="shared" si="820"/>
        <v>0</v>
      </c>
      <c r="S518" s="640"/>
      <c r="T518" s="46" t="e">
        <f>H542-K542=Q542</f>
        <v>#REF!</v>
      </c>
      <c r="CJ518" s="46" t="b">
        <f t="shared" si="821"/>
        <v>1</v>
      </c>
      <c r="CT518" s="210">
        <f t="shared" si="719"/>
        <v>0</v>
      </c>
      <c r="CU518" s="46" t="b">
        <f t="shared" si="720"/>
        <v>1</v>
      </c>
    </row>
    <row r="519" spans="1:99" s="37" customFormat="1" ht="36" customHeight="1" x14ac:dyDescent="0.25">
      <c r="A519" s="200"/>
      <c r="B519" s="180" t="s">
        <v>22</v>
      </c>
      <c r="C519" s="478"/>
      <c r="D519" s="167"/>
      <c r="E519" s="167"/>
      <c r="F519" s="325"/>
      <c r="G519" s="167"/>
      <c r="H519" s="167"/>
      <c r="I519" s="167"/>
      <c r="J519" s="174" t="e">
        <f t="shared" si="826"/>
        <v>#DIV/0!</v>
      </c>
      <c r="K519" s="269"/>
      <c r="L519" s="174" t="e">
        <f t="shared" si="827"/>
        <v>#DIV/0!</v>
      </c>
      <c r="M519" s="174" t="e">
        <f t="shared" si="828"/>
        <v>#DIV/0!</v>
      </c>
      <c r="N519" s="196"/>
      <c r="O519" s="196">
        <f t="shared" si="825"/>
        <v>0</v>
      </c>
      <c r="P519" s="174" t="e">
        <f t="shared" si="819"/>
        <v>#DIV/0!</v>
      </c>
      <c r="Q519" s="195" t="e">
        <f>D519+H519-N519-#REF!</f>
        <v>#REF!</v>
      </c>
      <c r="R519" s="167">
        <f t="shared" si="820"/>
        <v>0</v>
      </c>
      <c r="S519" s="640"/>
      <c r="T519" s="357" t="e">
        <f t="shared" ref="T519:T520" si="829">H543-K543=Q543</f>
        <v>#REF!</v>
      </c>
      <c r="CJ519" s="357" t="b">
        <f t="shared" si="821"/>
        <v>1</v>
      </c>
      <c r="CT519" s="210">
        <f t="shared" si="719"/>
        <v>0</v>
      </c>
      <c r="CU519" s="46" t="b">
        <f t="shared" si="720"/>
        <v>1</v>
      </c>
    </row>
    <row r="520" spans="1:99" s="350" customFormat="1" ht="36" customHeight="1" collapsed="1" x14ac:dyDescent="0.25">
      <c r="A520" s="201"/>
      <c r="B520" s="179" t="s">
        <v>11</v>
      </c>
      <c r="C520" s="173"/>
      <c r="D520" s="42"/>
      <c r="E520" s="42"/>
      <c r="F520" s="195"/>
      <c r="G520" s="42"/>
      <c r="H520" s="195"/>
      <c r="I520" s="472"/>
      <c r="J520" s="133" t="e">
        <f t="shared" si="826"/>
        <v>#DIV/0!</v>
      </c>
      <c r="K520" s="472"/>
      <c r="L520" s="133" t="e">
        <f t="shared" si="827"/>
        <v>#DIV/0!</v>
      </c>
      <c r="M520" s="174" t="e">
        <f t="shared" si="828"/>
        <v>#DIV/0!</v>
      </c>
      <c r="N520" s="472"/>
      <c r="O520" s="472">
        <f t="shared" si="825"/>
        <v>0</v>
      </c>
      <c r="P520" s="133" t="e">
        <f t="shared" si="819"/>
        <v>#DIV/0!</v>
      </c>
      <c r="Q520" s="16" t="e">
        <f>D520+H520-N520-#REF!</f>
        <v>#REF!</v>
      </c>
      <c r="R520" s="472">
        <f t="shared" si="820"/>
        <v>0</v>
      </c>
      <c r="S520" s="641"/>
      <c r="T520" s="46" t="e">
        <f t="shared" si="829"/>
        <v>#REF!</v>
      </c>
      <c r="CJ520" s="46" t="b">
        <f t="shared" si="821"/>
        <v>1</v>
      </c>
      <c r="CT520" s="210">
        <f t="shared" si="719"/>
        <v>0</v>
      </c>
      <c r="CU520" s="46" t="b">
        <f t="shared" si="720"/>
        <v>1</v>
      </c>
    </row>
    <row r="521" spans="1:99" s="45" customFormat="1" ht="69.75" x14ac:dyDescent="0.25">
      <c r="A521" s="178" t="s">
        <v>218</v>
      </c>
      <c r="B521" s="165" t="s">
        <v>138</v>
      </c>
      <c r="C521" s="129" t="s">
        <v>2</v>
      </c>
      <c r="D521" s="51">
        <f t="shared" ref="D521:I521" si="830">SUM(D522:D526)</f>
        <v>0</v>
      </c>
      <c r="E521" s="51">
        <f t="shared" si="830"/>
        <v>0</v>
      </c>
      <c r="F521" s="51">
        <f t="shared" si="830"/>
        <v>0</v>
      </c>
      <c r="G521" s="51">
        <f t="shared" si="830"/>
        <v>24370.21</v>
      </c>
      <c r="H521" s="51">
        <f t="shared" si="830"/>
        <v>25917.35</v>
      </c>
      <c r="I521" s="51">
        <f t="shared" si="830"/>
        <v>24087.87</v>
      </c>
      <c r="J521" s="205">
        <f>I521/H521</f>
        <v>0.92900000000000005</v>
      </c>
      <c r="K521" s="51">
        <f>SUM(K522:K526)</f>
        <v>16300.11</v>
      </c>
      <c r="L521" s="205">
        <f>K521/H521</f>
        <v>0.629</v>
      </c>
      <c r="M521" s="130">
        <f>K521/I521</f>
        <v>0.68</v>
      </c>
      <c r="N521" s="51">
        <f t="shared" ref="N521" si="831">SUM(N522:N526)</f>
        <v>25093.45</v>
      </c>
      <c r="O521" s="166">
        <f>H521-N521</f>
        <v>823.9</v>
      </c>
      <c r="P521" s="130">
        <f t="shared" si="711"/>
        <v>0.97</v>
      </c>
      <c r="Q521" s="51" t="e">
        <f>D521+H521-N521-#REF!</f>
        <v>#REF!</v>
      </c>
      <c r="R521" s="166">
        <f t="shared" si="705"/>
        <v>7787.76</v>
      </c>
      <c r="S521" s="576"/>
      <c r="T521" s="44" t="e">
        <f t="shared" ref="T521:T538" si="832">H539-K539=Q539</f>
        <v>#REF!</v>
      </c>
      <c r="CJ521" s="46" t="b">
        <f t="shared" si="708"/>
        <v>1</v>
      </c>
      <c r="CT521" s="452">
        <f t="shared" si="719"/>
        <v>25917.35</v>
      </c>
      <c r="CU521" s="27" t="b">
        <f t="shared" si="720"/>
        <v>1</v>
      </c>
    </row>
    <row r="522" spans="1:99" s="350" customFormat="1" ht="36" customHeight="1" x14ac:dyDescent="0.25">
      <c r="A522" s="182"/>
      <c r="B522" s="179" t="s">
        <v>10</v>
      </c>
      <c r="C522" s="173"/>
      <c r="D522" s="42"/>
      <c r="E522" s="42"/>
      <c r="F522" s="42"/>
      <c r="G522" s="42">
        <f>G552+G534+G528+G540+G546</f>
        <v>9720.25</v>
      </c>
      <c r="H522" s="42">
        <f t="shared" ref="H522:I522" si="833">H552+H534+H528+H540+H546</f>
        <v>12639.59</v>
      </c>
      <c r="I522" s="42">
        <f t="shared" si="833"/>
        <v>12639.56</v>
      </c>
      <c r="J522" s="134">
        <f t="shared" ref="J522" si="834">I522/H522</f>
        <v>1</v>
      </c>
      <c r="K522" s="42">
        <f t="shared" ref="K522" si="835">K552+K534+K528+K540+K546</f>
        <v>9871.52</v>
      </c>
      <c r="L522" s="134">
        <f t="shared" ref="L522" si="836">K522/H522</f>
        <v>0.78</v>
      </c>
      <c r="M522" s="169">
        <f t="shared" ref="M522" si="837">K522/I522</f>
        <v>0.78</v>
      </c>
      <c r="N522" s="42">
        <f t="shared" ref="N522" si="838">N552+N534+N528+N540+N546</f>
        <v>12562.45</v>
      </c>
      <c r="O522" s="42">
        <f>H522-N522</f>
        <v>77.14</v>
      </c>
      <c r="P522" s="134">
        <f t="shared" si="711"/>
        <v>0.99</v>
      </c>
      <c r="Q522" s="42" t="e">
        <f>D522+H522-N522-#REF!</f>
        <v>#REF!</v>
      </c>
      <c r="R522" s="42">
        <f t="shared" si="705"/>
        <v>2768.04</v>
      </c>
      <c r="S522" s="577"/>
      <c r="T522" s="46" t="e">
        <f t="shared" si="832"/>
        <v>#REF!</v>
      </c>
      <c r="CJ522" s="46" t="b">
        <f t="shared" si="708"/>
        <v>1</v>
      </c>
      <c r="CT522" s="452">
        <f t="shared" si="719"/>
        <v>12639.59</v>
      </c>
      <c r="CU522" s="27" t="b">
        <f t="shared" si="720"/>
        <v>1</v>
      </c>
    </row>
    <row r="523" spans="1:99" s="350" customFormat="1" ht="36" customHeight="1" x14ac:dyDescent="0.25">
      <c r="A523" s="182"/>
      <c r="B523" s="179" t="s">
        <v>8</v>
      </c>
      <c r="C523" s="173"/>
      <c r="D523" s="42"/>
      <c r="E523" s="42"/>
      <c r="F523" s="42">
        <f>D523-E523</f>
        <v>0</v>
      </c>
      <c r="G523" s="42">
        <f t="shared" ref="G523:I523" si="839">G553+G535+G529+G541+G547</f>
        <v>14195.96</v>
      </c>
      <c r="H523" s="42">
        <f t="shared" si="839"/>
        <v>12823.76</v>
      </c>
      <c r="I523" s="42">
        <f t="shared" si="839"/>
        <v>11331.87</v>
      </c>
      <c r="J523" s="169">
        <f>I523/H523</f>
        <v>0.88</v>
      </c>
      <c r="K523" s="42">
        <f t="shared" ref="K523" si="840">K553+K535+K529+K541+K547</f>
        <v>6312.15</v>
      </c>
      <c r="L523" s="169">
        <f>K523/H523</f>
        <v>0.49</v>
      </c>
      <c r="M523" s="169">
        <f>K523/I523</f>
        <v>0.56000000000000005</v>
      </c>
      <c r="N523" s="42">
        <f t="shared" ref="N523" si="841">N553+N535+N529+N541+N547</f>
        <v>12160.9</v>
      </c>
      <c r="O523" s="42">
        <f t="shared" ref="O523:O526" si="842">H523-N523</f>
        <v>662.86</v>
      </c>
      <c r="P523" s="169">
        <f t="shared" si="711"/>
        <v>0.95</v>
      </c>
      <c r="Q523" s="42" t="e">
        <f>D523+H523-N523-#REF!</f>
        <v>#REF!</v>
      </c>
      <c r="R523" s="42">
        <f t="shared" si="705"/>
        <v>5019.72</v>
      </c>
      <c r="S523" s="577"/>
      <c r="T523" s="46" t="e">
        <f t="shared" si="832"/>
        <v>#REF!</v>
      </c>
      <c r="CG523" s="147">
        <f>O541-418.42</f>
        <v>-418.42</v>
      </c>
      <c r="CJ523" s="46" t="b">
        <f t="shared" si="708"/>
        <v>1</v>
      </c>
      <c r="CT523" s="452">
        <f t="shared" si="719"/>
        <v>12823.76</v>
      </c>
      <c r="CU523" s="27" t="b">
        <f t="shared" si="720"/>
        <v>1</v>
      </c>
    </row>
    <row r="524" spans="1:99" s="350" customFormat="1" ht="36" customHeight="1" x14ac:dyDescent="0.25">
      <c r="A524" s="182"/>
      <c r="B524" s="179" t="s">
        <v>20</v>
      </c>
      <c r="C524" s="173"/>
      <c r="D524" s="42"/>
      <c r="E524" s="42"/>
      <c r="F524" s="42"/>
      <c r="G524" s="42">
        <f t="shared" ref="G524:I524" si="843">G554+G536+G530+G542+G548</f>
        <v>454</v>
      </c>
      <c r="H524" s="42">
        <f t="shared" si="843"/>
        <v>454</v>
      </c>
      <c r="I524" s="42">
        <f t="shared" si="843"/>
        <v>116.44</v>
      </c>
      <c r="J524" s="169">
        <f t="shared" ref="J524:J526" si="844">I524/H524</f>
        <v>0.26</v>
      </c>
      <c r="K524" s="42">
        <f t="shared" ref="K524" si="845">K554+K536+K530+K542+K548</f>
        <v>116.44</v>
      </c>
      <c r="L524" s="169">
        <f t="shared" ref="L524:L526" si="846">K524/H524</f>
        <v>0.26</v>
      </c>
      <c r="M524" s="169">
        <f t="shared" ref="M524:M526" si="847">K524/I524</f>
        <v>1</v>
      </c>
      <c r="N524" s="42">
        <f t="shared" ref="N524" si="848">N554+N536+N530+N542+N548</f>
        <v>370.1</v>
      </c>
      <c r="O524" s="42">
        <f t="shared" si="842"/>
        <v>83.9</v>
      </c>
      <c r="P524" s="169">
        <f t="shared" si="711"/>
        <v>0.82</v>
      </c>
      <c r="Q524" s="42" t="e">
        <f>D524+H524-N524-#REF!</f>
        <v>#REF!</v>
      </c>
      <c r="R524" s="42">
        <f t="shared" si="705"/>
        <v>0</v>
      </c>
      <c r="S524" s="577"/>
      <c r="T524" s="46" t="e">
        <f t="shared" si="832"/>
        <v>#REF!</v>
      </c>
      <c r="CJ524" s="46" t="b">
        <f t="shared" si="708"/>
        <v>1</v>
      </c>
      <c r="CT524" s="452">
        <f t="shared" si="719"/>
        <v>454</v>
      </c>
      <c r="CU524" s="27" t="b">
        <f t="shared" si="720"/>
        <v>1</v>
      </c>
    </row>
    <row r="525" spans="1:99" s="350" customFormat="1" ht="36" customHeight="1" x14ac:dyDescent="0.25">
      <c r="A525" s="182"/>
      <c r="B525" s="180" t="s">
        <v>22</v>
      </c>
      <c r="C525" s="445"/>
      <c r="D525" s="167"/>
      <c r="E525" s="167"/>
      <c r="F525" s="167"/>
      <c r="G525" s="42">
        <f t="shared" ref="G525:I525" si="849">G555+G537+G531+G543+G549</f>
        <v>0</v>
      </c>
      <c r="H525" s="42">
        <f t="shared" si="849"/>
        <v>0</v>
      </c>
      <c r="I525" s="42">
        <f t="shared" si="849"/>
        <v>0</v>
      </c>
      <c r="J525" s="133" t="e">
        <f t="shared" si="844"/>
        <v>#DIV/0!</v>
      </c>
      <c r="K525" s="42">
        <f t="shared" ref="K525" si="850">K555+K537+K531+K543+K549</f>
        <v>0</v>
      </c>
      <c r="L525" s="133" t="e">
        <f t="shared" si="846"/>
        <v>#DIV/0!</v>
      </c>
      <c r="M525" s="174" t="e">
        <f t="shared" si="847"/>
        <v>#DIV/0!</v>
      </c>
      <c r="N525" s="42">
        <f t="shared" ref="N525" si="851">N555+N537+N531+N543+N549</f>
        <v>0</v>
      </c>
      <c r="O525" s="42">
        <f t="shared" si="842"/>
        <v>0</v>
      </c>
      <c r="P525" s="134"/>
      <c r="Q525" s="42" t="e">
        <f>D525+H525-N525-#REF!</f>
        <v>#REF!</v>
      </c>
      <c r="R525" s="42">
        <f t="shared" ref="R525:R594" si="852">I525-K525</f>
        <v>0</v>
      </c>
      <c r="S525" s="577"/>
      <c r="T525" s="46" t="e">
        <f t="shared" si="832"/>
        <v>#REF!</v>
      </c>
      <c r="CJ525" s="46" t="b">
        <f t="shared" si="708"/>
        <v>1</v>
      </c>
      <c r="CT525" s="452">
        <f t="shared" si="719"/>
        <v>0</v>
      </c>
      <c r="CU525" s="27" t="b">
        <f t="shared" si="720"/>
        <v>1</v>
      </c>
    </row>
    <row r="526" spans="1:99" s="350" customFormat="1" ht="36" customHeight="1" collapsed="1" x14ac:dyDescent="0.25">
      <c r="A526" s="183"/>
      <c r="B526" s="179" t="s">
        <v>11</v>
      </c>
      <c r="C526" s="173"/>
      <c r="D526" s="42"/>
      <c r="E526" s="42"/>
      <c r="F526" s="42"/>
      <c r="G526" s="42">
        <f t="shared" ref="G526:I526" si="853">G556+G538+G532+G544+G550</f>
        <v>0</v>
      </c>
      <c r="H526" s="42">
        <f t="shared" si="853"/>
        <v>0</v>
      </c>
      <c r="I526" s="42">
        <f t="shared" si="853"/>
        <v>0</v>
      </c>
      <c r="J526" s="133" t="e">
        <f t="shared" si="844"/>
        <v>#DIV/0!</v>
      </c>
      <c r="K526" s="42">
        <f t="shared" ref="K526" si="854">K556+K538+K532+K544+K550</f>
        <v>0</v>
      </c>
      <c r="L526" s="133" t="e">
        <f t="shared" si="846"/>
        <v>#DIV/0!</v>
      </c>
      <c r="M526" s="174" t="e">
        <f t="shared" si="847"/>
        <v>#DIV/0!</v>
      </c>
      <c r="N526" s="42">
        <f t="shared" ref="N526" si="855">N556+N538+N532+N544+N550</f>
        <v>0</v>
      </c>
      <c r="O526" s="42">
        <f t="shared" si="842"/>
        <v>0</v>
      </c>
      <c r="P526" s="133" t="e">
        <f t="shared" si="711"/>
        <v>#DIV/0!</v>
      </c>
      <c r="Q526" s="42" t="e">
        <f>D526+H526-N526-#REF!</f>
        <v>#REF!</v>
      </c>
      <c r="R526" s="42">
        <f t="shared" si="852"/>
        <v>0</v>
      </c>
      <c r="S526" s="578"/>
      <c r="T526" s="46" t="e">
        <f t="shared" si="832"/>
        <v>#REF!</v>
      </c>
      <c r="CJ526" s="46" t="b">
        <f t="shared" si="708"/>
        <v>1</v>
      </c>
      <c r="CT526" s="452">
        <f t="shared" si="719"/>
        <v>0</v>
      </c>
      <c r="CU526" s="27" t="b">
        <f t="shared" si="720"/>
        <v>1</v>
      </c>
    </row>
    <row r="527" spans="1:99" s="45" customFormat="1" ht="69.75" x14ac:dyDescent="0.25">
      <c r="A527" s="198" t="s">
        <v>219</v>
      </c>
      <c r="B527" s="131" t="s">
        <v>139</v>
      </c>
      <c r="C527" s="175" t="s">
        <v>17</v>
      </c>
      <c r="D527" s="41">
        <f t="shared" ref="D527:I527" si="856">SUM(D528:D532)</f>
        <v>0</v>
      </c>
      <c r="E527" s="41">
        <f t="shared" si="856"/>
        <v>0</v>
      </c>
      <c r="F527" s="41">
        <f t="shared" si="856"/>
        <v>0</v>
      </c>
      <c r="G527" s="41">
        <f t="shared" si="856"/>
        <v>8904.16</v>
      </c>
      <c r="H527" s="41">
        <f t="shared" si="856"/>
        <v>7825.96</v>
      </c>
      <c r="I527" s="41">
        <f t="shared" si="856"/>
        <v>7508.33</v>
      </c>
      <c r="J527" s="132">
        <f>I527/H527</f>
        <v>0.96</v>
      </c>
      <c r="K527" s="41">
        <f>SUM(K528:K532)</f>
        <v>2328.86</v>
      </c>
      <c r="L527" s="132">
        <f>K527/H527</f>
        <v>0.3</v>
      </c>
      <c r="M527" s="132">
        <f>K527/I527</f>
        <v>0.31</v>
      </c>
      <c r="N527" s="41">
        <f>SUM(N528:N532)</f>
        <v>7002.06</v>
      </c>
      <c r="O527" s="41">
        <f>H527-N527</f>
        <v>823.9</v>
      </c>
      <c r="P527" s="132">
        <f t="shared" si="711"/>
        <v>0.89</v>
      </c>
      <c r="Q527" s="41" t="e">
        <f>D527+H527-N527-#REF!</f>
        <v>#REF!</v>
      </c>
      <c r="R527" s="41">
        <f t="shared" si="852"/>
        <v>5179.47</v>
      </c>
      <c r="S527" s="576" t="s">
        <v>535</v>
      </c>
      <c r="T527" s="44" t="e">
        <f t="shared" si="832"/>
        <v>#REF!</v>
      </c>
      <c r="CJ527" s="46" t="b">
        <f t="shared" si="708"/>
        <v>1</v>
      </c>
      <c r="CT527" s="210">
        <f t="shared" si="719"/>
        <v>7825.96</v>
      </c>
      <c r="CU527" s="46" t="b">
        <f t="shared" si="720"/>
        <v>1</v>
      </c>
    </row>
    <row r="528" spans="1:99" s="350" customFormat="1" ht="44.25" customHeight="1" x14ac:dyDescent="0.25">
      <c r="A528" s="200"/>
      <c r="B528" s="202" t="s">
        <v>10</v>
      </c>
      <c r="C528" s="453"/>
      <c r="D528" s="472"/>
      <c r="E528" s="472"/>
      <c r="F528" s="16"/>
      <c r="G528" s="472">
        <v>77.11</v>
      </c>
      <c r="H528" s="472">
        <v>771.11</v>
      </c>
      <c r="I528" s="472">
        <v>771.08</v>
      </c>
      <c r="J528" s="134">
        <f t="shared" ref="J528" si="857">I528/H528</f>
        <v>1</v>
      </c>
      <c r="K528" s="42">
        <v>231.33</v>
      </c>
      <c r="L528" s="169">
        <f t="shared" ref="L528" si="858">K528/H528</f>
        <v>0.3</v>
      </c>
      <c r="M528" s="169">
        <f t="shared" ref="M528" si="859">K528/I528</f>
        <v>0.3</v>
      </c>
      <c r="N528" s="472">
        <v>693.97</v>
      </c>
      <c r="O528" s="472">
        <f>H528-N528</f>
        <v>77.14</v>
      </c>
      <c r="P528" s="134">
        <f t="shared" si="711"/>
        <v>0.9</v>
      </c>
      <c r="Q528" s="16" t="e">
        <f>D528+H528-N528-#REF!</f>
        <v>#REF!</v>
      </c>
      <c r="R528" s="472">
        <f t="shared" si="852"/>
        <v>539.75</v>
      </c>
      <c r="S528" s="577"/>
      <c r="T528" s="46" t="e">
        <f t="shared" si="832"/>
        <v>#REF!</v>
      </c>
      <c r="CG528" s="147"/>
      <c r="CJ528" s="46" t="b">
        <f t="shared" si="708"/>
        <v>1</v>
      </c>
      <c r="CT528" s="210">
        <f t="shared" si="719"/>
        <v>771.11</v>
      </c>
      <c r="CU528" s="46" t="b">
        <f t="shared" si="720"/>
        <v>1</v>
      </c>
    </row>
    <row r="529" spans="1:99" s="350" customFormat="1" ht="44.25" customHeight="1" x14ac:dyDescent="0.25">
      <c r="A529" s="200"/>
      <c r="B529" s="202" t="s">
        <v>8</v>
      </c>
      <c r="C529" s="453"/>
      <c r="D529" s="472"/>
      <c r="E529" s="472"/>
      <c r="F529" s="472">
        <f>D529-E529</f>
        <v>0</v>
      </c>
      <c r="G529" s="472">
        <f>7717.6+655.45</f>
        <v>8373.0499999999993</v>
      </c>
      <c r="H529" s="472">
        <v>6620.85</v>
      </c>
      <c r="I529" s="472">
        <v>6620.81</v>
      </c>
      <c r="J529" s="134">
        <f>I529/H529</f>
        <v>1</v>
      </c>
      <c r="K529" s="42">
        <v>1981.09</v>
      </c>
      <c r="L529" s="169">
        <f>K529/H529</f>
        <v>0.3</v>
      </c>
      <c r="M529" s="169">
        <f>K529/I529</f>
        <v>0.3</v>
      </c>
      <c r="N529" s="472">
        <v>5957.99</v>
      </c>
      <c r="O529" s="472">
        <f>H529-N529</f>
        <v>662.86</v>
      </c>
      <c r="P529" s="134">
        <f t="shared" si="711"/>
        <v>0.9</v>
      </c>
      <c r="Q529" s="16" t="e">
        <f>D529+H529-N529-#REF!</f>
        <v>#REF!</v>
      </c>
      <c r="R529" s="472">
        <f t="shared" si="852"/>
        <v>4639.72</v>
      </c>
      <c r="S529" s="577"/>
      <c r="T529" s="46" t="e">
        <f t="shared" si="832"/>
        <v>#REF!</v>
      </c>
      <c r="CG529" s="147"/>
      <c r="CJ529" s="46" t="b">
        <f t="shared" si="708"/>
        <v>1</v>
      </c>
      <c r="CT529" s="210">
        <f t="shared" si="719"/>
        <v>6620.85</v>
      </c>
      <c r="CU529" s="46" t="b">
        <f t="shared" si="720"/>
        <v>1</v>
      </c>
    </row>
    <row r="530" spans="1:99" s="350" customFormat="1" ht="44.25" customHeight="1" x14ac:dyDescent="0.25">
      <c r="A530" s="200"/>
      <c r="B530" s="135" t="s">
        <v>20</v>
      </c>
      <c r="C530" s="465"/>
      <c r="D530" s="473"/>
      <c r="E530" s="473"/>
      <c r="F530" s="473"/>
      <c r="G530" s="473">
        <v>454</v>
      </c>
      <c r="H530" s="473">
        <v>434</v>
      </c>
      <c r="I530" s="473">
        <v>116.44</v>
      </c>
      <c r="J530" s="240">
        <f t="shared" ref="J530" si="860">I530/H530</f>
        <v>0.27</v>
      </c>
      <c r="K530" s="473">
        <v>116.44</v>
      </c>
      <c r="L530" s="168">
        <f t="shared" ref="L530" si="861">K530/H530</f>
        <v>0.27</v>
      </c>
      <c r="M530" s="168">
        <f>K530/I530</f>
        <v>1</v>
      </c>
      <c r="N530" s="473">
        <v>350.1</v>
      </c>
      <c r="O530" s="472">
        <f t="shared" ref="O530:O532" si="862">H530-N530</f>
        <v>83.9</v>
      </c>
      <c r="P530" s="240">
        <f t="shared" si="711"/>
        <v>0.81</v>
      </c>
      <c r="Q530" s="136" t="e">
        <f>D530+H530-N530-#REF!</f>
        <v>#REF!</v>
      </c>
      <c r="R530" s="473">
        <f t="shared" si="852"/>
        <v>0</v>
      </c>
      <c r="S530" s="577"/>
      <c r="T530" s="46" t="e">
        <f t="shared" si="832"/>
        <v>#REF!</v>
      </c>
      <c r="CJ530" s="46" t="b">
        <f t="shared" ref="CJ530:CJ619" si="863">N530+O530=H530</f>
        <v>1</v>
      </c>
      <c r="CT530" s="210">
        <f t="shared" ref="CT530:CT593" si="864">N530+O530</f>
        <v>434</v>
      </c>
      <c r="CU530" s="46" t="b">
        <f t="shared" ref="CU530:CU593" si="865">CT530=H530</f>
        <v>1</v>
      </c>
    </row>
    <row r="531" spans="1:99" s="350" customFormat="1" ht="44.25" customHeight="1" x14ac:dyDescent="0.25">
      <c r="A531" s="200"/>
      <c r="B531" s="135" t="s">
        <v>22</v>
      </c>
      <c r="C531" s="465"/>
      <c r="D531" s="473"/>
      <c r="E531" s="473"/>
      <c r="F531" s="136"/>
      <c r="G531" s="473"/>
      <c r="H531" s="136"/>
      <c r="I531" s="473"/>
      <c r="J531" s="133"/>
      <c r="K531" s="473"/>
      <c r="L531" s="133"/>
      <c r="M531" s="133"/>
      <c r="N531" s="473"/>
      <c r="O531" s="472">
        <f t="shared" si="862"/>
        <v>0</v>
      </c>
      <c r="P531" s="133"/>
      <c r="Q531" s="16" t="e">
        <f>D531+H531-N531-#REF!</f>
        <v>#REF!</v>
      </c>
      <c r="R531" s="473">
        <f t="shared" si="852"/>
        <v>0</v>
      </c>
      <c r="S531" s="577"/>
      <c r="T531" s="46" t="e">
        <f t="shared" si="832"/>
        <v>#REF!</v>
      </c>
      <c r="CJ531" s="46" t="b">
        <f t="shared" si="863"/>
        <v>1</v>
      </c>
      <c r="CT531" s="210">
        <f t="shared" si="864"/>
        <v>0</v>
      </c>
      <c r="CU531" s="46" t="b">
        <f t="shared" si="865"/>
        <v>1</v>
      </c>
    </row>
    <row r="532" spans="1:99" s="350" customFormat="1" ht="44.25" customHeight="1" collapsed="1" x14ac:dyDescent="0.25">
      <c r="A532" s="201"/>
      <c r="B532" s="135" t="s">
        <v>11</v>
      </c>
      <c r="C532" s="465"/>
      <c r="D532" s="473"/>
      <c r="E532" s="473"/>
      <c r="F532" s="136"/>
      <c r="G532" s="473"/>
      <c r="H532" s="136"/>
      <c r="I532" s="473"/>
      <c r="J532" s="150"/>
      <c r="K532" s="473"/>
      <c r="L532" s="150"/>
      <c r="M532" s="150"/>
      <c r="N532" s="473"/>
      <c r="O532" s="472">
        <f t="shared" si="862"/>
        <v>0</v>
      </c>
      <c r="P532" s="150"/>
      <c r="Q532" s="136" t="e">
        <f>D532+H532-N532-#REF!</f>
        <v>#REF!</v>
      </c>
      <c r="R532" s="473">
        <f t="shared" si="852"/>
        <v>0</v>
      </c>
      <c r="S532" s="578"/>
      <c r="T532" s="46" t="e">
        <f t="shared" si="832"/>
        <v>#REF!</v>
      </c>
      <c r="CJ532" s="46" t="b">
        <f t="shared" si="863"/>
        <v>1</v>
      </c>
      <c r="CT532" s="210">
        <f t="shared" si="864"/>
        <v>0</v>
      </c>
      <c r="CU532" s="46" t="b">
        <f t="shared" si="865"/>
        <v>1</v>
      </c>
    </row>
    <row r="533" spans="1:99" s="45" customFormat="1" ht="129.75" customHeight="1" x14ac:dyDescent="0.25">
      <c r="A533" s="198" t="s">
        <v>220</v>
      </c>
      <c r="B533" s="131" t="s">
        <v>492</v>
      </c>
      <c r="C533" s="175" t="s">
        <v>17</v>
      </c>
      <c r="D533" s="41">
        <f t="shared" ref="D533:I533" si="866">SUM(D534:D538)</f>
        <v>0</v>
      </c>
      <c r="E533" s="41">
        <f t="shared" si="866"/>
        <v>0</v>
      </c>
      <c r="F533" s="41">
        <f t="shared" si="866"/>
        <v>0</v>
      </c>
      <c r="G533" s="41">
        <f t="shared" si="866"/>
        <v>0</v>
      </c>
      <c r="H533" s="41">
        <f t="shared" si="866"/>
        <v>400</v>
      </c>
      <c r="I533" s="41">
        <f t="shared" si="866"/>
        <v>380</v>
      </c>
      <c r="J533" s="132">
        <f>I533/H533</f>
        <v>0.95</v>
      </c>
      <c r="K533" s="41">
        <f>SUM(K534:K538)</f>
        <v>0</v>
      </c>
      <c r="L533" s="132">
        <f>K533/H533</f>
        <v>0</v>
      </c>
      <c r="M533" s="199">
        <f>K533/I533</f>
        <v>0</v>
      </c>
      <c r="N533" s="41">
        <f>SUM(N534:N538)</f>
        <v>400</v>
      </c>
      <c r="O533" s="41">
        <f>H533-N533</f>
        <v>0</v>
      </c>
      <c r="P533" s="132">
        <f t="shared" ref="P533:P536" si="867">N533/H533</f>
        <v>1</v>
      </c>
      <c r="Q533" s="41" t="e">
        <f>D533+H533-N533-#REF!</f>
        <v>#REF!</v>
      </c>
      <c r="R533" s="41">
        <f t="shared" ref="R533:R538" si="868">I533-K533</f>
        <v>380</v>
      </c>
      <c r="S533" s="576" t="s">
        <v>578</v>
      </c>
      <c r="T533" s="44" t="e">
        <f t="shared" si="832"/>
        <v>#REF!</v>
      </c>
      <c r="CJ533" s="46" t="b">
        <f t="shared" si="863"/>
        <v>1</v>
      </c>
      <c r="CT533" s="210">
        <f t="shared" si="864"/>
        <v>400</v>
      </c>
      <c r="CU533" s="46" t="b">
        <f t="shared" si="865"/>
        <v>1</v>
      </c>
    </row>
    <row r="534" spans="1:99" s="350" customFormat="1" ht="60" customHeight="1" x14ac:dyDescent="0.25">
      <c r="A534" s="200"/>
      <c r="B534" s="202" t="s">
        <v>10</v>
      </c>
      <c r="C534" s="503"/>
      <c r="D534" s="488"/>
      <c r="E534" s="488"/>
      <c r="F534" s="16"/>
      <c r="G534" s="488"/>
      <c r="H534" s="488"/>
      <c r="I534" s="488"/>
      <c r="J534" s="133" t="e">
        <f t="shared" ref="J534" si="869">I534/H534</f>
        <v>#DIV/0!</v>
      </c>
      <c r="K534" s="137"/>
      <c r="L534" s="133" t="e">
        <f t="shared" ref="L534" si="870">K534/H534</f>
        <v>#DIV/0!</v>
      </c>
      <c r="M534" s="133" t="e">
        <f t="shared" ref="M534" si="871">K534/I534</f>
        <v>#DIV/0!</v>
      </c>
      <c r="N534" s="488">
        <f>H534</f>
        <v>0</v>
      </c>
      <c r="O534" s="488">
        <f>H534-N534</f>
        <v>0</v>
      </c>
      <c r="P534" s="133" t="e">
        <f t="shared" si="867"/>
        <v>#DIV/0!</v>
      </c>
      <c r="Q534" s="16" t="e">
        <f>D534+H534-N534-#REF!</f>
        <v>#REF!</v>
      </c>
      <c r="R534" s="488">
        <f t="shared" si="868"/>
        <v>0</v>
      </c>
      <c r="S534" s="577"/>
      <c r="T534" s="46" t="e">
        <f t="shared" si="832"/>
        <v>#REF!</v>
      </c>
      <c r="CG534" s="147"/>
      <c r="CJ534" s="46" t="b">
        <f t="shared" si="863"/>
        <v>1</v>
      </c>
      <c r="CT534" s="210">
        <f t="shared" si="864"/>
        <v>0</v>
      </c>
      <c r="CU534" s="46" t="b">
        <f t="shared" si="865"/>
        <v>1</v>
      </c>
    </row>
    <row r="535" spans="1:99" s="350" customFormat="1" ht="60" customHeight="1" x14ac:dyDescent="0.25">
      <c r="A535" s="200"/>
      <c r="B535" s="202" t="s">
        <v>8</v>
      </c>
      <c r="C535" s="503"/>
      <c r="D535" s="488"/>
      <c r="E535" s="488"/>
      <c r="F535" s="488">
        <f>D535-E535</f>
        <v>0</v>
      </c>
      <c r="G535" s="488"/>
      <c r="H535" s="488">
        <v>380</v>
      </c>
      <c r="I535" s="488">
        <v>380</v>
      </c>
      <c r="J535" s="134">
        <f>I535/H535</f>
        <v>1</v>
      </c>
      <c r="K535" s="137"/>
      <c r="L535" s="133">
        <f>K535/H535</f>
        <v>0</v>
      </c>
      <c r="M535" s="133">
        <f>K535/I535</f>
        <v>0</v>
      </c>
      <c r="N535" s="488">
        <f>H535</f>
        <v>380</v>
      </c>
      <c r="O535" s="488">
        <f>H535-N535</f>
        <v>0</v>
      </c>
      <c r="P535" s="134">
        <f t="shared" si="867"/>
        <v>1</v>
      </c>
      <c r="Q535" s="16" t="e">
        <f>D535+H535-N535-#REF!</f>
        <v>#REF!</v>
      </c>
      <c r="R535" s="488">
        <f t="shared" si="868"/>
        <v>380</v>
      </c>
      <c r="S535" s="577"/>
      <c r="T535" s="46" t="e">
        <f t="shared" si="832"/>
        <v>#REF!</v>
      </c>
      <c r="CG535" s="147"/>
      <c r="CJ535" s="46" t="b">
        <f t="shared" si="863"/>
        <v>1</v>
      </c>
      <c r="CT535" s="210">
        <f t="shared" si="864"/>
        <v>380</v>
      </c>
      <c r="CU535" s="46" t="b">
        <f t="shared" si="865"/>
        <v>1</v>
      </c>
    </row>
    <row r="536" spans="1:99" s="350" customFormat="1" ht="60" customHeight="1" x14ac:dyDescent="0.25">
      <c r="A536" s="200"/>
      <c r="B536" s="135" t="s">
        <v>20</v>
      </c>
      <c r="C536" s="483"/>
      <c r="D536" s="487"/>
      <c r="E536" s="487"/>
      <c r="F536" s="487"/>
      <c r="G536" s="487"/>
      <c r="H536" s="487">
        <v>20</v>
      </c>
      <c r="I536" s="487"/>
      <c r="J536" s="150">
        <f t="shared" ref="J536" si="872">I536/H536</f>
        <v>0</v>
      </c>
      <c r="K536" s="215"/>
      <c r="L536" s="150">
        <f t="shared" ref="L536" si="873">K536/H536</f>
        <v>0</v>
      </c>
      <c r="M536" s="150" t="e">
        <f>K536/I536</f>
        <v>#DIV/0!</v>
      </c>
      <c r="N536" s="487">
        <f>H536</f>
        <v>20</v>
      </c>
      <c r="O536" s="488">
        <f t="shared" ref="O536:O538" si="874">H536-N536</f>
        <v>0</v>
      </c>
      <c r="P536" s="240">
        <f t="shared" si="867"/>
        <v>1</v>
      </c>
      <c r="Q536" s="136" t="e">
        <f>D536+H536-N536-#REF!</f>
        <v>#REF!</v>
      </c>
      <c r="R536" s="487">
        <f t="shared" si="868"/>
        <v>0</v>
      </c>
      <c r="S536" s="577"/>
      <c r="T536" s="46" t="e">
        <f t="shared" si="832"/>
        <v>#REF!</v>
      </c>
      <c r="CJ536" s="46" t="b">
        <f t="shared" ref="CJ536:CJ538" si="875">N536+O536=H536</f>
        <v>1</v>
      </c>
      <c r="CT536" s="210">
        <f t="shared" si="864"/>
        <v>20</v>
      </c>
      <c r="CU536" s="46" t="b">
        <f t="shared" si="865"/>
        <v>1</v>
      </c>
    </row>
    <row r="537" spans="1:99" s="350" customFormat="1" ht="60" customHeight="1" x14ac:dyDescent="0.25">
      <c r="A537" s="200"/>
      <c r="B537" s="135" t="s">
        <v>22</v>
      </c>
      <c r="C537" s="483"/>
      <c r="D537" s="487"/>
      <c r="E537" s="487"/>
      <c r="F537" s="136"/>
      <c r="G537" s="487"/>
      <c r="H537" s="136"/>
      <c r="I537" s="487"/>
      <c r="J537" s="133"/>
      <c r="K537" s="487"/>
      <c r="L537" s="133"/>
      <c r="M537" s="133"/>
      <c r="N537" s="487"/>
      <c r="O537" s="488">
        <f t="shared" si="874"/>
        <v>0</v>
      </c>
      <c r="P537" s="133"/>
      <c r="Q537" s="16" t="e">
        <f>D537+H537-N537-#REF!</f>
        <v>#REF!</v>
      </c>
      <c r="R537" s="487">
        <f t="shared" si="868"/>
        <v>0</v>
      </c>
      <c r="S537" s="577"/>
      <c r="T537" s="46" t="e">
        <f t="shared" si="832"/>
        <v>#REF!</v>
      </c>
      <c r="CJ537" s="46" t="b">
        <f t="shared" si="875"/>
        <v>1</v>
      </c>
      <c r="CT537" s="210">
        <f t="shared" si="864"/>
        <v>0</v>
      </c>
      <c r="CU537" s="46" t="b">
        <f t="shared" si="865"/>
        <v>1</v>
      </c>
    </row>
    <row r="538" spans="1:99" s="350" customFormat="1" ht="60" customHeight="1" collapsed="1" x14ac:dyDescent="0.25">
      <c r="A538" s="201"/>
      <c r="B538" s="135" t="s">
        <v>11</v>
      </c>
      <c r="C538" s="483"/>
      <c r="D538" s="487"/>
      <c r="E538" s="487"/>
      <c r="F538" s="136"/>
      <c r="G538" s="487"/>
      <c r="H538" s="136"/>
      <c r="I538" s="487"/>
      <c r="J538" s="150"/>
      <c r="K538" s="487"/>
      <c r="L538" s="150"/>
      <c r="M538" s="150"/>
      <c r="N538" s="487"/>
      <c r="O538" s="488">
        <f t="shared" si="874"/>
        <v>0</v>
      </c>
      <c r="P538" s="150"/>
      <c r="Q538" s="136" t="e">
        <f>D538+H538-N538-#REF!</f>
        <v>#REF!</v>
      </c>
      <c r="R538" s="487">
        <f t="shared" si="868"/>
        <v>0</v>
      </c>
      <c r="S538" s="578"/>
      <c r="T538" s="46" t="e">
        <f t="shared" si="832"/>
        <v>#REF!</v>
      </c>
      <c r="CJ538" s="46" t="b">
        <f t="shared" si="875"/>
        <v>1</v>
      </c>
      <c r="CT538" s="210">
        <f t="shared" si="864"/>
        <v>0</v>
      </c>
      <c r="CU538" s="46" t="b">
        <f t="shared" si="865"/>
        <v>1</v>
      </c>
    </row>
    <row r="539" spans="1:99" s="45" customFormat="1" ht="225" customHeight="1" x14ac:dyDescent="0.25">
      <c r="A539" s="198" t="s">
        <v>221</v>
      </c>
      <c r="B539" s="131" t="s">
        <v>306</v>
      </c>
      <c r="C539" s="175" t="s">
        <v>17</v>
      </c>
      <c r="D539" s="41">
        <f t="shared" ref="D539:I539" si="876">SUM(D540:D544)</f>
        <v>0</v>
      </c>
      <c r="E539" s="41">
        <f t="shared" si="876"/>
        <v>0</v>
      </c>
      <c r="F539" s="41">
        <f t="shared" si="876"/>
        <v>0</v>
      </c>
      <c r="G539" s="41">
        <f t="shared" si="876"/>
        <v>12.3</v>
      </c>
      <c r="H539" s="41">
        <f t="shared" si="876"/>
        <v>12.3</v>
      </c>
      <c r="I539" s="41">
        <f t="shared" si="876"/>
        <v>12.25</v>
      </c>
      <c r="J539" s="132">
        <f>I539/H539</f>
        <v>1</v>
      </c>
      <c r="K539" s="41">
        <f>SUM(K540:K544)</f>
        <v>12.25</v>
      </c>
      <c r="L539" s="498">
        <f>K539/H539</f>
        <v>0.996</v>
      </c>
      <c r="M539" s="132">
        <f>K539/I539</f>
        <v>1</v>
      </c>
      <c r="N539" s="41">
        <f>SUM(N540:N544)</f>
        <v>12.3</v>
      </c>
      <c r="O539" s="41">
        <f>H539-N539</f>
        <v>0</v>
      </c>
      <c r="P539" s="132">
        <f t="shared" ref="P539:P602" si="877">N539/H539</f>
        <v>1</v>
      </c>
      <c r="Q539" s="41" t="e">
        <f>D539+H539-N539-#REF!</f>
        <v>#REF!</v>
      </c>
      <c r="R539" s="41">
        <f t="shared" si="852"/>
        <v>0</v>
      </c>
      <c r="S539" s="576" t="s">
        <v>470</v>
      </c>
      <c r="T539" s="44" t="e">
        <f t="shared" ref="T539:T544" si="878">H551-K551=Q551</f>
        <v>#REF!</v>
      </c>
      <c r="CJ539" s="46" t="b">
        <f t="shared" si="863"/>
        <v>1</v>
      </c>
      <c r="CT539" s="210">
        <f t="shared" si="864"/>
        <v>12.3</v>
      </c>
      <c r="CU539" s="46" t="b">
        <f t="shared" si="865"/>
        <v>1</v>
      </c>
    </row>
    <row r="540" spans="1:99" s="350" customFormat="1" ht="36" customHeight="1" x14ac:dyDescent="0.25">
      <c r="A540" s="200"/>
      <c r="B540" s="202" t="s">
        <v>10</v>
      </c>
      <c r="C540" s="453"/>
      <c r="D540" s="472"/>
      <c r="E540" s="472"/>
      <c r="F540" s="16"/>
      <c r="G540" s="42"/>
      <c r="H540" s="42"/>
      <c r="I540" s="472"/>
      <c r="J540" s="174" t="e">
        <f t="shared" ref="J540" si="879">I540/H540</f>
        <v>#DIV/0!</v>
      </c>
      <c r="K540" s="196"/>
      <c r="L540" s="174" t="e">
        <f t="shared" ref="L540" si="880">K540/H540</f>
        <v>#DIV/0!</v>
      </c>
      <c r="M540" s="174" t="e">
        <f t="shared" ref="M540" si="881">K540/I540</f>
        <v>#DIV/0!</v>
      </c>
      <c r="N540" s="472"/>
      <c r="O540" s="42">
        <f>H540-N540</f>
        <v>0</v>
      </c>
      <c r="P540" s="133" t="e">
        <f t="shared" si="877"/>
        <v>#DIV/0!</v>
      </c>
      <c r="Q540" s="16" t="e">
        <f>D540+H540-N540-#REF!</f>
        <v>#REF!</v>
      </c>
      <c r="R540" s="42">
        <f t="shared" si="852"/>
        <v>0</v>
      </c>
      <c r="S540" s="577"/>
      <c r="T540" s="46" t="e">
        <f t="shared" si="878"/>
        <v>#REF!</v>
      </c>
      <c r="CJ540" s="46" t="b">
        <f t="shared" si="863"/>
        <v>1</v>
      </c>
      <c r="CT540" s="210">
        <f t="shared" si="864"/>
        <v>0</v>
      </c>
      <c r="CU540" s="46" t="b">
        <f t="shared" si="865"/>
        <v>1</v>
      </c>
    </row>
    <row r="541" spans="1:99" s="350" customFormat="1" ht="36" customHeight="1" x14ac:dyDescent="0.25">
      <c r="A541" s="200"/>
      <c r="B541" s="202" t="s">
        <v>8</v>
      </c>
      <c r="C541" s="453"/>
      <c r="D541" s="472"/>
      <c r="E541" s="472"/>
      <c r="F541" s="472">
        <f>D541-E541</f>
        <v>0</v>
      </c>
      <c r="G541" s="472">
        <v>12.3</v>
      </c>
      <c r="H541" s="472">
        <v>12.3</v>
      </c>
      <c r="I541" s="472">
        <v>12.25</v>
      </c>
      <c r="J541" s="134">
        <f>I541/H541</f>
        <v>1</v>
      </c>
      <c r="K541" s="42">
        <v>12.25</v>
      </c>
      <c r="L541" s="499">
        <f>K541/H541</f>
        <v>0.996</v>
      </c>
      <c r="M541" s="169">
        <f>K541/I541</f>
        <v>1</v>
      </c>
      <c r="N541" s="472">
        <v>12.3</v>
      </c>
      <c r="O541" s="42">
        <f t="shared" ref="O541:O544" si="882">H541-N541</f>
        <v>0</v>
      </c>
      <c r="P541" s="134">
        <f t="shared" si="877"/>
        <v>1</v>
      </c>
      <c r="Q541" s="16" t="e">
        <f>D541+H541-N541-#REF!</f>
        <v>#REF!</v>
      </c>
      <c r="R541" s="472">
        <f t="shared" si="852"/>
        <v>0</v>
      </c>
      <c r="S541" s="577"/>
      <c r="T541" s="46" t="e">
        <f t="shared" si="878"/>
        <v>#REF!</v>
      </c>
      <c r="CJ541" s="46" t="b">
        <f t="shared" si="863"/>
        <v>1</v>
      </c>
      <c r="CT541" s="210">
        <f t="shared" si="864"/>
        <v>12.3</v>
      </c>
      <c r="CU541" s="46" t="b">
        <f t="shared" si="865"/>
        <v>1</v>
      </c>
    </row>
    <row r="542" spans="1:99" s="350" customFormat="1" ht="36" customHeight="1" x14ac:dyDescent="0.25">
      <c r="A542" s="200"/>
      <c r="B542" s="202" t="s">
        <v>20</v>
      </c>
      <c r="C542" s="453"/>
      <c r="D542" s="472"/>
      <c r="E542" s="472"/>
      <c r="F542" s="472"/>
      <c r="G542" s="472"/>
      <c r="H542" s="472"/>
      <c r="I542" s="472"/>
      <c r="J542" s="174" t="e">
        <f t="shared" ref="J542:J544" si="883">I542/H542</f>
        <v>#DIV/0!</v>
      </c>
      <c r="K542" s="196"/>
      <c r="L542" s="174" t="e">
        <f t="shared" ref="L542:L544" si="884">K542/H542</f>
        <v>#DIV/0!</v>
      </c>
      <c r="M542" s="174" t="e">
        <f t="shared" ref="M542:M544" si="885">K542/I542</f>
        <v>#DIV/0!</v>
      </c>
      <c r="N542" s="472"/>
      <c r="O542" s="42">
        <f t="shared" si="882"/>
        <v>0</v>
      </c>
      <c r="P542" s="133" t="e">
        <f t="shared" si="877"/>
        <v>#DIV/0!</v>
      </c>
      <c r="Q542" s="16" t="e">
        <f>D542+H542-N542-#REF!</f>
        <v>#REF!</v>
      </c>
      <c r="R542" s="472">
        <f t="shared" si="852"/>
        <v>0</v>
      </c>
      <c r="S542" s="577"/>
      <c r="T542" s="46" t="e">
        <f t="shared" si="878"/>
        <v>#REF!</v>
      </c>
      <c r="CJ542" s="46" t="b">
        <f t="shared" si="863"/>
        <v>1</v>
      </c>
      <c r="CT542" s="210">
        <f t="shared" si="864"/>
        <v>0</v>
      </c>
      <c r="CU542" s="46" t="b">
        <f t="shared" si="865"/>
        <v>1</v>
      </c>
    </row>
    <row r="543" spans="1:99" s="350" customFormat="1" ht="36" customHeight="1" x14ac:dyDescent="0.25">
      <c r="A543" s="200"/>
      <c r="B543" s="135" t="s">
        <v>22</v>
      </c>
      <c r="C543" s="465"/>
      <c r="D543" s="473"/>
      <c r="E543" s="473"/>
      <c r="F543" s="136"/>
      <c r="G543" s="514"/>
      <c r="H543" s="514"/>
      <c r="I543" s="514"/>
      <c r="J543" s="174" t="e">
        <f t="shared" si="883"/>
        <v>#DIV/0!</v>
      </c>
      <c r="K543" s="269"/>
      <c r="L543" s="174" t="e">
        <f t="shared" si="884"/>
        <v>#DIV/0!</v>
      </c>
      <c r="M543" s="174" t="e">
        <f t="shared" si="885"/>
        <v>#DIV/0!</v>
      </c>
      <c r="N543" s="215"/>
      <c r="O543" s="42">
        <f t="shared" si="882"/>
        <v>0</v>
      </c>
      <c r="P543" s="133" t="e">
        <f t="shared" si="877"/>
        <v>#DIV/0!</v>
      </c>
      <c r="Q543" s="16" t="e">
        <f>D543+H543-N543-#REF!</f>
        <v>#REF!</v>
      </c>
      <c r="R543" s="514">
        <f t="shared" si="852"/>
        <v>0</v>
      </c>
      <c r="S543" s="577"/>
      <c r="T543" s="46" t="e">
        <f t="shared" si="878"/>
        <v>#REF!</v>
      </c>
      <c r="CJ543" s="46" t="b">
        <f t="shared" si="863"/>
        <v>1</v>
      </c>
      <c r="CT543" s="210">
        <f t="shared" si="864"/>
        <v>0</v>
      </c>
      <c r="CU543" s="46" t="b">
        <f t="shared" si="865"/>
        <v>1</v>
      </c>
    </row>
    <row r="544" spans="1:99" s="350" customFormat="1" ht="36" customHeight="1" collapsed="1" x14ac:dyDescent="0.25">
      <c r="A544" s="201"/>
      <c r="B544" s="202" t="s">
        <v>11</v>
      </c>
      <c r="C544" s="453"/>
      <c r="D544" s="472"/>
      <c r="E544" s="472"/>
      <c r="F544" s="16"/>
      <c r="G544" s="472"/>
      <c r="H544" s="16"/>
      <c r="I544" s="472"/>
      <c r="J544" s="174" t="e">
        <f t="shared" si="883"/>
        <v>#DIV/0!</v>
      </c>
      <c r="K544" s="196"/>
      <c r="L544" s="174" t="e">
        <f t="shared" si="884"/>
        <v>#DIV/0!</v>
      </c>
      <c r="M544" s="174" t="e">
        <f t="shared" si="885"/>
        <v>#DIV/0!</v>
      </c>
      <c r="N544" s="137"/>
      <c r="O544" s="42">
        <f t="shared" si="882"/>
        <v>0</v>
      </c>
      <c r="P544" s="133" t="e">
        <f t="shared" si="877"/>
        <v>#DIV/0!</v>
      </c>
      <c r="Q544" s="16" t="e">
        <f>D544+H544-N544-#REF!</f>
        <v>#REF!</v>
      </c>
      <c r="R544" s="472">
        <f t="shared" si="852"/>
        <v>0</v>
      </c>
      <c r="S544" s="578"/>
      <c r="T544" s="46" t="e">
        <f t="shared" si="878"/>
        <v>#REF!</v>
      </c>
      <c r="CJ544" s="46" t="b">
        <f t="shared" si="863"/>
        <v>1</v>
      </c>
      <c r="CT544" s="210">
        <f t="shared" si="864"/>
        <v>0</v>
      </c>
      <c r="CU544" s="46" t="b">
        <f t="shared" si="865"/>
        <v>1</v>
      </c>
    </row>
    <row r="545" spans="1:99" s="50" customFormat="1" ht="239.25" customHeight="1" outlineLevel="1" x14ac:dyDescent="0.25">
      <c r="A545" s="198" t="s">
        <v>222</v>
      </c>
      <c r="B545" s="131" t="s">
        <v>140</v>
      </c>
      <c r="C545" s="175" t="s">
        <v>17</v>
      </c>
      <c r="D545" s="41">
        <f t="shared" ref="D545:I545" si="886">SUM(D546:D550)</f>
        <v>0</v>
      </c>
      <c r="E545" s="41">
        <f t="shared" si="886"/>
        <v>0</v>
      </c>
      <c r="F545" s="41">
        <f t="shared" si="886"/>
        <v>0</v>
      </c>
      <c r="G545" s="41">
        <f t="shared" si="886"/>
        <v>9643.14</v>
      </c>
      <c r="H545" s="41">
        <f t="shared" si="886"/>
        <v>11868.48</v>
      </c>
      <c r="I545" s="41">
        <f t="shared" si="886"/>
        <v>11868.48</v>
      </c>
      <c r="J545" s="132">
        <f>I545/H545</f>
        <v>1</v>
      </c>
      <c r="K545" s="41">
        <f>SUM(K546:K550)</f>
        <v>9640.19</v>
      </c>
      <c r="L545" s="132">
        <f>K545/H545</f>
        <v>0.81</v>
      </c>
      <c r="M545" s="171">
        <f>K545/I545</f>
        <v>0.81</v>
      </c>
      <c r="N545" s="41">
        <f>SUM(N546:N550)</f>
        <v>11868.48</v>
      </c>
      <c r="O545" s="41">
        <f>H545-N545</f>
        <v>0</v>
      </c>
      <c r="P545" s="132">
        <f t="shared" si="877"/>
        <v>1</v>
      </c>
      <c r="Q545" s="41" t="e">
        <f>D545+H545-N545-#REF!</f>
        <v>#REF!</v>
      </c>
      <c r="R545" s="41">
        <f t="shared" si="852"/>
        <v>2228.29</v>
      </c>
      <c r="S545" s="649" t="s">
        <v>544</v>
      </c>
      <c r="T545" s="46" t="b">
        <f t="shared" ref="T545:T568" si="887">H557-K557=Q557</f>
        <v>0</v>
      </c>
      <c r="CG545" s="221" t="s">
        <v>185</v>
      </c>
      <c r="CJ545" s="46" t="b">
        <f t="shared" si="863"/>
        <v>1</v>
      </c>
      <c r="CT545" s="210">
        <f t="shared" si="864"/>
        <v>11868.48</v>
      </c>
      <c r="CU545" s="46" t="b">
        <f t="shared" si="865"/>
        <v>1</v>
      </c>
    </row>
    <row r="546" spans="1:99" s="350" customFormat="1" ht="45" customHeight="1" outlineLevel="1" x14ac:dyDescent="0.25">
      <c r="A546" s="200"/>
      <c r="B546" s="202" t="s">
        <v>10</v>
      </c>
      <c r="C546" s="453"/>
      <c r="D546" s="472"/>
      <c r="E546" s="472"/>
      <c r="F546" s="16"/>
      <c r="G546" s="472">
        <v>9643.14</v>
      </c>
      <c r="H546" s="472">
        <v>11868.48</v>
      </c>
      <c r="I546" s="472">
        <v>11868.48</v>
      </c>
      <c r="J546" s="134">
        <f t="shared" ref="J546" si="888">I546/H546</f>
        <v>1</v>
      </c>
      <c r="K546" s="472">
        <v>9640.19</v>
      </c>
      <c r="L546" s="134">
        <f t="shared" ref="L546" si="889">K546/H546</f>
        <v>0.81</v>
      </c>
      <c r="M546" s="134">
        <f t="shared" ref="M546" si="890">K546/I546</f>
        <v>0.81</v>
      </c>
      <c r="N546" s="472">
        <f>H546</f>
        <v>11868.48</v>
      </c>
      <c r="O546" s="472">
        <f>H546-N546</f>
        <v>0</v>
      </c>
      <c r="P546" s="134">
        <f t="shared" si="877"/>
        <v>1</v>
      </c>
      <c r="Q546" s="16" t="e">
        <f>D546+H546-N546-#REF!</f>
        <v>#REF!</v>
      </c>
      <c r="R546" s="472">
        <f t="shared" si="852"/>
        <v>2228.29</v>
      </c>
      <c r="S546" s="640"/>
      <c r="T546" s="46" t="b">
        <f t="shared" si="887"/>
        <v>1</v>
      </c>
      <c r="CJ546" s="46" t="b">
        <f t="shared" si="863"/>
        <v>1</v>
      </c>
      <c r="CT546" s="210">
        <f t="shared" si="864"/>
        <v>11868.48</v>
      </c>
      <c r="CU546" s="46" t="b">
        <f t="shared" si="865"/>
        <v>1</v>
      </c>
    </row>
    <row r="547" spans="1:99" s="350" customFormat="1" ht="45" customHeight="1" outlineLevel="1" x14ac:dyDescent="0.25">
      <c r="A547" s="200"/>
      <c r="B547" s="202" t="s">
        <v>8</v>
      </c>
      <c r="C547" s="453"/>
      <c r="D547" s="472"/>
      <c r="E547" s="472"/>
      <c r="F547" s="472">
        <f>D547-E547</f>
        <v>0</v>
      </c>
      <c r="G547" s="472"/>
      <c r="H547" s="472"/>
      <c r="I547" s="472"/>
      <c r="J547" s="133" t="e">
        <f>I547/H547</f>
        <v>#DIV/0!</v>
      </c>
      <c r="K547" s="137"/>
      <c r="L547" s="133" t="e">
        <f>K547/H547</f>
        <v>#DIV/0!</v>
      </c>
      <c r="M547" s="133" t="e">
        <f>K547/I547</f>
        <v>#DIV/0!</v>
      </c>
      <c r="N547" s="137"/>
      <c r="O547" s="472">
        <f t="shared" ref="O547:O556" si="891">H547-N547</f>
        <v>0</v>
      </c>
      <c r="P547" s="133" t="e">
        <f t="shared" si="877"/>
        <v>#DIV/0!</v>
      </c>
      <c r="Q547" s="16" t="e">
        <f>D547+H547-N547-#REF!</f>
        <v>#REF!</v>
      </c>
      <c r="R547" s="472">
        <f t="shared" si="852"/>
        <v>0</v>
      </c>
      <c r="S547" s="640"/>
      <c r="T547" s="46" t="b">
        <f t="shared" si="887"/>
        <v>0</v>
      </c>
      <c r="CJ547" s="46" t="b">
        <f t="shared" si="863"/>
        <v>1</v>
      </c>
      <c r="CT547" s="210">
        <f t="shared" si="864"/>
        <v>0</v>
      </c>
      <c r="CU547" s="46" t="b">
        <f t="shared" si="865"/>
        <v>1</v>
      </c>
    </row>
    <row r="548" spans="1:99" s="350" customFormat="1" ht="45" customHeight="1" outlineLevel="1" x14ac:dyDescent="0.25">
      <c r="A548" s="200"/>
      <c r="B548" s="202" t="s">
        <v>20</v>
      </c>
      <c r="C548" s="453"/>
      <c r="D548" s="472"/>
      <c r="E548" s="472"/>
      <c r="F548" s="472"/>
      <c r="G548" s="472"/>
      <c r="H548" s="472"/>
      <c r="I548" s="472"/>
      <c r="J548" s="133" t="e">
        <f t="shared" ref="J548:J550" si="892">I548/H548</f>
        <v>#DIV/0!</v>
      </c>
      <c r="K548" s="137"/>
      <c r="L548" s="133" t="e">
        <f t="shared" ref="L548:L550" si="893">K548/H548</f>
        <v>#DIV/0!</v>
      </c>
      <c r="M548" s="133" t="e">
        <f t="shared" ref="M548:M550" si="894">K548/I548</f>
        <v>#DIV/0!</v>
      </c>
      <c r="N548" s="137"/>
      <c r="O548" s="472">
        <f t="shared" si="891"/>
        <v>0</v>
      </c>
      <c r="P548" s="133" t="e">
        <f t="shared" si="877"/>
        <v>#DIV/0!</v>
      </c>
      <c r="Q548" s="16" t="e">
        <f>D548+H548-N548-#REF!</f>
        <v>#REF!</v>
      </c>
      <c r="R548" s="472">
        <f t="shared" si="852"/>
        <v>0</v>
      </c>
      <c r="S548" s="640"/>
      <c r="T548" s="46" t="b">
        <f t="shared" si="887"/>
        <v>0</v>
      </c>
      <c r="CJ548" s="46" t="b">
        <f t="shared" si="863"/>
        <v>1</v>
      </c>
      <c r="CT548" s="210">
        <f t="shared" si="864"/>
        <v>0</v>
      </c>
      <c r="CU548" s="46" t="b">
        <f t="shared" si="865"/>
        <v>1</v>
      </c>
    </row>
    <row r="549" spans="1:99" s="350" customFormat="1" ht="45" customHeight="1" outlineLevel="1" x14ac:dyDescent="0.25">
      <c r="A549" s="200"/>
      <c r="B549" s="135" t="s">
        <v>22</v>
      </c>
      <c r="C549" s="465"/>
      <c r="D549" s="473"/>
      <c r="E549" s="473"/>
      <c r="F549" s="136"/>
      <c r="G549" s="473"/>
      <c r="H549" s="136"/>
      <c r="I549" s="473"/>
      <c r="J549" s="133" t="e">
        <f t="shared" si="892"/>
        <v>#DIV/0!</v>
      </c>
      <c r="K549" s="473"/>
      <c r="L549" s="133" t="e">
        <f t="shared" si="893"/>
        <v>#DIV/0!</v>
      </c>
      <c r="M549" s="133" t="e">
        <f t="shared" si="894"/>
        <v>#DIV/0!</v>
      </c>
      <c r="N549" s="473"/>
      <c r="O549" s="472">
        <f t="shared" si="891"/>
        <v>0</v>
      </c>
      <c r="P549" s="133" t="e">
        <f t="shared" si="877"/>
        <v>#DIV/0!</v>
      </c>
      <c r="Q549" s="16" t="e">
        <f>D549+H549-N549-#REF!</f>
        <v>#REF!</v>
      </c>
      <c r="R549" s="473">
        <f t="shared" si="852"/>
        <v>0</v>
      </c>
      <c r="S549" s="640"/>
      <c r="T549" s="46" t="b">
        <f t="shared" si="887"/>
        <v>1</v>
      </c>
      <c r="CJ549" s="46" t="b">
        <f t="shared" si="863"/>
        <v>1</v>
      </c>
      <c r="CT549" s="210">
        <f t="shared" si="864"/>
        <v>0</v>
      </c>
      <c r="CU549" s="46" t="b">
        <f t="shared" si="865"/>
        <v>1</v>
      </c>
    </row>
    <row r="550" spans="1:99" s="350" customFormat="1" ht="45" customHeight="1" outlineLevel="1" collapsed="1" x14ac:dyDescent="0.25">
      <c r="A550" s="201"/>
      <c r="B550" s="202" t="s">
        <v>11</v>
      </c>
      <c r="C550" s="453"/>
      <c r="D550" s="472"/>
      <c r="E550" s="472"/>
      <c r="F550" s="16"/>
      <c r="G550" s="472"/>
      <c r="H550" s="16"/>
      <c r="I550" s="472"/>
      <c r="J550" s="133" t="e">
        <f t="shared" si="892"/>
        <v>#DIV/0!</v>
      </c>
      <c r="K550" s="472"/>
      <c r="L550" s="133" t="e">
        <f t="shared" si="893"/>
        <v>#DIV/0!</v>
      </c>
      <c r="M550" s="133" t="e">
        <f t="shared" si="894"/>
        <v>#DIV/0!</v>
      </c>
      <c r="N550" s="472"/>
      <c r="O550" s="472">
        <f t="shared" si="891"/>
        <v>0</v>
      </c>
      <c r="P550" s="133" t="e">
        <f t="shared" si="877"/>
        <v>#DIV/0!</v>
      </c>
      <c r="Q550" s="16" t="e">
        <f>D550+H550-N550-#REF!</f>
        <v>#REF!</v>
      </c>
      <c r="R550" s="472">
        <f t="shared" si="852"/>
        <v>0</v>
      </c>
      <c r="S550" s="641"/>
      <c r="T550" s="46" t="b">
        <f t="shared" si="887"/>
        <v>0</v>
      </c>
      <c r="CJ550" s="46" t="b">
        <f t="shared" si="863"/>
        <v>1</v>
      </c>
      <c r="CT550" s="210">
        <f t="shared" si="864"/>
        <v>0</v>
      </c>
      <c r="CU550" s="46" t="b">
        <f t="shared" si="865"/>
        <v>1</v>
      </c>
    </row>
    <row r="551" spans="1:99" s="49" customFormat="1" ht="46.5" x14ac:dyDescent="0.25">
      <c r="A551" s="198" t="s">
        <v>491</v>
      </c>
      <c r="B551" s="131" t="s">
        <v>328</v>
      </c>
      <c r="C551" s="175" t="s">
        <v>17</v>
      </c>
      <c r="D551" s="41">
        <f t="shared" ref="D551:I551" si="895">SUM(D552:D556)</f>
        <v>0</v>
      </c>
      <c r="E551" s="41">
        <f t="shared" si="895"/>
        <v>0</v>
      </c>
      <c r="F551" s="41">
        <f t="shared" si="895"/>
        <v>0</v>
      </c>
      <c r="G551" s="41">
        <f t="shared" si="895"/>
        <v>5810.61</v>
      </c>
      <c r="H551" s="41">
        <f t="shared" si="895"/>
        <v>5810.61</v>
      </c>
      <c r="I551" s="41">
        <f t="shared" si="895"/>
        <v>4318.8100000000004</v>
      </c>
      <c r="J551" s="132">
        <f>I551/H551</f>
        <v>0.74</v>
      </c>
      <c r="K551" s="41">
        <f>SUM(K552:K556)</f>
        <v>4318.8100000000004</v>
      </c>
      <c r="L551" s="132">
        <f>K551/H551</f>
        <v>0.74</v>
      </c>
      <c r="M551" s="132">
        <f>K551/I551</f>
        <v>1</v>
      </c>
      <c r="N551" s="41">
        <f>SUM(N552:N556)</f>
        <v>5810.61</v>
      </c>
      <c r="O551" s="505">
        <f t="shared" si="891"/>
        <v>0</v>
      </c>
      <c r="P551" s="132">
        <f t="shared" si="877"/>
        <v>1</v>
      </c>
      <c r="Q551" s="41" t="e">
        <f>D551+H551-N551-#REF!</f>
        <v>#REF!</v>
      </c>
      <c r="R551" s="531">
        <f t="shared" si="852"/>
        <v>0</v>
      </c>
      <c r="S551" s="576" t="s">
        <v>545</v>
      </c>
      <c r="T551" s="48" t="b">
        <f t="shared" si="887"/>
        <v>0</v>
      </c>
      <c r="CJ551" s="46" t="b">
        <f t="shared" si="863"/>
        <v>1</v>
      </c>
      <c r="CT551" s="210">
        <f t="shared" si="864"/>
        <v>5810.61</v>
      </c>
      <c r="CU551" s="46" t="b">
        <f t="shared" si="865"/>
        <v>1</v>
      </c>
    </row>
    <row r="552" spans="1:99" s="350" customFormat="1" ht="36.75" customHeight="1" x14ac:dyDescent="0.25">
      <c r="A552" s="200"/>
      <c r="B552" s="202" t="s">
        <v>10</v>
      </c>
      <c r="C552" s="453"/>
      <c r="D552" s="472"/>
      <c r="E552" s="472"/>
      <c r="F552" s="16"/>
      <c r="G552" s="472"/>
      <c r="H552" s="472"/>
      <c r="I552" s="472"/>
      <c r="J552" s="174" t="e">
        <f t="shared" ref="J552" si="896">I552/H552</f>
        <v>#DIV/0!</v>
      </c>
      <c r="K552" s="196"/>
      <c r="L552" s="174" t="e">
        <f t="shared" ref="L552" si="897">K552/H552</f>
        <v>#DIV/0!</v>
      </c>
      <c r="M552" s="174" t="e">
        <f t="shared" ref="M552" si="898">K552/I552</f>
        <v>#DIV/0!</v>
      </c>
      <c r="N552" s="196"/>
      <c r="O552" s="196">
        <f>H552-N552</f>
        <v>0</v>
      </c>
      <c r="P552" s="174" t="e">
        <f t="shared" si="877"/>
        <v>#DIV/0!</v>
      </c>
      <c r="Q552" s="16" t="e">
        <f>D552+H552-N552-#REF!</f>
        <v>#REF!</v>
      </c>
      <c r="R552" s="532">
        <f t="shared" si="852"/>
        <v>0</v>
      </c>
      <c r="S552" s="577"/>
      <c r="T552" s="46" t="b">
        <f t="shared" si="887"/>
        <v>1</v>
      </c>
      <c r="CJ552" s="46" t="b">
        <f t="shared" si="863"/>
        <v>1</v>
      </c>
      <c r="CT552" s="210">
        <f t="shared" si="864"/>
        <v>0</v>
      </c>
      <c r="CU552" s="46" t="b">
        <f t="shared" si="865"/>
        <v>1</v>
      </c>
    </row>
    <row r="553" spans="1:99" s="350" customFormat="1" ht="36.75" customHeight="1" x14ac:dyDescent="0.25">
      <c r="A553" s="200"/>
      <c r="B553" s="202" t="s">
        <v>8</v>
      </c>
      <c r="C553" s="453"/>
      <c r="D553" s="472"/>
      <c r="E553" s="472"/>
      <c r="F553" s="472">
        <f>D553-E553</f>
        <v>0</v>
      </c>
      <c r="G553" s="472">
        <v>5810.61</v>
      </c>
      <c r="H553" s="472">
        <v>5810.61</v>
      </c>
      <c r="I553" s="472">
        <v>4318.8100000000004</v>
      </c>
      <c r="J553" s="169">
        <f>I553/H553</f>
        <v>0.74</v>
      </c>
      <c r="K553" s="472">
        <v>4318.8100000000004</v>
      </c>
      <c r="L553" s="169">
        <f>K553/H553</f>
        <v>0.74</v>
      </c>
      <c r="M553" s="169">
        <f>K553/I553</f>
        <v>1</v>
      </c>
      <c r="N553" s="472">
        <f>H553</f>
        <v>5810.61</v>
      </c>
      <c r="O553" s="196">
        <f t="shared" si="891"/>
        <v>0</v>
      </c>
      <c r="P553" s="169">
        <f t="shared" si="877"/>
        <v>1</v>
      </c>
      <c r="Q553" s="16" t="e">
        <f>D553+H553-N553-#REF!</f>
        <v>#REF!</v>
      </c>
      <c r="R553" s="474">
        <f t="shared" si="852"/>
        <v>0</v>
      </c>
      <c r="S553" s="577"/>
      <c r="T553" s="46" t="b">
        <f t="shared" si="887"/>
        <v>0</v>
      </c>
      <c r="CJ553" s="46" t="b">
        <f t="shared" si="863"/>
        <v>1</v>
      </c>
      <c r="CT553" s="210">
        <f t="shared" si="864"/>
        <v>5810.61</v>
      </c>
      <c r="CU553" s="46" t="b">
        <f t="shared" si="865"/>
        <v>1</v>
      </c>
    </row>
    <row r="554" spans="1:99" s="350" customFormat="1" ht="36.75" customHeight="1" x14ac:dyDescent="0.25">
      <c r="A554" s="200"/>
      <c r="B554" s="202" t="s">
        <v>20</v>
      </c>
      <c r="C554" s="453"/>
      <c r="D554" s="472"/>
      <c r="E554" s="472"/>
      <c r="F554" s="472"/>
      <c r="G554" s="472"/>
      <c r="H554" s="472"/>
      <c r="I554" s="472"/>
      <c r="J554" s="133" t="e">
        <f t="shared" ref="J554:J556" si="899">I554/H554</f>
        <v>#DIV/0!</v>
      </c>
      <c r="K554" s="472"/>
      <c r="L554" s="133" t="e">
        <f t="shared" ref="L554:L556" si="900">K554/H554</f>
        <v>#DIV/0!</v>
      </c>
      <c r="M554" s="133" t="e">
        <f t="shared" ref="M554:M556" si="901">K554/I554</f>
        <v>#DIV/0!</v>
      </c>
      <c r="N554" s="472">
        <f>H554</f>
        <v>0</v>
      </c>
      <c r="O554" s="472">
        <f t="shared" si="891"/>
        <v>0</v>
      </c>
      <c r="P554" s="174" t="e">
        <f t="shared" si="877"/>
        <v>#DIV/0!</v>
      </c>
      <c r="Q554" s="16" t="e">
        <f>D554+H554-N554-#REF!</f>
        <v>#REF!</v>
      </c>
      <c r="R554" s="474">
        <f t="shared" si="852"/>
        <v>0</v>
      </c>
      <c r="S554" s="577"/>
      <c r="T554" s="46" t="b">
        <f t="shared" si="887"/>
        <v>1</v>
      </c>
      <c r="CJ554" s="46" t="b">
        <f t="shared" si="863"/>
        <v>1</v>
      </c>
      <c r="CT554" s="210">
        <f t="shared" si="864"/>
        <v>0</v>
      </c>
      <c r="CU554" s="46" t="b">
        <f t="shared" si="865"/>
        <v>1</v>
      </c>
    </row>
    <row r="555" spans="1:99" s="350" customFormat="1" ht="36.75" customHeight="1" x14ac:dyDescent="0.25">
      <c r="A555" s="200"/>
      <c r="B555" s="135" t="s">
        <v>22</v>
      </c>
      <c r="C555" s="465"/>
      <c r="D555" s="473"/>
      <c r="E555" s="473"/>
      <c r="F555" s="136"/>
      <c r="G555" s="473"/>
      <c r="H555" s="136"/>
      <c r="I555" s="473"/>
      <c r="J555" s="133" t="e">
        <f t="shared" si="899"/>
        <v>#DIV/0!</v>
      </c>
      <c r="K555" s="473"/>
      <c r="L555" s="133" t="e">
        <f t="shared" si="900"/>
        <v>#DIV/0!</v>
      </c>
      <c r="M555" s="133" t="e">
        <f t="shared" si="901"/>
        <v>#DIV/0!</v>
      </c>
      <c r="N555" s="473"/>
      <c r="O555" s="473">
        <f t="shared" si="891"/>
        <v>0</v>
      </c>
      <c r="P555" s="174" t="e">
        <f t="shared" si="877"/>
        <v>#DIV/0!</v>
      </c>
      <c r="Q555" s="16" t="e">
        <f>D555+H555-N555-#REF!</f>
        <v>#REF!</v>
      </c>
      <c r="R555" s="533">
        <f t="shared" si="852"/>
        <v>0</v>
      </c>
      <c r="S555" s="577"/>
      <c r="T555" s="46" t="b">
        <f t="shared" si="887"/>
        <v>1</v>
      </c>
      <c r="CJ555" s="46" t="b">
        <f t="shared" si="863"/>
        <v>1</v>
      </c>
      <c r="CT555" s="210">
        <f t="shared" si="864"/>
        <v>0</v>
      </c>
      <c r="CU555" s="46" t="b">
        <f t="shared" si="865"/>
        <v>1</v>
      </c>
    </row>
    <row r="556" spans="1:99" s="350" customFormat="1" ht="57.75" customHeight="1" x14ac:dyDescent="0.25">
      <c r="A556" s="201"/>
      <c r="B556" s="202" t="s">
        <v>11</v>
      </c>
      <c r="C556" s="453"/>
      <c r="D556" s="472"/>
      <c r="E556" s="472"/>
      <c r="F556" s="16"/>
      <c r="G556" s="472"/>
      <c r="H556" s="16"/>
      <c r="I556" s="472"/>
      <c r="J556" s="133" t="e">
        <f t="shared" si="899"/>
        <v>#DIV/0!</v>
      </c>
      <c r="K556" s="472"/>
      <c r="L556" s="133" t="e">
        <f t="shared" si="900"/>
        <v>#DIV/0!</v>
      </c>
      <c r="M556" s="133" t="e">
        <f t="shared" si="901"/>
        <v>#DIV/0!</v>
      </c>
      <c r="N556" s="472"/>
      <c r="O556" s="472">
        <f t="shared" si="891"/>
        <v>0</v>
      </c>
      <c r="P556" s="174" t="e">
        <f t="shared" si="877"/>
        <v>#DIV/0!</v>
      </c>
      <c r="Q556" s="16" t="e">
        <f>D556+H556-N556-#REF!</f>
        <v>#REF!</v>
      </c>
      <c r="R556" s="532">
        <f t="shared" si="852"/>
        <v>0</v>
      </c>
      <c r="S556" s="578"/>
      <c r="T556" s="46" t="b">
        <f t="shared" si="887"/>
        <v>1</v>
      </c>
      <c r="CJ556" s="46" t="b">
        <f t="shared" si="863"/>
        <v>1</v>
      </c>
      <c r="CT556" s="210">
        <f t="shared" si="864"/>
        <v>0</v>
      </c>
      <c r="CU556" s="46" t="b">
        <f t="shared" si="865"/>
        <v>1</v>
      </c>
    </row>
    <row r="557" spans="1:99" s="264" customFormat="1" ht="142.5" customHeight="1" x14ac:dyDescent="0.25">
      <c r="A557" s="603" t="s">
        <v>45</v>
      </c>
      <c r="B557" s="53" t="s">
        <v>37</v>
      </c>
      <c r="C557" s="53" t="s">
        <v>9</v>
      </c>
      <c r="D557" s="54">
        <f t="shared" ref="D557:I557" si="902">SUM(D558:D562)</f>
        <v>0</v>
      </c>
      <c r="E557" s="54">
        <f t="shared" si="902"/>
        <v>0</v>
      </c>
      <c r="F557" s="54">
        <f t="shared" si="902"/>
        <v>0</v>
      </c>
      <c r="G557" s="54">
        <f t="shared" si="902"/>
        <v>197646.27</v>
      </c>
      <c r="H557" s="54">
        <f t="shared" si="902"/>
        <v>200963.96</v>
      </c>
      <c r="I557" s="54">
        <f t="shared" si="902"/>
        <v>140740.57999999999</v>
      </c>
      <c r="J557" s="56">
        <f>I557/H557</f>
        <v>0.7</v>
      </c>
      <c r="K557" s="54">
        <f t="shared" ref="K557" si="903">SUM(K558:K562)</f>
        <v>123349.18</v>
      </c>
      <c r="L557" s="57">
        <f>K557/H557</f>
        <v>0.61</v>
      </c>
      <c r="M557" s="57">
        <f>K557/I557</f>
        <v>0.88</v>
      </c>
      <c r="N557" s="54">
        <f t="shared" ref="N557:O557" si="904">SUM(N558:N562)</f>
        <v>170669.85</v>
      </c>
      <c r="O557" s="54">
        <f t="shared" si="904"/>
        <v>30294.11</v>
      </c>
      <c r="P557" s="57">
        <f t="shared" si="877"/>
        <v>0.85</v>
      </c>
      <c r="Q557" s="54">
        <f t="shared" ref="Q557:Q620" si="905">H557-N557</f>
        <v>30294.11</v>
      </c>
      <c r="R557" s="54">
        <f t="shared" si="852"/>
        <v>17391.400000000001</v>
      </c>
      <c r="S557" s="588" t="s">
        <v>416</v>
      </c>
      <c r="T557" s="263" t="b">
        <f t="shared" si="887"/>
        <v>0</v>
      </c>
      <c r="CJ557" s="46" t="b">
        <f t="shared" si="863"/>
        <v>1</v>
      </c>
      <c r="CT557" s="452">
        <f t="shared" si="864"/>
        <v>200963.96</v>
      </c>
      <c r="CU557" s="27" t="b">
        <f t="shared" si="865"/>
        <v>1</v>
      </c>
    </row>
    <row r="558" spans="1:99" s="363" customFormat="1" x14ac:dyDescent="0.25">
      <c r="A558" s="604"/>
      <c r="B558" s="66" t="s">
        <v>10</v>
      </c>
      <c r="C558" s="66"/>
      <c r="D558" s="77"/>
      <c r="E558" s="77"/>
      <c r="F558" s="73"/>
      <c r="G558" s="77">
        <f>G564+G594+G612+G672+G582</f>
        <v>0</v>
      </c>
      <c r="H558" s="77">
        <f t="shared" ref="H558:I562" si="906">H564+H594+H612+H672+H582</f>
        <v>0</v>
      </c>
      <c r="I558" s="77">
        <f t="shared" si="906"/>
        <v>0</v>
      </c>
      <c r="J558" s="88" t="e">
        <f t="shared" ref="J558:J559" si="907">I558/H558</f>
        <v>#DIV/0!</v>
      </c>
      <c r="K558" s="77">
        <f t="shared" ref="K558:K562" si="908">K564+K594+K612+K672+K582</f>
        <v>0</v>
      </c>
      <c r="L558" s="91" t="e">
        <f>K558/H558</f>
        <v>#DIV/0!</v>
      </c>
      <c r="M558" s="91" t="e">
        <f t="shared" ref="M558:M578" si="909">K558/I558</f>
        <v>#DIV/0!</v>
      </c>
      <c r="N558" s="77">
        <f t="shared" ref="N558:O562" si="910">N564+N594+N612+N672+N582</f>
        <v>0</v>
      </c>
      <c r="O558" s="77">
        <f t="shared" si="910"/>
        <v>0</v>
      </c>
      <c r="P558" s="91" t="e">
        <f t="shared" si="877"/>
        <v>#DIV/0!</v>
      </c>
      <c r="Q558" s="77">
        <f t="shared" si="905"/>
        <v>0</v>
      </c>
      <c r="R558" s="77">
        <f t="shared" si="852"/>
        <v>0</v>
      </c>
      <c r="S558" s="589"/>
      <c r="T558" s="217" t="b">
        <f t="shared" si="887"/>
        <v>1</v>
      </c>
      <c r="CJ558" s="46" t="b">
        <f t="shared" si="863"/>
        <v>1</v>
      </c>
      <c r="CT558" s="452">
        <f t="shared" si="864"/>
        <v>0</v>
      </c>
      <c r="CU558" s="27" t="b">
        <f t="shared" si="865"/>
        <v>1</v>
      </c>
    </row>
    <row r="559" spans="1:99" s="363" customFormat="1" x14ac:dyDescent="0.25">
      <c r="A559" s="604"/>
      <c r="B559" s="66" t="s">
        <v>8</v>
      </c>
      <c r="C559" s="66"/>
      <c r="D559" s="77"/>
      <c r="E559" s="77"/>
      <c r="F559" s="73"/>
      <c r="G559" s="77">
        <f>G565+G595+G613+G673+G583</f>
        <v>72546.8</v>
      </c>
      <c r="H559" s="77">
        <f t="shared" si="906"/>
        <v>75831.3</v>
      </c>
      <c r="I559" s="77">
        <f t="shared" si="906"/>
        <v>47470.84</v>
      </c>
      <c r="J559" s="78">
        <f t="shared" si="907"/>
        <v>0.63</v>
      </c>
      <c r="K559" s="77">
        <f t="shared" si="908"/>
        <v>30079.439999999999</v>
      </c>
      <c r="L559" s="79">
        <f>K559/H559</f>
        <v>0.4</v>
      </c>
      <c r="M559" s="79">
        <f t="shared" si="909"/>
        <v>0.63</v>
      </c>
      <c r="N559" s="77">
        <f t="shared" si="910"/>
        <v>61247.66</v>
      </c>
      <c r="O559" s="77">
        <f t="shared" si="910"/>
        <v>14583.64</v>
      </c>
      <c r="P559" s="79">
        <f t="shared" si="877"/>
        <v>0.81</v>
      </c>
      <c r="Q559" s="77">
        <f t="shared" si="905"/>
        <v>14583.64</v>
      </c>
      <c r="R559" s="77">
        <f t="shared" si="852"/>
        <v>17391.400000000001</v>
      </c>
      <c r="S559" s="589"/>
      <c r="T559" s="217" t="b">
        <f t="shared" si="887"/>
        <v>0</v>
      </c>
      <c r="CJ559" s="46" t="b">
        <f t="shared" si="863"/>
        <v>1</v>
      </c>
      <c r="CT559" s="452">
        <f t="shared" si="864"/>
        <v>75831.3</v>
      </c>
      <c r="CU559" s="27" t="b">
        <f t="shared" si="865"/>
        <v>1</v>
      </c>
    </row>
    <row r="560" spans="1:99" s="363" customFormat="1" x14ac:dyDescent="0.25">
      <c r="A560" s="604"/>
      <c r="B560" s="80" t="s">
        <v>19</v>
      </c>
      <c r="C560" s="66"/>
      <c r="D560" s="77"/>
      <c r="E560" s="77"/>
      <c r="F560" s="77"/>
      <c r="G560" s="77">
        <f>G566+G596+G614+G674+G584</f>
        <v>54294.9</v>
      </c>
      <c r="H560" s="77">
        <f t="shared" si="906"/>
        <v>54328.09</v>
      </c>
      <c r="I560" s="77">
        <f t="shared" si="906"/>
        <v>36825.71</v>
      </c>
      <c r="J560" s="78">
        <f>I560/H560</f>
        <v>0.68</v>
      </c>
      <c r="K560" s="77">
        <f t="shared" si="908"/>
        <v>36825.71</v>
      </c>
      <c r="L560" s="79">
        <f t="shared" ref="L560:L562" si="911">K560/H560</f>
        <v>0.68</v>
      </c>
      <c r="M560" s="79">
        <f t="shared" si="909"/>
        <v>1</v>
      </c>
      <c r="N560" s="77">
        <f t="shared" si="910"/>
        <v>46665.11</v>
      </c>
      <c r="O560" s="77">
        <f t="shared" si="910"/>
        <v>7662.98</v>
      </c>
      <c r="P560" s="79">
        <f t="shared" si="877"/>
        <v>0.86</v>
      </c>
      <c r="Q560" s="77">
        <f t="shared" si="905"/>
        <v>7662.98</v>
      </c>
      <c r="R560" s="77">
        <f t="shared" si="852"/>
        <v>0</v>
      </c>
      <c r="S560" s="589"/>
      <c r="T560" s="217" t="b">
        <f t="shared" si="887"/>
        <v>1</v>
      </c>
      <c r="CJ560" s="46" t="b">
        <f t="shared" si="863"/>
        <v>1</v>
      </c>
      <c r="CT560" s="452">
        <f t="shared" si="864"/>
        <v>54328.09</v>
      </c>
      <c r="CU560" s="27" t="b">
        <f t="shared" si="865"/>
        <v>1</v>
      </c>
    </row>
    <row r="561" spans="1:99" s="363" customFormat="1" x14ac:dyDescent="0.25">
      <c r="A561" s="604"/>
      <c r="B561" s="70" t="s">
        <v>22</v>
      </c>
      <c r="C561" s="58"/>
      <c r="D561" s="25"/>
      <c r="E561" s="25"/>
      <c r="F561" s="25"/>
      <c r="G561" s="77">
        <f>G567+G597+G615+G675+G585</f>
        <v>0</v>
      </c>
      <c r="H561" s="77">
        <f t="shared" si="906"/>
        <v>0</v>
      </c>
      <c r="I561" s="77">
        <f t="shared" si="906"/>
        <v>0</v>
      </c>
      <c r="J561" s="88" t="e">
        <f t="shared" ref="J561:J562" si="912">I561/H561</f>
        <v>#DIV/0!</v>
      </c>
      <c r="K561" s="77">
        <f t="shared" si="908"/>
        <v>0</v>
      </c>
      <c r="L561" s="91" t="e">
        <f t="shared" si="911"/>
        <v>#DIV/0!</v>
      </c>
      <c r="M561" s="91" t="e">
        <f t="shared" si="909"/>
        <v>#DIV/0!</v>
      </c>
      <c r="N561" s="77">
        <f t="shared" si="910"/>
        <v>0</v>
      </c>
      <c r="O561" s="77">
        <f t="shared" si="910"/>
        <v>0</v>
      </c>
      <c r="P561" s="91" t="e">
        <f t="shared" si="877"/>
        <v>#DIV/0!</v>
      </c>
      <c r="Q561" s="77">
        <f t="shared" si="905"/>
        <v>0</v>
      </c>
      <c r="R561" s="77">
        <f t="shared" si="852"/>
        <v>0</v>
      </c>
      <c r="S561" s="589"/>
      <c r="T561" s="217" t="b">
        <f t="shared" si="887"/>
        <v>1</v>
      </c>
      <c r="CJ561" s="46" t="b">
        <f t="shared" si="863"/>
        <v>1</v>
      </c>
      <c r="CT561" s="452">
        <f t="shared" si="864"/>
        <v>0</v>
      </c>
      <c r="CU561" s="27" t="b">
        <f t="shared" si="865"/>
        <v>1</v>
      </c>
    </row>
    <row r="562" spans="1:99" s="363" customFormat="1" ht="34.5" customHeight="1" x14ac:dyDescent="0.25">
      <c r="A562" s="605"/>
      <c r="B562" s="72" t="s">
        <v>11</v>
      </c>
      <c r="C562" s="66"/>
      <c r="D562" s="77"/>
      <c r="E562" s="77"/>
      <c r="F562" s="77"/>
      <c r="G562" s="77">
        <f>G568+G598+G616+G676+G586</f>
        <v>70804.570000000007</v>
      </c>
      <c r="H562" s="77">
        <f t="shared" si="906"/>
        <v>70804.570000000007</v>
      </c>
      <c r="I562" s="77">
        <f t="shared" si="906"/>
        <v>56444.03</v>
      </c>
      <c r="J562" s="78">
        <f t="shared" si="912"/>
        <v>0.8</v>
      </c>
      <c r="K562" s="77">
        <f t="shared" si="908"/>
        <v>56444.03</v>
      </c>
      <c r="L562" s="79">
        <f t="shared" si="911"/>
        <v>0.8</v>
      </c>
      <c r="M562" s="79">
        <f t="shared" si="909"/>
        <v>1</v>
      </c>
      <c r="N562" s="77">
        <f t="shared" si="910"/>
        <v>62757.08</v>
      </c>
      <c r="O562" s="77">
        <f t="shared" si="910"/>
        <v>8047.49</v>
      </c>
      <c r="P562" s="79">
        <f t="shared" si="877"/>
        <v>0.89</v>
      </c>
      <c r="Q562" s="77">
        <f t="shared" si="905"/>
        <v>8047.49</v>
      </c>
      <c r="R562" s="77">
        <f t="shared" si="852"/>
        <v>0</v>
      </c>
      <c r="S562" s="590"/>
      <c r="T562" s="217" t="b">
        <f t="shared" si="887"/>
        <v>1</v>
      </c>
      <c r="CJ562" s="46" t="b">
        <f t="shared" si="863"/>
        <v>1</v>
      </c>
      <c r="CT562" s="452">
        <f t="shared" si="864"/>
        <v>70804.570000000007</v>
      </c>
      <c r="CU562" s="27" t="b">
        <f t="shared" si="865"/>
        <v>1</v>
      </c>
    </row>
    <row r="563" spans="1:99" s="536" customFormat="1" ht="46.5" x14ac:dyDescent="0.25">
      <c r="A563" s="534" t="s">
        <v>46</v>
      </c>
      <c r="B563" s="535" t="s">
        <v>115</v>
      </c>
      <c r="C563" s="129" t="s">
        <v>2</v>
      </c>
      <c r="D563" s="156">
        <f t="shared" ref="D563:G563" si="913">SUM(D564:D568)</f>
        <v>0</v>
      </c>
      <c r="E563" s="156">
        <f t="shared" si="913"/>
        <v>0</v>
      </c>
      <c r="F563" s="156">
        <f t="shared" si="913"/>
        <v>0</v>
      </c>
      <c r="G563" s="156">
        <f t="shared" si="913"/>
        <v>8887.2800000000007</v>
      </c>
      <c r="H563" s="156">
        <f t="shared" ref="H563:I563" si="914">SUM(H564:H568)</f>
        <v>8887.2800000000007</v>
      </c>
      <c r="I563" s="156">
        <f t="shared" si="914"/>
        <v>8855.93</v>
      </c>
      <c r="J563" s="224">
        <f>I563/H563</f>
        <v>1</v>
      </c>
      <c r="K563" s="156">
        <f t="shared" ref="K563" si="915">SUM(K564:K568)</f>
        <v>8855.93</v>
      </c>
      <c r="L563" s="130">
        <f>K563/H563</f>
        <v>1</v>
      </c>
      <c r="M563" s="130">
        <f t="shared" si="909"/>
        <v>1</v>
      </c>
      <c r="N563" s="156">
        <f t="shared" ref="N563:O563" si="916">SUM(N564:N568)</f>
        <v>8855.93</v>
      </c>
      <c r="O563" s="156">
        <f t="shared" si="916"/>
        <v>31.35</v>
      </c>
      <c r="P563" s="130">
        <f t="shared" si="877"/>
        <v>1</v>
      </c>
      <c r="Q563" s="156">
        <f t="shared" si="905"/>
        <v>31.35</v>
      </c>
      <c r="R563" s="156">
        <f t="shared" si="852"/>
        <v>0</v>
      </c>
      <c r="S563" s="524"/>
      <c r="T563" s="37" t="b">
        <f t="shared" si="887"/>
        <v>0</v>
      </c>
      <c r="CJ563" s="46" t="b">
        <f t="shared" si="863"/>
        <v>1</v>
      </c>
      <c r="CT563" s="210">
        <f t="shared" si="864"/>
        <v>8887.2800000000007</v>
      </c>
      <c r="CU563" s="46" t="b">
        <f t="shared" si="865"/>
        <v>1</v>
      </c>
    </row>
    <row r="564" spans="1:99" s="350" customFormat="1" ht="27" customHeight="1" x14ac:dyDescent="0.25">
      <c r="A564" s="537"/>
      <c r="B564" s="503" t="s">
        <v>10</v>
      </c>
      <c r="C564" s="503"/>
      <c r="D564" s="488"/>
      <c r="E564" s="488"/>
      <c r="F564" s="16"/>
      <c r="G564" s="488">
        <f>G570</f>
        <v>0</v>
      </c>
      <c r="H564" s="488">
        <f t="shared" ref="H564:I564" si="917">H570</f>
        <v>0</v>
      </c>
      <c r="I564" s="488">
        <f t="shared" si="917"/>
        <v>0</v>
      </c>
      <c r="J564" s="142" t="e">
        <f t="shared" ref="J564:J565" si="918">I564/H564</f>
        <v>#DIV/0!</v>
      </c>
      <c r="K564" s="488">
        <f>K570</f>
        <v>0</v>
      </c>
      <c r="L564" s="174" t="e">
        <f t="shared" ref="L564:L578" si="919">K564/H564</f>
        <v>#DIV/0!</v>
      </c>
      <c r="M564" s="268" t="e">
        <f t="shared" si="909"/>
        <v>#DIV/0!</v>
      </c>
      <c r="N564" s="488">
        <f t="shared" ref="N564:O568" si="920">N570</f>
        <v>0</v>
      </c>
      <c r="O564" s="488">
        <f t="shared" si="920"/>
        <v>0</v>
      </c>
      <c r="P564" s="137" t="e">
        <f t="shared" si="877"/>
        <v>#DIV/0!</v>
      </c>
      <c r="Q564" s="488">
        <f t="shared" si="905"/>
        <v>0</v>
      </c>
      <c r="R564" s="488">
        <f t="shared" si="852"/>
        <v>0</v>
      </c>
      <c r="S564" s="127"/>
      <c r="T564" s="46" t="b">
        <f t="shared" si="887"/>
        <v>1</v>
      </c>
      <c r="CJ564" s="46" t="b">
        <f t="shared" si="863"/>
        <v>1</v>
      </c>
      <c r="CT564" s="210">
        <f t="shared" si="864"/>
        <v>0</v>
      </c>
      <c r="CU564" s="46" t="b">
        <f t="shared" si="865"/>
        <v>1</v>
      </c>
    </row>
    <row r="565" spans="1:99" s="350" customFormat="1" ht="27" customHeight="1" x14ac:dyDescent="0.25">
      <c r="A565" s="537"/>
      <c r="B565" s="503" t="s">
        <v>8</v>
      </c>
      <c r="C565" s="503"/>
      <c r="D565" s="488"/>
      <c r="E565" s="488"/>
      <c r="F565" s="488"/>
      <c r="G565" s="488">
        <f t="shared" ref="G565:I568" si="921">G571</f>
        <v>4291.8999999999996</v>
      </c>
      <c r="H565" s="488">
        <f t="shared" si="921"/>
        <v>4291.8999999999996</v>
      </c>
      <c r="I565" s="488">
        <f t="shared" si="921"/>
        <v>4276.76</v>
      </c>
      <c r="J565" s="143">
        <f t="shared" si="918"/>
        <v>1</v>
      </c>
      <c r="K565" s="488">
        <f t="shared" ref="K565:K568" si="922">K571</f>
        <v>4276.76</v>
      </c>
      <c r="L565" s="169">
        <f t="shared" si="919"/>
        <v>1</v>
      </c>
      <c r="M565" s="169">
        <f t="shared" si="909"/>
        <v>1</v>
      </c>
      <c r="N565" s="488">
        <f t="shared" si="920"/>
        <v>4276.76</v>
      </c>
      <c r="O565" s="488">
        <f t="shared" si="920"/>
        <v>15.14</v>
      </c>
      <c r="P565" s="240">
        <f t="shared" si="877"/>
        <v>1</v>
      </c>
      <c r="Q565" s="488">
        <f t="shared" si="905"/>
        <v>15.14</v>
      </c>
      <c r="R565" s="488">
        <f t="shared" si="852"/>
        <v>0</v>
      </c>
      <c r="S565" s="127"/>
      <c r="T565" s="46" t="b">
        <f t="shared" si="887"/>
        <v>0</v>
      </c>
      <c r="CJ565" s="46" t="b">
        <f t="shared" si="863"/>
        <v>1</v>
      </c>
      <c r="CT565" s="210">
        <f t="shared" si="864"/>
        <v>4291.8999999999996</v>
      </c>
      <c r="CU565" s="46" t="b">
        <f t="shared" si="865"/>
        <v>1</v>
      </c>
    </row>
    <row r="566" spans="1:99" s="350" customFormat="1" ht="27" customHeight="1" x14ac:dyDescent="0.25">
      <c r="A566" s="537"/>
      <c r="B566" s="503" t="s">
        <v>20</v>
      </c>
      <c r="C566" s="503"/>
      <c r="D566" s="488"/>
      <c r="E566" s="488"/>
      <c r="F566" s="488"/>
      <c r="G566" s="488">
        <f t="shared" si="921"/>
        <v>4595.38</v>
      </c>
      <c r="H566" s="488">
        <f t="shared" si="921"/>
        <v>4595.38</v>
      </c>
      <c r="I566" s="488">
        <f t="shared" si="921"/>
        <v>4579.17</v>
      </c>
      <c r="J566" s="143">
        <f>I566/H566</f>
        <v>1</v>
      </c>
      <c r="K566" s="488">
        <f t="shared" si="922"/>
        <v>4579.17</v>
      </c>
      <c r="L566" s="169">
        <f t="shared" si="919"/>
        <v>1</v>
      </c>
      <c r="M566" s="169">
        <f t="shared" si="909"/>
        <v>1</v>
      </c>
      <c r="N566" s="488">
        <f t="shared" si="920"/>
        <v>4579.17</v>
      </c>
      <c r="O566" s="488">
        <f t="shared" si="920"/>
        <v>16.21</v>
      </c>
      <c r="P566" s="240">
        <f t="shared" si="877"/>
        <v>1</v>
      </c>
      <c r="Q566" s="488">
        <f t="shared" si="905"/>
        <v>16.21</v>
      </c>
      <c r="R566" s="488">
        <f t="shared" si="852"/>
        <v>0</v>
      </c>
      <c r="S566" s="127"/>
      <c r="T566" s="46" t="b">
        <f t="shared" si="887"/>
        <v>1</v>
      </c>
      <c r="CJ566" s="46" t="b">
        <f t="shared" si="863"/>
        <v>1</v>
      </c>
      <c r="CT566" s="210">
        <f t="shared" si="864"/>
        <v>4595.38</v>
      </c>
      <c r="CU566" s="46" t="b">
        <f t="shared" si="865"/>
        <v>1</v>
      </c>
    </row>
    <row r="567" spans="1:99" s="350" customFormat="1" ht="27" customHeight="1" x14ac:dyDescent="0.25">
      <c r="A567" s="391"/>
      <c r="B567" s="503" t="s">
        <v>22</v>
      </c>
      <c r="C567" s="503"/>
      <c r="D567" s="488"/>
      <c r="E567" s="488"/>
      <c r="F567" s="16"/>
      <c r="G567" s="488">
        <f t="shared" si="921"/>
        <v>0</v>
      </c>
      <c r="H567" s="488">
        <f t="shared" si="921"/>
        <v>0</v>
      </c>
      <c r="I567" s="488">
        <f t="shared" si="921"/>
        <v>0</v>
      </c>
      <c r="J567" s="142" t="e">
        <f t="shared" ref="J567:J568" si="923">I567/H567</f>
        <v>#DIV/0!</v>
      </c>
      <c r="K567" s="488">
        <f t="shared" si="922"/>
        <v>0</v>
      </c>
      <c r="L567" s="174" t="e">
        <f t="shared" si="919"/>
        <v>#DIV/0!</v>
      </c>
      <c r="M567" s="174" t="e">
        <f t="shared" si="909"/>
        <v>#DIV/0!</v>
      </c>
      <c r="N567" s="488">
        <f t="shared" si="920"/>
        <v>0</v>
      </c>
      <c r="O567" s="488">
        <f t="shared" si="920"/>
        <v>0</v>
      </c>
      <c r="P567" s="137" t="e">
        <f t="shared" si="877"/>
        <v>#DIV/0!</v>
      </c>
      <c r="Q567" s="488">
        <f t="shared" si="905"/>
        <v>0</v>
      </c>
      <c r="R567" s="488">
        <f t="shared" si="852"/>
        <v>0</v>
      </c>
      <c r="S567" s="128"/>
      <c r="T567" s="46" t="b">
        <f t="shared" si="887"/>
        <v>1</v>
      </c>
      <c r="CJ567" s="46" t="b">
        <f t="shared" si="863"/>
        <v>1</v>
      </c>
      <c r="CT567" s="210">
        <f t="shared" si="864"/>
        <v>0</v>
      </c>
      <c r="CU567" s="46" t="b">
        <f t="shared" si="865"/>
        <v>1</v>
      </c>
    </row>
    <row r="568" spans="1:99" s="350" customFormat="1" hidden="1" x14ac:dyDescent="0.25">
      <c r="A568" s="391"/>
      <c r="B568" s="483" t="s">
        <v>11</v>
      </c>
      <c r="C568" s="483"/>
      <c r="D568" s="487"/>
      <c r="E568" s="487"/>
      <c r="F568" s="136"/>
      <c r="G568" s="487">
        <f t="shared" si="921"/>
        <v>0</v>
      </c>
      <c r="H568" s="487">
        <f t="shared" si="921"/>
        <v>0</v>
      </c>
      <c r="I568" s="487">
        <f t="shared" si="921"/>
        <v>0</v>
      </c>
      <c r="J568" s="281" t="e">
        <f t="shared" si="923"/>
        <v>#DIV/0!</v>
      </c>
      <c r="K568" s="487">
        <f t="shared" si="922"/>
        <v>0</v>
      </c>
      <c r="L568" s="170" t="e">
        <f t="shared" si="919"/>
        <v>#DIV/0!</v>
      </c>
      <c r="M568" s="170" t="e">
        <f t="shared" si="909"/>
        <v>#DIV/0!</v>
      </c>
      <c r="N568" s="487">
        <f t="shared" si="920"/>
        <v>0</v>
      </c>
      <c r="O568" s="487">
        <f t="shared" si="920"/>
        <v>0</v>
      </c>
      <c r="P568" s="215" t="e">
        <f t="shared" si="877"/>
        <v>#DIV/0!</v>
      </c>
      <c r="Q568" s="487">
        <f t="shared" si="905"/>
        <v>0</v>
      </c>
      <c r="R568" s="487">
        <f t="shared" si="852"/>
        <v>0</v>
      </c>
      <c r="S568" s="128"/>
      <c r="T568" s="46" t="b">
        <f t="shared" si="887"/>
        <v>1</v>
      </c>
      <c r="CJ568" s="46" t="b">
        <f t="shared" si="863"/>
        <v>1</v>
      </c>
      <c r="CT568" s="210">
        <f t="shared" si="864"/>
        <v>0</v>
      </c>
      <c r="CU568" s="46" t="b">
        <f t="shared" si="865"/>
        <v>1</v>
      </c>
    </row>
    <row r="569" spans="1:99" s="49" customFormat="1" ht="93" x14ac:dyDescent="0.25">
      <c r="A569" s="198" t="s">
        <v>47</v>
      </c>
      <c r="B569" s="538" t="s">
        <v>268</v>
      </c>
      <c r="C569" s="175" t="s">
        <v>17</v>
      </c>
      <c r="D569" s="41">
        <f t="shared" ref="D569:I569" si="924">SUM(D570:D574)</f>
        <v>0</v>
      </c>
      <c r="E569" s="41">
        <f t="shared" si="924"/>
        <v>0</v>
      </c>
      <c r="F569" s="41">
        <f t="shared" si="924"/>
        <v>0</v>
      </c>
      <c r="G569" s="41">
        <f t="shared" si="924"/>
        <v>8887.2800000000007</v>
      </c>
      <c r="H569" s="41">
        <f t="shared" si="924"/>
        <v>8887.2800000000007</v>
      </c>
      <c r="I569" s="41">
        <f t="shared" si="924"/>
        <v>8855.93</v>
      </c>
      <c r="J569" s="140">
        <f>I569/H569</f>
        <v>1</v>
      </c>
      <c r="K569" s="41">
        <f t="shared" ref="K569" si="925">SUM(K570:K574)</f>
        <v>8855.93</v>
      </c>
      <c r="L569" s="132">
        <f t="shared" si="919"/>
        <v>1</v>
      </c>
      <c r="M569" s="132">
        <f t="shared" si="909"/>
        <v>1</v>
      </c>
      <c r="N569" s="41">
        <f t="shared" ref="N569:O569" si="926">SUM(N570:N574)</f>
        <v>8855.93</v>
      </c>
      <c r="O569" s="41">
        <f t="shared" si="926"/>
        <v>31.35</v>
      </c>
      <c r="P569" s="132">
        <f t="shared" si="877"/>
        <v>1</v>
      </c>
      <c r="Q569" s="41">
        <f t="shared" si="905"/>
        <v>31.35</v>
      </c>
      <c r="R569" s="472">
        <f t="shared" si="852"/>
        <v>0</v>
      </c>
      <c r="S569" s="576" t="s">
        <v>417</v>
      </c>
      <c r="T569" s="48" t="b">
        <f t="shared" ref="T569:T580" si="927">H593-K593=Q593</f>
        <v>0</v>
      </c>
      <c r="CJ569" s="46" t="b">
        <f t="shared" si="863"/>
        <v>1</v>
      </c>
      <c r="CT569" s="210">
        <f t="shared" si="864"/>
        <v>8887.2800000000007</v>
      </c>
      <c r="CU569" s="46" t="b">
        <f t="shared" si="865"/>
        <v>1</v>
      </c>
    </row>
    <row r="570" spans="1:99" s="350" customFormat="1" x14ac:dyDescent="0.25">
      <c r="A570" s="537"/>
      <c r="B570" s="453" t="s">
        <v>10</v>
      </c>
      <c r="C570" s="453"/>
      <c r="D570" s="472"/>
      <c r="E570" s="472"/>
      <c r="F570" s="16"/>
      <c r="G570" s="472">
        <f>G576</f>
        <v>0</v>
      </c>
      <c r="H570" s="472">
        <f t="shared" ref="H570:I570" si="928">H576</f>
        <v>0</v>
      </c>
      <c r="I570" s="472">
        <f t="shared" si="928"/>
        <v>0</v>
      </c>
      <c r="J570" s="142" t="e">
        <f t="shared" ref="J570:J574" si="929">I570/H570</f>
        <v>#DIV/0!</v>
      </c>
      <c r="K570" s="472">
        <f>K576</f>
        <v>0</v>
      </c>
      <c r="L570" s="133" t="e">
        <f t="shared" si="919"/>
        <v>#DIV/0!</v>
      </c>
      <c r="M570" s="174"/>
      <c r="N570" s="472">
        <f t="shared" ref="N570:Q574" si="930">N576</f>
        <v>0</v>
      </c>
      <c r="O570" s="472">
        <f t="shared" si="930"/>
        <v>0</v>
      </c>
      <c r="P570" s="150" t="e">
        <f t="shared" si="930"/>
        <v>#DIV/0!</v>
      </c>
      <c r="Q570" s="472">
        <f t="shared" si="930"/>
        <v>0</v>
      </c>
      <c r="R570" s="472">
        <f t="shared" si="852"/>
        <v>0</v>
      </c>
      <c r="S570" s="577"/>
      <c r="T570" s="46" t="b">
        <f t="shared" si="927"/>
        <v>1</v>
      </c>
      <c r="CJ570" s="46" t="b">
        <f t="shared" si="863"/>
        <v>1</v>
      </c>
      <c r="CT570" s="210">
        <f t="shared" si="864"/>
        <v>0</v>
      </c>
      <c r="CU570" s="46" t="b">
        <f t="shared" si="865"/>
        <v>1</v>
      </c>
    </row>
    <row r="571" spans="1:99" s="350" customFormat="1" x14ac:dyDescent="0.25">
      <c r="A571" s="537"/>
      <c r="B571" s="453" t="s">
        <v>8</v>
      </c>
      <c r="C571" s="453"/>
      <c r="D571" s="472"/>
      <c r="E571" s="472"/>
      <c r="F571" s="472"/>
      <c r="G571" s="472">
        <f t="shared" ref="G571:I574" si="931">G577</f>
        <v>4291.8999999999996</v>
      </c>
      <c r="H571" s="472">
        <f t="shared" si="931"/>
        <v>4291.8999999999996</v>
      </c>
      <c r="I571" s="472">
        <f t="shared" si="931"/>
        <v>4276.76</v>
      </c>
      <c r="J571" s="143">
        <f t="shared" si="929"/>
        <v>1</v>
      </c>
      <c r="K571" s="472">
        <f t="shared" ref="K571:K574" si="932">K577</f>
        <v>4276.76</v>
      </c>
      <c r="L571" s="134">
        <f t="shared" si="919"/>
        <v>1</v>
      </c>
      <c r="M571" s="169">
        <f t="shared" si="909"/>
        <v>1</v>
      </c>
      <c r="N571" s="472">
        <f t="shared" si="930"/>
        <v>4276.76</v>
      </c>
      <c r="O571" s="472">
        <f t="shared" si="930"/>
        <v>15.14</v>
      </c>
      <c r="P571" s="240">
        <f t="shared" si="930"/>
        <v>1</v>
      </c>
      <c r="Q571" s="472">
        <f t="shared" si="930"/>
        <v>15.14</v>
      </c>
      <c r="R571" s="472">
        <f t="shared" si="852"/>
        <v>0</v>
      </c>
      <c r="S571" s="577"/>
      <c r="T571" s="46" t="b">
        <f t="shared" si="927"/>
        <v>0</v>
      </c>
      <c r="CJ571" s="46" t="b">
        <f t="shared" si="863"/>
        <v>1</v>
      </c>
      <c r="CT571" s="210">
        <f t="shared" si="864"/>
        <v>4291.8999999999996</v>
      </c>
      <c r="CU571" s="46" t="b">
        <f t="shared" si="865"/>
        <v>1</v>
      </c>
    </row>
    <row r="572" spans="1:99" s="350" customFormat="1" x14ac:dyDescent="0.25">
      <c r="A572" s="537"/>
      <c r="B572" s="453" t="s">
        <v>20</v>
      </c>
      <c r="C572" s="453"/>
      <c r="D572" s="472"/>
      <c r="E572" s="472"/>
      <c r="F572" s="472"/>
      <c r="G572" s="472">
        <f t="shared" si="931"/>
        <v>4595.38</v>
      </c>
      <c r="H572" s="472">
        <f t="shared" si="931"/>
        <v>4595.38</v>
      </c>
      <c r="I572" s="472">
        <f t="shared" si="931"/>
        <v>4579.17</v>
      </c>
      <c r="J572" s="143">
        <f t="shared" si="929"/>
        <v>1</v>
      </c>
      <c r="K572" s="472">
        <f t="shared" si="932"/>
        <v>4579.17</v>
      </c>
      <c r="L572" s="134">
        <f t="shared" si="919"/>
        <v>1</v>
      </c>
      <c r="M572" s="169">
        <f t="shared" si="909"/>
        <v>1</v>
      </c>
      <c r="N572" s="472">
        <f t="shared" si="930"/>
        <v>4579.17</v>
      </c>
      <c r="O572" s="472">
        <f t="shared" si="930"/>
        <v>16.21</v>
      </c>
      <c r="P572" s="240">
        <f t="shared" si="930"/>
        <v>1</v>
      </c>
      <c r="Q572" s="472">
        <f t="shared" si="930"/>
        <v>16.21</v>
      </c>
      <c r="R572" s="472">
        <f t="shared" si="852"/>
        <v>0</v>
      </c>
      <c r="S572" s="577"/>
      <c r="T572" s="46" t="b">
        <f t="shared" si="927"/>
        <v>0</v>
      </c>
      <c r="CJ572" s="46" t="b">
        <f t="shared" si="863"/>
        <v>1</v>
      </c>
      <c r="CT572" s="210">
        <f t="shared" si="864"/>
        <v>4595.38</v>
      </c>
      <c r="CU572" s="46" t="b">
        <f t="shared" si="865"/>
        <v>1</v>
      </c>
    </row>
    <row r="573" spans="1:99" s="350" customFormat="1" x14ac:dyDescent="0.25">
      <c r="A573" s="537"/>
      <c r="B573" s="453" t="s">
        <v>22</v>
      </c>
      <c r="C573" s="453"/>
      <c r="D573" s="472"/>
      <c r="E573" s="472"/>
      <c r="F573" s="16"/>
      <c r="G573" s="472">
        <f t="shared" si="931"/>
        <v>0</v>
      </c>
      <c r="H573" s="472">
        <f t="shared" si="931"/>
        <v>0</v>
      </c>
      <c r="I573" s="472">
        <f t="shared" si="931"/>
        <v>0</v>
      </c>
      <c r="J573" s="142" t="e">
        <f t="shared" si="929"/>
        <v>#DIV/0!</v>
      </c>
      <c r="K573" s="472">
        <f t="shared" si="932"/>
        <v>0</v>
      </c>
      <c r="L573" s="133" t="e">
        <f t="shared" si="919"/>
        <v>#DIV/0!</v>
      </c>
      <c r="M573" s="133" t="e">
        <f t="shared" si="909"/>
        <v>#DIV/0!</v>
      </c>
      <c r="N573" s="472">
        <f t="shared" si="930"/>
        <v>0</v>
      </c>
      <c r="O573" s="472">
        <f t="shared" si="930"/>
        <v>0</v>
      </c>
      <c r="P573" s="150" t="e">
        <f t="shared" si="930"/>
        <v>#DIV/0!</v>
      </c>
      <c r="Q573" s="472">
        <f t="shared" si="930"/>
        <v>0</v>
      </c>
      <c r="R573" s="472">
        <f t="shared" si="852"/>
        <v>0</v>
      </c>
      <c r="S573" s="577"/>
      <c r="T573" s="46" t="b">
        <f t="shared" si="927"/>
        <v>1</v>
      </c>
      <c r="CJ573" s="46" t="b">
        <f t="shared" si="863"/>
        <v>1</v>
      </c>
      <c r="CT573" s="210">
        <f t="shared" si="864"/>
        <v>0</v>
      </c>
      <c r="CU573" s="46" t="b">
        <f t="shared" si="865"/>
        <v>1</v>
      </c>
    </row>
    <row r="574" spans="1:99" s="350" customFormat="1" x14ac:dyDescent="0.25">
      <c r="A574" s="391"/>
      <c r="B574" s="453" t="s">
        <v>11</v>
      </c>
      <c r="C574" s="453"/>
      <c r="D574" s="472"/>
      <c r="E574" s="472"/>
      <c r="F574" s="16"/>
      <c r="G574" s="472">
        <f t="shared" si="931"/>
        <v>0</v>
      </c>
      <c r="H574" s="472">
        <f t="shared" si="931"/>
        <v>0</v>
      </c>
      <c r="I574" s="472">
        <f t="shared" si="931"/>
        <v>0</v>
      </c>
      <c r="J574" s="142" t="e">
        <f t="shared" si="929"/>
        <v>#DIV/0!</v>
      </c>
      <c r="K574" s="472">
        <f t="shared" si="932"/>
        <v>0</v>
      </c>
      <c r="L574" s="133" t="e">
        <f t="shared" si="919"/>
        <v>#DIV/0!</v>
      </c>
      <c r="M574" s="133" t="e">
        <f t="shared" si="909"/>
        <v>#DIV/0!</v>
      </c>
      <c r="N574" s="472">
        <f t="shared" si="930"/>
        <v>0</v>
      </c>
      <c r="O574" s="472">
        <f t="shared" si="930"/>
        <v>0</v>
      </c>
      <c r="P574" s="150" t="e">
        <f t="shared" si="930"/>
        <v>#DIV/0!</v>
      </c>
      <c r="Q574" s="472">
        <f t="shared" si="930"/>
        <v>0</v>
      </c>
      <c r="R574" s="472">
        <f t="shared" si="852"/>
        <v>0</v>
      </c>
      <c r="S574" s="578"/>
      <c r="T574" s="46" t="b">
        <f t="shared" si="927"/>
        <v>1</v>
      </c>
      <c r="CJ574" s="46" t="b">
        <f t="shared" si="863"/>
        <v>1</v>
      </c>
      <c r="CT574" s="210">
        <f t="shared" si="864"/>
        <v>0</v>
      </c>
      <c r="CU574" s="46" t="b">
        <f t="shared" si="865"/>
        <v>1</v>
      </c>
    </row>
    <row r="575" spans="1:99" s="45" customFormat="1" ht="99.75" customHeight="1" x14ac:dyDescent="0.25">
      <c r="A575" s="539" t="s">
        <v>223</v>
      </c>
      <c r="B575" s="540" t="s">
        <v>415</v>
      </c>
      <c r="C575" s="173" t="s">
        <v>17</v>
      </c>
      <c r="D575" s="42">
        <f t="shared" ref="D575:I575" si="933">SUM(D576:D580)</f>
        <v>0</v>
      </c>
      <c r="E575" s="42">
        <f t="shared" si="933"/>
        <v>0</v>
      </c>
      <c r="F575" s="42">
        <f t="shared" si="933"/>
        <v>0</v>
      </c>
      <c r="G575" s="42">
        <f t="shared" si="933"/>
        <v>8887.2800000000007</v>
      </c>
      <c r="H575" s="42">
        <f t="shared" si="933"/>
        <v>8887.2800000000007</v>
      </c>
      <c r="I575" s="222">
        <f t="shared" si="933"/>
        <v>8855.93</v>
      </c>
      <c r="J575" s="193">
        <f>I575/H575</f>
        <v>1</v>
      </c>
      <c r="K575" s="42">
        <f>SUM(K576:K580)</f>
        <v>8855.93</v>
      </c>
      <c r="L575" s="169">
        <f t="shared" si="919"/>
        <v>1</v>
      </c>
      <c r="M575" s="169">
        <f t="shared" si="909"/>
        <v>1</v>
      </c>
      <c r="N575" s="42">
        <f>SUM(N576:N580)</f>
        <v>8855.93</v>
      </c>
      <c r="O575" s="42">
        <f t="shared" ref="O575:O580" si="934">H575-N575</f>
        <v>31.35</v>
      </c>
      <c r="P575" s="169">
        <f t="shared" si="877"/>
        <v>1</v>
      </c>
      <c r="Q575" s="42">
        <f t="shared" si="905"/>
        <v>31.35</v>
      </c>
      <c r="R575" s="222">
        <f t="shared" si="852"/>
        <v>0</v>
      </c>
      <c r="S575" s="576" t="s">
        <v>549</v>
      </c>
      <c r="T575" s="44" t="b">
        <f t="shared" si="927"/>
        <v>0</v>
      </c>
      <c r="CJ575" s="46" t="b">
        <f t="shared" si="863"/>
        <v>1</v>
      </c>
      <c r="CT575" s="210">
        <f t="shared" si="864"/>
        <v>8887.2800000000007</v>
      </c>
      <c r="CU575" s="46" t="b">
        <f t="shared" si="865"/>
        <v>1</v>
      </c>
    </row>
    <row r="576" spans="1:99" s="350" customFormat="1" ht="61.5" customHeight="1" x14ac:dyDescent="0.25">
      <c r="A576" s="537"/>
      <c r="B576" s="453" t="s">
        <v>10</v>
      </c>
      <c r="C576" s="453"/>
      <c r="D576" s="472"/>
      <c r="E576" s="472"/>
      <c r="F576" s="16"/>
      <c r="G576" s="472"/>
      <c r="H576" s="16"/>
      <c r="I576" s="467"/>
      <c r="J576" s="143"/>
      <c r="K576" s="472"/>
      <c r="L576" s="134"/>
      <c r="M576" s="174"/>
      <c r="N576" s="472"/>
      <c r="O576" s="16">
        <f t="shared" si="934"/>
        <v>0</v>
      </c>
      <c r="P576" s="133" t="e">
        <f t="shared" si="877"/>
        <v>#DIV/0!</v>
      </c>
      <c r="Q576" s="472">
        <f t="shared" si="905"/>
        <v>0</v>
      </c>
      <c r="R576" s="467">
        <f t="shared" si="852"/>
        <v>0</v>
      </c>
      <c r="S576" s="577"/>
      <c r="T576" s="46" t="b">
        <f t="shared" si="927"/>
        <v>1</v>
      </c>
      <c r="CJ576" s="46" t="b">
        <f t="shared" si="863"/>
        <v>1</v>
      </c>
      <c r="CT576" s="210">
        <f t="shared" si="864"/>
        <v>0</v>
      </c>
      <c r="CU576" s="46" t="b">
        <f t="shared" si="865"/>
        <v>1</v>
      </c>
    </row>
    <row r="577" spans="1:99" s="350" customFormat="1" ht="61.5" customHeight="1" x14ac:dyDescent="0.25">
      <c r="A577" s="537"/>
      <c r="B577" s="453" t="s">
        <v>8</v>
      </c>
      <c r="C577" s="453"/>
      <c r="D577" s="472"/>
      <c r="E577" s="472"/>
      <c r="F577" s="472"/>
      <c r="G577" s="472">
        <v>4291.8999999999996</v>
      </c>
      <c r="H577" s="472">
        <v>4291.8999999999996</v>
      </c>
      <c r="I577" s="472">
        <v>4276.76</v>
      </c>
      <c r="J577" s="143">
        <f t="shared" ref="J577:J578" si="935">I577/H577</f>
        <v>1</v>
      </c>
      <c r="K577" s="472">
        <f>I577</f>
        <v>4276.76</v>
      </c>
      <c r="L577" s="134">
        <f t="shared" si="919"/>
        <v>1</v>
      </c>
      <c r="M577" s="169">
        <f t="shared" si="909"/>
        <v>1</v>
      </c>
      <c r="N577" s="472">
        <f>H577-15.14</f>
        <v>4276.76</v>
      </c>
      <c r="O577" s="472">
        <f t="shared" si="934"/>
        <v>15.14</v>
      </c>
      <c r="P577" s="134">
        <f t="shared" si="877"/>
        <v>1</v>
      </c>
      <c r="Q577" s="467">
        <f t="shared" si="905"/>
        <v>15.14</v>
      </c>
      <c r="R577" s="467">
        <f t="shared" si="852"/>
        <v>0</v>
      </c>
      <c r="S577" s="577"/>
      <c r="T577" s="46" t="b">
        <f t="shared" si="927"/>
        <v>0</v>
      </c>
      <c r="CJ577" s="46" t="b">
        <f t="shared" si="863"/>
        <v>1</v>
      </c>
      <c r="CT577" s="210">
        <f t="shared" si="864"/>
        <v>4291.8999999999996</v>
      </c>
      <c r="CU577" s="46" t="b">
        <f t="shared" si="865"/>
        <v>1</v>
      </c>
    </row>
    <row r="578" spans="1:99" s="350" customFormat="1" ht="61.5" customHeight="1" x14ac:dyDescent="0.25">
      <c r="A578" s="537"/>
      <c r="B578" s="453" t="s">
        <v>20</v>
      </c>
      <c r="C578" s="453"/>
      <c r="D578" s="472"/>
      <c r="E578" s="472"/>
      <c r="F578" s="472"/>
      <c r="G578" s="472">
        <v>4595.38</v>
      </c>
      <c r="H578" s="472">
        <v>4595.38</v>
      </c>
      <c r="I578" s="472">
        <v>4579.17</v>
      </c>
      <c r="J578" s="143">
        <f t="shared" si="935"/>
        <v>1</v>
      </c>
      <c r="K578" s="472">
        <f>I578</f>
        <v>4579.17</v>
      </c>
      <c r="L578" s="134">
        <f t="shared" si="919"/>
        <v>1</v>
      </c>
      <c r="M578" s="169">
        <f t="shared" si="909"/>
        <v>1</v>
      </c>
      <c r="N578" s="472">
        <f>H578-16.21</f>
        <v>4579.17</v>
      </c>
      <c r="O578" s="472">
        <f t="shared" si="934"/>
        <v>16.21</v>
      </c>
      <c r="P578" s="134">
        <f t="shared" si="877"/>
        <v>1</v>
      </c>
      <c r="Q578" s="467">
        <f t="shared" si="905"/>
        <v>16.21</v>
      </c>
      <c r="R578" s="467">
        <f t="shared" si="852"/>
        <v>0</v>
      </c>
      <c r="S578" s="577"/>
      <c r="T578" s="46" t="b">
        <f t="shared" si="927"/>
        <v>1</v>
      </c>
      <c r="CJ578" s="46" t="b">
        <f t="shared" si="863"/>
        <v>1</v>
      </c>
      <c r="CT578" s="210">
        <f t="shared" si="864"/>
        <v>4595.38</v>
      </c>
      <c r="CU578" s="46" t="b">
        <f t="shared" si="865"/>
        <v>1</v>
      </c>
    </row>
    <row r="579" spans="1:99" s="350" customFormat="1" ht="61.5" customHeight="1" x14ac:dyDescent="0.25">
      <c r="A579" s="537"/>
      <c r="B579" s="453" t="s">
        <v>22</v>
      </c>
      <c r="C579" s="453"/>
      <c r="D579" s="472"/>
      <c r="E579" s="472"/>
      <c r="F579" s="16"/>
      <c r="G579" s="472"/>
      <c r="H579" s="472"/>
      <c r="I579" s="467"/>
      <c r="J579" s="143"/>
      <c r="K579" s="467"/>
      <c r="L579" s="134"/>
      <c r="M579" s="174"/>
      <c r="N579" s="467"/>
      <c r="O579" s="472">
        <f t="shared" si="934"/>
        <v>0</v>
      </c>
      <c r="P579" s="133" t="e">
        <f t="shared" si="877"/>
        <v>#DIV/0!</v>
      </c>
      <c r="Q579" s="467">
        <f t="shared" si="905"/>
        <v>0</v>
      </c>
      <c r="R579" s="467">
        <f t="shared" si="852"/>
        <v>0</v>
      </c>
      <c r="S579" s="577"/>
      <c r="T579" s="46" t="b">
        <f t="shared" si="927"/>
        <v>1</v>
      </c>
      <c r="CJ579" s="46" t="b">
        <f t="shared" si="863"/>
        <v>1</v>
      </c>
      <c r="CT579" s="210">
        <f t="shared" si="864"/>
        <v>0</v>
      </c>
      <c r="CU579" s="46" t="b">
        <f t="shared" si="865"/>
        <v>1</v>
      </c>
    </row>
    <row r="580" spans="1:99" s="350" customFormat="1" ht="61.5" customHeight="1" x14ac:dyDescent="0.25">
      <c r="A580" s="391"/>
      <c r="B580" s="453" t="s">
        <v>11</v>
      </c>
      <c r="C580" s="453"/>
      <c r="D580" s="472"/>
      <c r="E580" s="472"/>
      <c r="F580" s="16"/>
      <c r="G580" s="472"/>
      <c r="H580" s="472"/>
      <c r="I580" s="467"/>
      <c r="J580" s="143"/>
      <c r="K580" s="472"/>
      <c r="L580" s="134"/>
      <c r="M580" s="134"/>
      <c r="N580" s="472"/>
      <c r="O580" s="472">
        <f t="shared" si="934"/>
        <v>0</v>
      </c>
      <c r="P580" s="133" t="e">
        <f t="shared" si="877"/>
        <v>#DIV/0!</v>
      </c>
      <c r="Q580" s="472">
        <f t="shared" si="905"/>
        <v>0</v>
      </c>
      <c r="R580" s="467">
        <f t="shared" si="852"/>
        <v>0</v>
      </c>
      <c r="S580" s="578"/>
      <c r="T580" s="46" t="b">
        <f t="shared" si="927"/>
        <v>1</v>
      </c>
      <c r="CJ580" s="46" t="b">
        <f t="shared" si="863"/>
        <v>1</v>
      </c>
      <c r="CT580" s="210">
        <f t="shared" si="864"/>
        <v>0</v>
      </c>
      <c r="CU580" s="46" t="b">
        <f t="shared" si="865"/>
        <v>1</v>
      </c>
    </row>
    <row r="581" spans="1:99" s="49" customFormat="1" ht="83.25" customHeight="1" x14ac:dyDescent="0.25">
      <c r="A581" s="178" t="s">
        <v>224</v>
      </c>
      <c r="B581" s="165" t="s">
        <v>432</v>
      </c>
      <c r="C581" s="129" t="s">
        <v>2</v>
      </c>
      <c r="D581" s="51">
        <f t="shared" ref="D581:I581" si="936">SUM(D582:D586)</f>
        <v>0</v>
      </c>
      <c r="E581" s="51">
        <f t="shared" si="936"/>
        <v>0</v>
      </c>
      <c r="F581" s="51">
        <f t="shared" si="936"/>
        <v>0</v>
      </c>
      <c r="G581" s="51">
        <f t="shared" si="936"/>
        <v>9773.23</v>
      </c>
      <c r="H581" s="51">
        <f t="shared" si="936"/>
        <v>13090.91</v>
      </c>
      <c r="I581" s="51">
        <f t="shared" si="936"/>
        <v>0</v>
      </c>
      <c r="J581" s="139">
        <f>I581/H581</f>
        <v>0</v>
      </c>
      <c r="K581" s="51">
        <f t="shared" ref="K581" si="937">SUM(K582:K586)</f>
        <v>0</v>
      </c>
      <c r="L581" s="130">
        <f t="shared" ref="L581:L644" si="938">K581/H581</f>
        <v>0</v>
      </c>
      <c r="M581" s="541" t="e">
        <f t="shared" ref="M581:M623" si="939">K581/I581</f>
        <v>#DIV/0!</v>
      </c>
      <c r="N581" s="51">
        <f t="shared" ref="N581:O581" si="940">SUM(N582:N586)</f>
        <v>13090.91</v>
      </c>
      <c r="O581" s="51">
        <f t="shared" si="940"/>
        <v>0</v>
      </c>
      <c r="P581" s="130">
        <f t="shared" si="877"/>
        <v>1</v>
      </c>
      <c r="Q581" s="51">
        <f t="shared" si="905"/>
        <v>0</v>
      </c>
      <c r="R581" s="51">
        <f t="shared" si="852"/>
        <v>0</v>
      </c>
      <c r="S581" s="582" t="s">
        <v>550</v>
      </c>
      <c r="T581" s="48" t="b">
        <f t="shared" ref="T581:T592" si="941">H593-K593=Q593</f>
        <v>0</v>
      </c>
      <c r="CJ581" s="46" t="b">
        <f t="shared" si="863"/>
        <v>1</v>
      </c>
      <c r="CT581" s="210">
        <f t="shared" si="864"/>
        <v>13090.91</v>
      </c>
      <c r="CU581" s="46" t="b">
        <f t="shared" si="865"/>
        <v>1</v>
      </c>
    </row>
    <row r="582" spans="1:99" s="350" customFormat="1" ht="48" customHeight="1" x14ac:dyDescent="0.25">
      <c r="A582" s="537"/>
      <c r="B582" s="453" t="s">
        <v>10</v>
      </c>
      <c r="C582" s="453"/>
      <c r="D582" s="472"/>
      <c r="E582" s="472"/>
      <c r="F582" s="16"/>
      <c r="G582" s="472">
        <f>G588</f>
        <v>0</v>
      </c>
      <c r="H582" s="472">
        <f t="shared" ref="H582:I582" si="942">H588</f>
        <v>0</v>
      </c>
      <c r="I582" s="472">
        <f t="shared" si="942"/>
        <v>0</v>
      </c>
      <c r="J582" s="142" t="e">
        <f t="shared" ref="J582:J585" si="943">I582/H582</f>
        <v>#DIV/0!</v>
      </c>
      <c r="K582" s="472">
        <f t="shared" ref="K582:K586" si="944">K588</f>
        <v>0</v>
      </c>
      <c r="L582" s="133" t="e">
        <f t="shared" si="938"/>
        <v>#DIV/0!</v>
      </c>
      <c r="M582" s="133" t="e">
        <f t="shared" si="939"/>
        <v>#DIV/0!</v>
      </c>
      <c r="N582" s="472">
        <f t="shared" ref="N582:O586" si="945">N588</f>
        <v>0</v>
      </c>
      <c r="O582" s="472">
        <f t="shared" si="945"/>
        <v>0</v>
      </c>
      <c r="P582" s="133" t="e">
        <f t="shared" si="877"/>
        <v>#DIV/0!</v>
      </c>
      <c r="Q582" s="472">
        <f t="shared" si="905"/>
        <v>0</v>
      </c>
      <c r="R582" s="472">
        <f t="shared" si="852"/>
        <v>0</v>
      </c>
      <c r="S582" s="583"/>
      <c r="T582" s="46" t="b">
        <f t="shared" si="941"/>
        <v>1</v>
      </c>
      <c r="CJ582" s="46" t="b">
        <f t="shared" si="863"/>
        <v>1</v>
      </c>
      <c r="CT582" s="210">
        <f t="shared" si="864"/>
        <v>0</v>
      </c>
      <c r="CU582" s="46" t="b">
        <f t="shared" si="865"/>
        <v>1</v>
      </c>
    </row>
    <row r="583" spans="1:99" s="350" customFormat="1" ht="48" customHeight="1" x14ac:dyDescent="0.25">
      <c r="A583" s="537"/>
      <c r="B583" s="453" t="s">
        <v>8</v>
      </c>
      <c r="C583" s="453"/>
      <c r="D583" s="472"/>
      <c r="E583" s="472"/>
      <c r="F583" s="472"/>
      <c r="G583" s="472">
        <f t="shared" ref="G583:I586" si="946">G589</f>
        <v>9675.5</v>
      </c>
      <c r="H583" s="472">
        <f t="shared" si="946"/>
        <v>12960</v>
      </c>
      <c r="I583" s="472">
        <f t="shared" si="946"/>
        <v>0</v>
      </c>
      <c r="J583" s="143">
        <f t="shared" si="943"/>
        <v>0</v>
      </c>
      <c r="K583" s="472">
        <f t="shared" si="944"/>
        <v>0</v>
      </c>
      <c r="L583" s="134">
        <f t="shared" si="938"/>
        <v>0</v>
      </c>
      <c r="M583" s="133" t="e">
        <f t="shared" si="939"/>
        <v>#DIV/0!</v>
      </c>
      <c r="N583" s="472">
        <f t="shared" si="945"/>
        <v>12960</v>
      </c>
      <c r="O583" s="472">
        <f t="shared" si="945"/>
        <v>0</v>
      </c>
      <c r="P583" s="134">
        <f t="shared" si="877"/>
        <v>1</v>
      </c>
      <c r="Q583" s="472">
        <f t="shared" si="905"/>
        <v>0</v>
      </c>
      <c r="R583" s="472">
        <f t="shared" si="852"/>
        <v>0</v>
      </c>
      <c r="S583" s="583"/>
      <c r="T583" s="46" t="b">
        <f t="shared" si="941"/>
        <v>0</v>
      </c>
      <c r="CJ583" s="46" t="b">
        <f t="shared" si="863"/>
        <v>1</v>
      </c>
      <c r="CT583" s="210">
        <f t="shared" si="864"/>
        <v>12960</v>
      </c>
      <c r="CU583" s="46" t="b">
        <f t="shared" si="865"/>
        <v>1</v>
      </c>
    </row>
    <row r="584" spans="1:99" s="350" customFormat="1" ht="48" customHeight="1" x14ac:dyDescent="0.25">
      <c r="A584" s="537"/>
      <c r="B584" s="453" t="s">
        <v>20</v>
      </c>
      <c r="C584" s="453"/>
      <c r="D584" s="472"/>
      <c r="E584" s="472"/>
      <c r="F584" s="472"/>
      <c r="G584" s="472">
        <f t="shared" si="946"/>
        <v>97.73</v>
      </c>
      <c r="H584" s="472">
        <f t="shared" si="946"/>
        <v>130.91</v>
      </c>
      <c r="I584" s="472">
        <f t="shared" si="946"/>
        <v>0</v>
      </c>
      <c r="J584" s="142">
        <f t="shared" si="943"/>
        <v>0</v>
      </c>
      <c r="K584" s="472">
        <f t="shared" si="944"/>
        <v>0</v>
      </c>
      <c r="L584" s="133">
        <f t="shared" si="938"/>
        <v>0</v>
      </c>
      <c r="M584" s="133" t="e">
        <f t="shared" si="939"/>
        <v>#DIV/0!</v>
      </c>
      <c r="N584" s="472">
        <f t="shared" si="945"/>
        <v>130.91</v>
      </c>
      <c r="O584" s="472">
        <f t="shared" si="945"/>
        <v>0</v>
      </c>
      <c r="P584" s="134">
        <f t="shared" si="877"/>
        <v>1</v>
      </c>
      <c r="Q584" s="472">
        <f t="shared" si="905"/>
        <v>0</v>
      </c>
      <c r="R584" s="472">
        <f t="shared" si="852"/>
        <v>0</v>
      </c>
      <c r="S584" s="583"/>
      <c r="T584" s="46" t="b">
        <f t="shared" si="941"/>
        <v>0</v>
      </c>
      <c r="CJ584" s="46" t="b">
        <f t="shared" si="863"/>
        <v>1</v>
      </c>
      <c r="CT584" s="210">
        <f t="shared" si="864"/>
        <v>130.91</v>
      </c>
      <c r="CU584" s="46" t="b">
        <f t="shared" si="865"/>
        <v>1</v>
      </c>
    </row>
    <row r="585" spans="1:99" s="350" customFormat="1" ht="48" customHeight="1" x14ac:dyDescent="0.25">
      <c r="A585" s="537"/>
      <c r="B585" s="453" t="s">
        <v>22</v>
      </c>
      <c r="C585" s="453"/>
      <c r="D585" s="472"/>
      <c r="E585" s="472"/>
      <c r="F585" s="16"/>
      <c r="G585" s="472">
        <f t="shared" si="946"/>
        <v>0</v>
      </c>
      <c r="H585" s="472">
        <f t="shared" si="946"/>
        <v>0</v>
      </c>
      <c r="I585" s="472">
        <f t="shared" si="946"/>
        <v>0</v>
      </c>
      <c r="J585" s="142" t="e">
        <f t="shared" si="943"/>
        <v>#DIV/0!</v>
      </c>
      <c r="K585" s="472">
        <f t="shared" si="944"/>
        <v>0</v>
      </c>
      <c r="L585" s="133" t="e">
        <f t="shared" si="938"/>
        <v>#DIV/0!</v>
      </c>
      <c r="M585" s="133" t="e">
        <f t="shared" si="939"/>
        <v>#DIV/0!</v>
      </c>
      <c r="N585" s="472">
        <f t="shared" si="945"/>
        <v>0</v>
      </c>
      <c r="O585" s="472">
        <f t="shared" si="945"/>
        <v>0</v>
      </c>
      <c r="P585" s="142" t="e">
        <f t="shared" si="877"/>
        <v>#DIV/0!</v>
      </c>
      <c r="Q585" s="472">
        <f t="shared" si="905"/>
        <v>0</v>
      </c>
      <c r="R585" s="472">
        <f t="shared" si="852"/>
        <v>0</v>
      </c>
      <c r="S585" s="583"/>
      <c r="T585" s="46" t="b">
        <f t="shared" si="941"/>
        <v>1</v>
      </c>
      <c r="CJ585" s="46" t="b">
        <f t="shared" si="863"/>
        <v>1</v>
      </c>
      <c r="CT585" s="210">
        <f t="shared" si="864"/>
        <v>0</v>
      </c>
      <c r="CU585" s="46" t="b">
        <f t="shared" si="865"/>
        <v>1</v>
      </c>
    </row>
    <row r="586" spans="1:99" s="350" customFormat="1" ht="48" customHeight="1" x14ac:dyDescent="0.25">
      <c r="A586" s="391"/>
      <c r="B586" s="465" t="s">
        <v>11</v>
      </c>
      <c r="C586" s="465"/>
      <c r="D586" s="473"/>
      <c r="E586" s="473"/>
      <c r="F586" s="136"/>
      <c r="G586" s="473">
        <f t="shared" si="946"/>
        <v>0</v>
      </c>
      <c r="H586" s="473">
        <f t="shared" si="946"/>
        <v>0</v>
      </c>
      <c r="I586" s="473">
        <f t="shared" si="946"/>
        <v>0</v>
      </c>
      <c r="J586" s="281" t="e">
        <f>I586/H586</f>
        <v>#DIV/0!</v>
      </c>
      <c r="K586" s="473">
        <f t="shared" si="944"/>
        <v>0</v>
      </c>
      <c r="L586" s="150" t="e">
        <f t="shared" si="938"/>
        <v>#DIV/0!</v>
      </c>
      <c r="M586" s="150" t="e">
        <f t="shared" si="939"/>
        <v>#DIV/0!</v>
      </c>
      <c r="N586" s="473">
        <f t="shared" si="945"/>
        <v>0</v>
      </c>
      <c r="O586" s="473">
        <f t="shared" si="945"/>
        <v>0</v>
      </c>
      <c r="P586" s="281" t="e">
        <f t="shared" si="877"/>
        <v>#DIV/0!</v>
      </c>
      <c r="Q586" s="473">
        <f t="shared" si="905"/>
        <v>0</v>
      </c>
      <c r="R586" s="473">
        <f t="shared" si="852"/>
        <v>0</v>
      </c>
      <c r="S586" s="584"/>
      <c r="T586" s="46" t="b">
        <f t="shared" si="941"/>
        <v>1</v>
      </c>
      <c r="CJ586" s="46" t="b">
        <f t="shared" si="863"/>
        <v>1</v>
      </c>
      <c r="CT586" s="210">
        <f t="shared" si="864"/>
        <v>0</v>
      </c>
      <c r="CU586" s="46" t="b">
        <f t="shared" si="865"/>
        <v>1</v>
      </c>
    </row>
    <row r="587" spans="1:99" s="45" customFormat="1" ht="232.5" x14ac:dyDescent="0.25">
      <c r="A587" s="198" t="s">
        <v>225</v>
      </c>
      <c r="B587" s="131" t="s">
        <v>433</v>
      </c>
      <c r="C587" s="175" t="s">
        <v>17</v>
      </c>
      <c r="D587" s="41">
        <f t="shared" ref="D587:I587" si="947">SUM(D588:D592)</f>
        <v>0</v>
      </c>
      <c r="E587" s="41">
        <f t="shared" si="947"/>
        <v>0</v>
      </c>
      <c r="F587" s="41">
        <f t="shared" si="947"/>
        <v>0</v>
      </c>
      <c r="G587" s="41">
        <f t="shared" si="947"/>
        <v>9773.23</v>
      </c>
      <c r="H587" s="41">
        <f t="shared" si="947"/>
        <v>13090.91</v>
      </c>
      <c r="I587" s="41">
        <f t="shared" si="947"/>
        <v>0</v>
      </c>
      <c r="J587" s="140">
        <f>I587/H587</f>
        <v>0</v>
      </c>
      <c r="K587" s="41">
        <f>SUM(K588:K592)</f>
        <v>0</v>
      </c>
      <c r="L587" s="132">
        <f t="shared" si="938"/>
        <v>0</v>
      </c>
      <c r="M587" s="172" t="e">
        <f t="shared" si="939"/>
        <v>#DIV/0!</v>
      </c>
      <c r="N587" s="41">
        <f>SUM(N588:N592)</f>
        <v>13090.91</v>
      </c>
      <c r="O587" s="41">
        <f t="shared" ref="O587:O592" si="948">H587-N587</f>
        <v>0</v>
      </c>
      <c r="P587" s="132">
        <f t="shared" si="877"/>
        <v>1</v>
      </c>
      <c r="Q587" s="41">
        <f t="shared" si="905"/>
        <v>0</v>
      </c>
      <c r="R587" s="520">
        <f t="shared" si="852"/>
        <v>0</v>
      </c>
      <c r="S587" s="582" t="s">
        <v>551</v>
      </c>
      <c r="T587" s="44" t="b">
        <f t="shared" si="941"/>
        <v>0</v>
      </c>
      <c r="CJ587" s="46" t="b">
        <f t="shared" si="863"/>
        <v>1</v>
      </c>
      <c r="CT587" s="210">
        <f t="shared" si="864"/>
        <v>13090.91</v>
      </c>
      <c r="CU587" s="46" t="b">
        <f t="shared" si="865"/>
        <v>1</v>
      </c>
    </row>
    <row r="588" spans="1:99" s="350" customFormat="1" ht="30.75" customHeight="1" x14ac:dyDescent="0.25">
      <c r="A588" s="537"/>
      <c r="B588" s="453" t="s">
        <v>10</v>
      </c>
      <c r="C588" s="453"/>
      <c r="D588" s="472"/>
      <c r="E588" s="472"/>
      <c r="F588" s="16"/>
      <c r="G588" s="472"/>
      <c r="H588" s="16"/>
      <c r="I588" s="467"/>
      <c r="J588" s="142" t="e">
        <f t="shared" ref="J588:J591" si="949">I588/H588</f>
        <v>#DIV/0!</v>
      </c>
      <c r="K588" s="137"/>
      <c r="L588" s="133" t="e">
        <f t="shared" si="938"/>
        <v>#DIV/0!</v>
      </c>
      <c r="M588" s="174" t="e">
        <f t="shared" si="939"/>
        <v>#DIV/0!</v>
      </c>
      <c r="N588" s="137"/>
      <c r="O588" s="16">
        <f t="shared" si="948"/>
        <v>0</v>
      </c>
      <c r="P588" s="133" t="e">
        <f t="shared" si="877"/>
        <v>#DIV/0!</v>
      </c>
      <c r="Q588" s="137">
        <f t="shared" si="905"/>
        <v>0</v>
      </c>
      <c r="R588" s="467">
        <f t="shared" si="852"/>
        <v>0</v>
      </c>
      <c r="S588" s="583"/>
      <c r="T588" s="46" t="b">
        <f t="shared" si="941"/>
        <v>1</v>
      </c>
      <c r="CJ588" s="46" t="b">
        <f t="shared" si="863"/>
        <v>1</v>
      </c>
      <c r="CT588" s="210">
        <f t="shared" si="864"/>
        <v>0</v>
      </c>
      <c r="CU588" s="46" t="b">
        <f t="shared" si="865"/>
        <v>1</v>
      </c>
    </row>
    <row r="589" spans="1:99" s="350" customFormat="1" ht="30.75" customHeight="1" x14ac:dyDescent="0.25">
      <c r="A589" s="537"/>
      <c r="B589" s="453" t="s">
        <v>8</v>
      </c>
      <c r="C589" s="453"/>
      <c r="D589" s="472"/>
      <c r="E589" s="472"/>
      <c r="F589" s="472"/>
      <c r="G589" s="473">
        <v>9675.5</v>
      </c>
      <c r="H589" s="473">
        <f>9675.5+3284.5</f>
        <v>12960</v>
      </c>
      <c r="I589" s="473"/>
      <c r="J589" s="143">
        <f t="shared" si="949"/>
        <v>0</v>
      </c>
      <c r="K589" s="472"/>
      <c r="L589" s="134">
        <f t="shared" si="938"/>
        <v>0</v>
      </c>
      <c r="M589" s="133" t="e">
        <f t="shared" si="939"/>
        <v>#DIV/0!</v>
      </c>
      <c r="N589" s="473">
        <f>H589</f>
        <v>12960</v>
      </c>
      <c r="O589" s="473">
        <f t="shared" si="948"/>
        <v>0</v>
      </c>
      <c r="P589" s="134">
        <f>N589/H589</f>
        <v>1</v>
      </c>
      <c r="Q589" s="473">
        <f t="shared" si="905"/>
        <v>0</v>
      </c>
      <c r="R589" s="473">
        <f t="shared" si="852"/>
        <v>0</v>
      </c>
      <c r="S589" s="583"/>
      <c r="T589" s="46" t="b">
        <f t="shared" si="941"/>
        <v>0</v>
      </c>
      <c r="CJ589" s="46" t="b">
        <f t="shared" si="863"/>
        <v>1</v>
      </c>
      <c r="CT589" s="210">
        <f t="shared" si="864"/>
        <v>12960</v>
      </c>
      <c r="CU589" s="46" t="b">
        <f t="shared" si="865"/>
        <v>1</v>
      </c>
    </row>
    <row r="590" spans="1:99" s="350" customFormat="1" ht="30.75" customHeight="1" x14ac:dyDescent="0.25">
      <c r="A590" s="537"/>
      <c r="B590" s="465" t="s">
        <v>20</v>
      </c>
      <c r="C590" s="465"/>
      <c r="D590" s="473"/>
      <c r="E590" s="473"/>
      <c r="F590" s="473"/>
      <c r="G590" s="473">
        <v>97.73</v>
      </c>
      <c r="H590" s="473">
        <v>130.91</v>
      </c>
      <c r="I590" s="468">
        <v>0</v>
      </c>
      <c r="J590" s="142">
        <f t="shared" si="949"/>
        <v>0</v>
      </c>
      <c r="K590" s="215">
        <v>0</v>
      </c>
      <c r="L590" s="133">
        <f t="shared" si="938"/>
        <v>0</v>
      </c>
      <c r="M590" s="174" t="e">
        <f t="shared" si="939"/>
        <v>#DIV/0!</v>
      </c>
      <c r="N590" s="473">
        <f>H590</f>
        <v>130.91</v>
      </c>
      <c r="O590" s="473">
        <f t="shared" si="948"/>
        <v>0</v>
      </c>
      <c r="P590" s="134">
        <f t="shared" ref="P590:P592" si="950">N590/H590</f>
        <v>1</v>
      </c>
      <c r="Q590" s="473">
        <f t="shared" si="905"/>
        <v>0</v>
      </c>
      <c r="R590" s="468">
        <f t="shared" si="852"/>
        <v>0</v>
      </c>
      <c r="S590" s="583"/>
      <c r="T590" s="46" t="b">
        <f t="shared" si="941"/>
        <v>1</v>
      </c>
      <c r="CJ590" s="46" t="b">
        <f t="shared" si="863"/>
        <v>1</v>
      </c>
      <c r="CT590" s="210">
        <f t="shared" si="864"/>
        <v>130.91</v>
      </c>
      <c r="CU590" s="46" t="b">
        <f t="shared" si="865"/>
        <v>1</v>
      </c>
    </row>
    <row r="591" spans="1:99" s="350" customFormat="1" ht="30.75" customHeight="1" x14ac:dyDescent="0.25">
      <c r="A591" s="537"/>
      <c r="B591" s="453" t="s">
        <v>22</v>
      </c>
      <c r="C591" s="453"/>
      <c r="D591" s="472"/>
      <c r="E591" s="472"/>
      <c r="F591" s="16"/>
      <c r="G591" s="472"/>
      <c r="H591" s="16"/>
      <c r="I591" s="467"/>
      <c r="J591" s="142" t="e">
        <f t="shared" si="949"/>
        <v>#DIV/0!</v>
      </c>
      <c r="K591" s="137"/>
      <c r="L591" s="133" t="e">
        <f t="shared" si="938"/>
        <v>#DIV/0!</v>
      </c>
      <c r="M591" s="133" t="e">
        <f t="shared" si="939"/>
        <v>#DIV/0!</v>
      </c>
      <c r="N591" s="137"/>
      <c r="O591" s="16">
        <f t="shared" si="948"/>
        <v>0</v>
      </c>
      <c r="P591" s="133" t="e">
        <f t="shared" si="950"/>
        <v>#DIV/0!</v>
      </c>
      <c r="Q591" s="137">
        <f t="shared" si="905"/>
        <v>0</v>
      </c>
      <c r="R591" s="467">
        <f t="shared" si="852"/>
        <v>0</v>
      </c>
      <c r="S591" s="583"/>
      <c r="T591" s="46" t="b">
        <f t="shared" si="941"/>
        <v>1</v>
      </c>
      <c r="CJ591" s="46" t="b">
        <f t="shared" si="863"/>
        <v>1</v>
      </c>
      <c r="CT591" s="210">
        <f t="shared" si="864"/>
        <v>0</v>
      </c>
      <c r="CU591" s="46" t="b">
        <f t="shared" si="865"/>
        <v>1</v>
      </c>
    </row>
    <row r="592" spans="1:99" s="350" customFormat="1" ht="30.75" customHeight="1" x14ac:dyDescent="0.25">
      <c r="A592" s="391"/>
      <c r="B592" s="453" t="s">
        <v>11</v>
      </c>
      <c r="C592" s="453"/>
      <c r="D592" s="472"/>
      <c r="E592" s="472"/>
      <c r="F592" s="16"/>
      <c r="G592" s="472"/>
      <c r="H592" s="472"/>
      <c r="I592" s="467"/>
      <c r="J592" s="142" t="e">
        <f>I592/H592</f>
        <v>#DIV/0!</v>
      </c>
      <c r="K592" s="137"/>
      <c r="L592" s="133" t="e">
        <f t="shared" si="938"/>
        <v>#DIV/0!</v>
      </c>
      <c r="M592" s="133" t="e">
        <f t="shared" si="939"/>
        <v>#DIV/0!</v>
      </c>
      <c r="N592" s="137"/>
      <c r="O592" s="472">
        <f t="shared" si="948"/>
        <v>0</v>
      </c>
      <c r="P592" s="133" t="e">
        <f t="shared" si="950"/>
        <v>#DIV/0!</v>
      </c>
      <c r="Q592" s="137">
        <f t="shared" si="905"/>
        <v>0</v>
      </c>
      <c r="R592" s="467">
        <f t="shared" si="852"/>
        <v>0</v>
      </c>
      <c r="S592" s="584"/>
      <c r="T592" s="46" t="b">
        <f t="shared" si="941"/>
        <v>1</v>
      </c>
      <c r="CJ592" s="46" t="b">
        <f t="shared" si="863"/>
        <v>1</v>
      </c>
      <c r="CT592" s="210">
        <f t="shared" si="864"/>
        <v>0</v>
      </c>
      <c r="CU592" s="46" t="b">
        <f t="shared" si="865"/>
        <v>1</v>
      </c>
    </row>
    <row r="593" spans="1:99" s="49" customFormat="1" ht="69.75" x14ac:dyDescent="0.25">
      <c r="A593" s="178" t="s">
        <v>226</v>
      </c>
      <c r="B593" s="165" t="s">
        <v>119</v>
      </c>
      <c r="C593" s="129" t="s">
        <v>2</v>
      </c>
      <c r="D593" s="51">
        <f t="shared" ref="D593:K593" si="951">SUM(D594:D598)</f>
        <v>0</v>
      </c>
      <c r="E593" s="51">
        <f t="shared" si="951"/>
        <v>0</v>
      </c>
      <c r="F593" s="51">
        <f t="shared" si="951"/>
        <v>0</v>
      </c>
      <c r="G593" s="51">
        <f t="shared" si="951"/>
        <v>52729.57</v>
      </c>
      <c r="H593" s="51">
        <f t="shared" si="951"/>
        <v>52729.57</v>
      </c>
      <c r="I593" s="51">
        <f t="shared" si="951"/>
        <v>43194.080000000002</v>
      </c>
      <c r="J593" s="139">
        <f>I593/H593</f>
        <v>0.82</v>
      </c>
      <c r="K593" s="51">
        <f t="shared" si="951"/>
        <v>25802.68</v>
      </c>
      <c r="L593" s="130">
        <f t="shared" si="938"/>
        <v>0.49</v>
      </c>
      <c r="M593" s="324">
        <f t="shared" si="939"/>
        <v>0.6</v>
      </c>
      <c r="N593" s="51">
        <f t="shared" ref="N593:O593" si="952">SUM(N594:N598)</f>
        <v>38161.07</v>
      </c>
      <c r="O593" s="51">
        <f t="shared" si="952"/>
        <v>14568.5</v>
      </c>
      <c r="P593" s="130">
        <f t="shared" si="877"/>
        <v>0.72</v>
      </c>
      <c r="Q593" s="51">
        <f t="shared" si="905"/>
        <v>14568.5</v>
      </c>
      <c r="R593" s="51">
        <f t="shared" si="852"/>
        <v>17391.400000000001</v>
      </c>
      <c r="S593" s="314"/>
      <c r="T593" s="48" t="b">
        <f t="shared" ref="T593:T610" si="953">H611-K611=Q611</f>
        <v>0</v>
      </c>
      <c r="CJ593" s="46" t="b">
        <f t="shared" si="863"/>
        <v>1</v>
      </c>
      <c r="CT593" s="210">
        <f t="shared" si="864"/>
        <v>52729.57</v>
      </c>
      <c r="CU593" s="46" t="b">
        <f t="shared" si="865"/>
        <v>1</v>
      </c>
    </row>
    <row r="594" spans="1:99" s="350" customFormat="1" ht="33" customHeight="1" x14ac:dyDescent="0.25">
      <c r="A594" s="537"/>
      <c r="B594" s="503" t="s">
        <v>10</v>
      </c>
      <c r="C594" s="503"/>
      <c r="D594" s="488"/>
      <c r="E594" s="488"/>
      <c r="F594" s="16"/>
      <c r="G594" s="488">
        <f>G600+G606</f>
        <v>0</v>
      </c>
      <c r="H594" s="488">
        <f t="shared" ref="H594:I594" si="954">H600+H606</f>
        <v>0</v>
      </c>
      <c r="I594" s="488">
        <f t="shared" si="954"/>
        <v>0</v>
      </c>
      <c r="J594" s="142" t="e">
        <f t="shared" ref="J594:J597" si="955">I594/H594</f>
        <v>#DIV/0!</v>
      </c>
      <c r="K594" s="488">
        <f t="shared" ref="K594:K598" si="956">K600+K606</f>
        <v>0</v>
      </c>
      <c r="L594" s="133" t="e">
        <f t="shared" si="938"/>
        <v>#DIV/0!</v>
      </c>
      <c r="M594" s="133" t="e">
        <f t="shared" si="939"/>
        <v>#DIV/0!</v>
      </c>
      <c r="N594" s="488">
        <f t="shared" ref="N594:O598" si="957">N600+N606</f>
        <v>0</v>
      </c>
      <c r="O594" s="488">
        <f t="shared" si="957"/>
        <v>0</v>
      </c>
      <c r="P594" s="133" t="e">
        <f t="shared" si="877"/>
        <v>#DIV/0!</v>
      </c>
      <c r="Q594" s="488">
        <f t="shared" si="905"/>
        <v>0</v>
      </c>
      <c r="R594" s="488">
        <f t="shared" si="852"/>
        <v>0</v>
      </c>
      <c r="S594" s="127"/>
      <c r="T594" s="46" t="b">
        <f t="shared" si="953"/>
        <v>1</v>
      </c>
      <c r="CJ594" s="46" t="b">
        <f t="shared" si="863"/>
        <v>1</v>
      </c>
      <c r="CT594" s="210">
        <f t="shared" ref="CT594:CT657" si="958">N594+O594</f>
        <v>0</v>
      </c>
      <c r="CU594" s="46" t="b">
        <f t="shared" ref="CU594:CU657" si="959">CT594=H594</f>
        <v>1</v>
      </c>
    </row>
    <row r="595" spans="1:99" s="350" customFormat="1" ht="33" customHeight="1" x14ac:dyDescent="0.25">
      <c r="A595" s="537"/>
      <c r="B595" s="503" t="s">
        <v>8</v>
      </c>
      <c r="C595" s="503"/>
      <c r="D595" s="488"/>
      <c r="E595" s="488"/>
      <c r="F595" s="488"/>
      <c r="G595" s="488">
        <f t="shared" ref="G595:K598" si="960">G601+G607</f>
        <v>52579.4</v>
      </c>
      <c r="H595" s="488">
        <f t="shared" si="960"/>
        <v>52579.4</v>
      </c>
      <c r="I595" s="488">
        <f t="shared" si="960"/>
        <v>43194.080000000002</v>
      </c>
      <c r="J595" s="143">
        <f t="shared" si="955"/>
        <v>0.82</v>
      </c>
      <c r="K595" s="488">
        <f t="shared" si="960"/>
        <v>25802.68</v>
      </c>
      <c r="L595" s="134">
        <f t="shared" si="938"/>
        <v>0.49</v>
      </c>
      <c r="M595" s="134">
        <f t="shared" si="939"/>
        <v>0.6</v>
      </c>
      <c r="N595" s="488">
        <f t="shared" si="957"/>
        <v>38010.9</v>
      </c>
      <c r="O595" s="488">
        <f>O601+O607</f>
        <v>14568.5</v>
      </c>
      <c r="P595" s="134">
        <f t="shared" si="877"/>
        <v>0.72</v>
      </c>
      <c r="Q595" s="488">
        <f t="shared" si="905"/>
        <v>14568.5</v>
      </c>
      <c r="R595" s="488">
        <f t="shared" ref="R595:R658" si="961">I595-K595</f>
        <v>17391.400000000001</v>
      </c>
      <c r="S595" s="127"/>
      <c r="T595" s="46" t="b">
        <f t="shared" si="953"/>
        <v>1</v>
      </c>
      <c r="CJ595" s="46" t="b">
        <f t="shared" si="863"/>
        <v>1</v>
      </c>
      <c r="CT595" s="210">
        <f t="shared" si="958"/>
        <v>52579.4</v>
      </c>
      <c r="CU595" s="46" t="b">
        <f t="shared" si="959"/>
        <v>1</v>
      </c>
    </row>
    <row r="596" spans="1:99" s="350" customFormat="1" ht="33" customHeight="1" x14ac:dyDescent="0.25">
      <c r="A596" s="537"/>
      <c r="B596" s="503" t="s">
        <v>20</v>
      </c>
      <c r="C596" s="503"/>
      <c r="D596" s="488"/>
      <c r="E596" s="488"/>
      <c r="F596" s="488"/>
      <c r="G596" s="488">
        <f t="shared" si="960"/>
        <v>150.16999999999999</v>
      </c>
      <c r="H596" s="488">
        <f t="shared" si="960"/>
        <v>150.16999999999999</v>
      </c>
      <c r="I596" s="488">
        <f t="shared" si="960"/>
        <v>0</v>
      </c>
      <c r="J596" s="142">
        <f t="shared" si="955"/>
        <v>0</v>
      </c>
      <c r="K596" s="488">
        <f t="shared" si="956"/>
        <v>0</v>
      </c>
      <c r="L596" s="133">
        <f t="shared" si="938"/>
        <v>0</v>
      </c>
      <c r="M596" s="133" t="e">
        <f t="shared" si="939"/>
        <v>#DIV/0!</v>
      </c>
      <c r="N596" s="488">
        <f t="shared" si="957"/>
        <v>150.16999999999999</v>
      </c>
      <c r="O596" s="488">
        <f t="shared" si="957"/>
        <v>0</v>
      </c>
      <c r="P596" s="134">
        <f t="shared" si="877"/>
        <v>1</v>
      </c>
      <c r="Q596" s="488">
        <f t="shared" si="905"/>
        <v>0</v>
      </c>
      <c r="R596" s="488">
        <f t="shared" si="961"/>
        <v>0</v>
      </c>
      <c r="S596" s="127"/>
      <c r="T596" s="46" t="b">
        <f t="shared" si="953"/>
        <v>0</v>
      </c>
      <c r="CJ596" s="46" t="b">
        <f t="shared" si="863"/>
        <v>1</v>
      </c>
      <c r="CT596" s="210">
        <f t="shared" si="958"/>
        <v>150.16999999999999</v>
      </c>
      <c r="CU596" s="46" t="b">
        <f t="shared" si="959"/>
        <v>1</v>
      </c>
    </row>
    <row r="597" spans="1:99" s="350" customFormat="1" ht="33" customHeight="1" x14ac:dyDescent="0.25">
      <c r="A597" s="537"/>
      <c r="B597" s="503" t="s">
        <v>22</v>
      </c>
      <c r="C597" s="503"/>
      <c r="D597" s="488"/>
      <c r="E597" s="488"/>
      <c r="F597" s="16"/>
      <c r="G597" s="488">
        <f t="shared" si="960"/>
        <v>0</v>
      </c>
      <c r="H597" s="488">
        <f t="shared" si="960"/>
        <v>0</v>
      </c>
      <c r="I597" s="488">
        <f t="shared" si="960"/>
        <v>0</v>
      </c>
      <c r="J597" s="142" t="e">
        <f t="shared" si="955"/>
        <v>#DIV/0!</v>
      </c>
      <c r="K597" s="488">
        <f t="shared" si="956"/>
        <v>0</v>
      </c>
      <c r="L597" s="133" t="e">
        <f t="shared" si="938"/>
        <v>#DIV/0!</v>
      </c>
      <c r="M597" s="133" t="e">
        <f t="shared" si="939"/>
        <v>#DIV/0!</v>
      </c>
      <c r="N597" s="488">
        <f t="shared" si="957"/>
        <v>0</v>
      </c>
      <c r="O597" s="488">
        <f t="shared" si="957"/>
        <v>0</v>
      </c>
      <c r="P597" s="142" t="e">
        <f t="shared" si="877"/>
        <v>#DIV/0!</v>
      </c>
      <c r="Q597" s="488">
        <f t="shared" si="905"/>
        <v>0</v>
      </c>
      <c r="R597" s="488">
        <f t="shared" si="961"/>
        <v>0</v>
      </c>
      <c r="S597" s="127"/>
      <c r="T597" s="46" t="b">
        <f t="shared" si="953"/>
        <v>1</v>
      </c>
      <c r="CJ597" s="46" t="b">
        <f t="shared" si="863"/>
        <v>1</v>
      </c>
      <c r="CT597" s="210">
        <f t="shared" si="958"/>
        <v>0</v>
      </c>
      <c r="CU597" s="46" t="b">
        <f t="shared" si="959"/>
        <v>1</v>
      </c>
    </row>
    <row r="598" spans="1:99" s="350" customFormat="1" ht="33" customHeight="1" x14ac:dyDescent="0.25">
      <c r="A598" s="391"/>
      <c r="B598" s="483" t="s">
        <v>11</v>
      </c>
      <c r="C598" s="483"/>
      <c r="D598" s="487"/>
      <c r="E598" s="487"/>
      <c r="F598" s="136"/>
      <c r="G598" s="488">
        <f t="shared" si="960"/>
        <v>0</v>
      </c>
      <c r="H598" s="488">
        <f t="shared" si="960"/>
        <v>0</v>
      </c>
      <c r="I598" s="488">
        <f t="shared" si="960"/>
        <v>0</v>
      </c>
      <c r="J598" s="281" t="e">
        <f>I598/H598</f>
        <v>#DIV/0!</v>
      </c>
      <c r="K598" s="488">
        <f t="shared" si="956"/>
        <v>0</v>
      </c>
      <c r="L598" s="150" t="e">
        <f t="shared" si="938"/>
        <v>#DIV/0!</v>
      </c>
      <c r="M598" s="150" t="e">
        <f t="shared" si="939"/>
        <v>#DIV/0!</v>
      </c>
      <c r="N598" s="488">
        <f t="shared" si="957"/>
        <v>0</v>
      </c>
      <c r="O598" s="488">
        <f t="shared" si="957"/>
        <v>0</v>
      </c>
      <c r="P598" s="281" t="e">
        <f t="shared" si="877"/>
        <v>#DIV/0!</v>
      </c>
      <c r="Q598" s="487">
        <f t="shared" si="905"/>
        <v>0</v>
      </c>
      <c r="R598" s="487">
        <f t="shared" si="961"/>
        <v>0</v>
      </c>
      <c r="S598" s="128"/>
      <c r="T598" s="46" t="b">
        <f t="shared" si="953"/>
        <v>0</v>
      </c>
      <c r="CJ598" s="46" t="b">
        <f t="shared" si="863"/>
        <v>1</v>
      </c>
      <c r="CT598" s="210">
        <f t="shared" si="958"/>
        <v>0</v>
      </c>
      <c r="CU598" s="46" t="b">
        <f t="shared" si="959"/>
        <v>1</v>
      </c>
    </row>
    <row r="599" spans="1:99" s="45" customFormat="1" ht="143.25" customHeight="1" x14ac:dyDescent="0.25">
      <c r="A599" s="198" t="s">
        <v>227</v>
      </c>
      <c r="B599" s="131" t="s">
        <v>270</v>
      </c>
      <c r="C599" s="175" t="s">
        <v>17</v>
      </c>
      <c r="D599" s="41">
        <f t="shared" ref="D599:I599" si="962">SUM(D600:D604)</f>
        <v>0</v>
      </c>
      <c r="E599" s="41">
        <f t="shared" si="962"/>
        <v>0</v>
      </c>
      <c r="F599" s="41">
        <f t="shared" si="962"/>
        <v>0</v>
      </c>
      <c r="G599" s="41">
        <f t="shared" si="962"/>
        <v>45721</v>
      </c>
      <c r="H599" s="41">
        <f t="shared" si="962"/>
        <v>45721</v>
      </c>
      <c r="I599" s="41">
        <f t="shared" si="962"/>
        <v>30979.8</v>
      </c>
      <c r="J599" s="140">
        <f>I599/H599</f>
        <v>0.68</v>
      </c>
      <c r="K599" s="41">
        <f>SUM(K600:K604)</f>
        <v>25802.68</v>
      </c>
      <c r="L599" s="132">
        <f t="shared" si="938"/>
        <v>0.56000000000000005</v>
      </c>
      <c r="M599" s="132">
        <f t="shared" si="939"/>
        <v>0.83</v>
      </c>
      <c r="N599" s="41">
        <f>SUM(N600:N604)</f>
        <v>31152.5</v>
      </c>
      <c r="O599" s="41">
        <f t="shared" ref="O599:O662" si="963">H599-N599</f>
        <v>14568.5</v>
      </c>
      <c r="P599" s="132">
        <f t="shared" si="877"/>
        <v>0.68</v>
      </c>
      <c r="Q599" s="41">
        <f t="shared" si="905"/>
        <v>14568.5</v>
      </c>
      <c r="R599" s="520">
        <f t="shared" si="961"/>
        <v>5177.12</v>
      </c>
      <c r="S599" s="576" t="s">
        <v>570</v>
      </c>
      <c r="T599" s="44" t="b">
        <f t="shared" si="953"/>
        <v>1</v>
      </c>
      <c r="CJ599" s="46" t="b">
        <f t="shared" si="863"/>
        <v>1</v>
      </c>
      <c r="CT599" s="210">
        <f t="shared" si="958"/>
        <v>45721</v>
      </c>
      <c r="CU599" s="46" t="b">
        <f t="shared" si="959"/>
        <v>1</v>
      </c>
    </row>
    <row r="600" spans="1:99" s="350" customFormat="1" ht="86.25" customHeight="1" x14ac:dyDescent="0.25">
      <c r="A600" s="537"/>
      <c r="B600" s="453" t="s">
        <v>10</v>
      </c>
      <c r="C600" s="453"/>
      <c r="D600" s="472"/>
      <c r="E600" s="472"/>
      <c r="F600" s="16"/>
      <c r="G600" s="472"/>
      <c r="H600" s="16"/>
      <c r="I600" s="467"/>
      <c r="J600" s="142" t="e">
        <f t="shared" ref="J600:J603" si="964">I600/H600</f>
        <v>#DIV/0!</v>
      </c>
      <c r="K600" s="137"/>
      <c r="L600" s="133" t="e">
        <f t="shared" si="938"/>
        <v>#DIV/0!</v>
      </c>
      <c r="M600" s="174" t="e">
        <f t="shared" si="939"/>
        <v>#DIV/0!</v>
      </c>
      <c r="N600" s="137"/>
      <c r="O600" s="16">
        <f t="shared" si="963"/>
        <v>0</v>
      </c>
      <c r="P600" s="133" t="e">
        <f t="shared" si="877"/>
        <v>#DIV/0!</v>
      </c>
      <c r="Q600" s="137">
        <f t="shared" si="905"/>
        <v>0</v>
      </c>
      <c r="R600" s="467">
        <f t="shared" si="961"/>
        <v>0</v>
      </c>
      <c r="S600" s="577"/>
      <c r="T600" s="46" t="b">
        <f t="shared" si="953"/>
        <v>1</v>
      </c>
      <c r="CJ600" s="46" t="b">
        <f t="shared" si="863"/>
        <v>1</v>
      </c>
      <c r="CT600" s="210">
        <f t="shared" si="958"/>
        <v>0</v>
      </c>
      <c r="CU600" s="46" t="b">
        <f t="shared" si="959"/>
        <v>1</v>
      </c>
    </row>
    <row r="601" spans="1:99" s="350" customFormat="1" ht="86.25" customHeight="1" x14ac:dyDescent="0.25">
      <c r="A601" s="537"/>
      <c r="B601" s="453" t="s">
        <v>8</v>
      </c>
      <c r="C601" s="453"/>
      <c r="D601" s="472"/>
      <c r="E601" s="472"/>
      <c r="F601" s="472"/>
      <c r="G601" s="473">
        <f>45718.4+2.6</f>
        <v>45721</v>
      </c>
      <c r="H601" s="473">
        <f>45718.4+2.6</f>
        <v>45721</v>
      </c>
      <c r="I601" s="472">
        <v>30979.8</v>
      </c>
      <c r="J601" s="143">
        <f t="shared" si="964"/>
        <v>0.68</v>
      </c>
      <c r="K601" s="472">
        <v>25802.68</v>
      </c>
      <c r="L601" s="134">
        <f t="shared" si="938"/>
        <v>0.56000000000000005</v>
      </c>
      <c r="M601" s="134">
        <f t="shared" si="939"/>
        <v>0.83</v>
      </c>
      <c r="N601" s="473">
        <v>31152.5</v>
      </c>
      <c r="O601" s="473">
        <f t="shared" si="963"/>
        <v>14568.5</v>
      </c>
      <c r="P601" s="134">
        <f>N601/H601</f>
        <v>0.68</v>
      </c>
      <c r="Q601" s="473">
        <f t="shared" si="905"/>
        <v>14568.5</v>
      </c>
      <c r="R601" s="473">
        <f t="shared" si="961"/>
        <v>5177.12</v>
      </c>
      <c r="S601" s="577"/>
      <c r="T601" s="46" t="b">
        <f t="shared" si="953"/>
        <v>1</v>
      </c>
      <c r="CJ601" s="46" t="b">
        <f t="shared" si="863"/>
        <v>1</v>
      </c>
      <c r="CT601" s="210">
        <f t="shared" si="958"/>
        <v>45721</v>
      </c>
      <c r="CU601" s="46" t="b">
        <f t="shared" si="959"/>
        <v>1</v>
      </c>
    </row>
    <row r="602" spans="1:99" s="350" customFormat="1" ht="86.25" customHeight="1" x14ac:dyDescent="0.25">
      <c r="A602" s="537"/>
      <c r="B602" s="465" t="s">
        <v>20</v>
      </c>
      <c r="C602" s="465"/>
      <c r="D602" s="473"/>
      <c r="E602" s="473"/>
      <c r="F602" s="473"/>
      <c r="G602" s="473"/>
      <c r="H602" s="473"/>
      <c r="I602" s="468">
        <v>0</v>
      </c>
      <c r="J602" s="142" t="e">
        <f t="shared" si="964"/>
        <v>#DIV/0!</v>
      </c>
      <c r="K602" s="215">
        <v>0</v>
      </c>
      <c r="L602" s="133" t="e">
        <f t="shared" si="938"/>
        <v>#DIV/0!</v>
      </c>
      <c r="M602" s="174" t="e">
        <f t="shared" si="939"/>
        <v>#DIV/0!</v>
      </c>
      <c r="N602" s="473"/>
      <c r="O602" s="473">
        <f t="shared" si="963"/>
        <v>0</v>
      </c>
      <c r="P602" s="133" t="e">
        <f t="shared" si="877"/>
        <v>#DIV/0!</v>
      </c>
      <c r="Q602" s="473">
        <f t="shared" si="905"/>
        <v>0</v>
      </c>
      <c r="R602" s="468">
        <f t="shared" si="961"/>
        <v>0</v>
      </c>
      <c r="S602" s="577"/>
      <c r="T602" s="46" t="b">
        <f t="shared" si="953"/>
        <v>1</v>
      </c>
      <c r="CJ602" s="46" t="b">
        <f t="shared" si="863"/>
        <v>1</v>
      </c>
      <c r="CT602" s="210">
        <f t="shared" si="958"/>
        <v>0</v>
      </c>
      <c r="CU602" s="46" t="b">
        <f t="shared" si="959"/>
        <v>1</v>
      </c>
    </row>
    <row r="603" spans="1:99" s="350" customFormat="1" ht="86.25" customHeight="1" x14ac:dyDescent="0.25">
      <c r="A603" s="537"/>
      <c r="B603" s="453" t="s">
        <v>22</v>
      </c>
      <c r="C603" s="453"/>
      <c r="D603" s="472"/>
      <c r="E603" s="472"/>
      <c r="F603" s="16"/>
      <c r="G603" s="472"/>
      <c r="H603" s="16"/>
      <c r="I603" s="467"/>
      <c r="J603" s="142" t="e">
        <f t="shared" si="964"/>
        <v>#DIV/0!</v>
      </c>
      <c r="K603" s="137"/>
      <c r="L603" s="133" t="e">
        <f t="shared" si="938"/>
        <v>#DIV/0!</v>
      </c>
      <c r="M603" s="133" t="e">
        <f t="shared" si="939"/>
        <v>#DIV/0!</v>
      </c>
      <c r="N603" s="137"/>
      <c r="O603" s="16">
        <f t="shared" si="963"/>
        <v>0</v>
      </c>
      <c r="P603" s="133" t="e">
        <f t="shared" ref="P603:P666" si="965">N603/H603</f>
        <v>#DIV/0!</v>
      </c>
      <c r="Q603" s="137">
        <f t="shared" si="905"/>
        <v>0</v>
      </c>
      <c r="R603" s="467">
        <f t="shared" si="961"/>
        <v>0</v>
      </c>
      <c r="S603" s="577"/>
      <c r="T603" s="46" t="b">
        <f t="shared" si="953"/>
        <v>1</v>
      </c>
      <c r="CJ603" s="46" t="b">
        <f t="shared" si="863"/>
        <v>1</v>
      </c>
      <c r="CT603" s="210">
        <f t="shared" si="958"/>
        <v>0</v>
      </c>
      <c r="CU603" s="46" t="b">
        <f t="shared" si="959"/>
        <v>1</v>
      </c>
    </row>
    <row r="604" spans="1:99" s="350" customFormat="1" ht="86.25" customHeight="1" x14ac:dyDescent="0.25">
      <c r="A604" s="391"/>
      <c r="B604" s="453" t="s">
        <v>11</v>
      </c>
      <c r="C604" s="453"/>
      <c r="D604" s="472"/>
      <c r="E604" s="472"/>
      <c r="F604" s="16"/>
      <c r="G604" s="472"/>
      <c r="H604" s="472"/>
      <c r="I604" s="467"/>
      <c r="J604" s="142" t="e">
        <f>I604/H604</f>
        <v>#DIV/0!</v>
      </c>
      <c r="K604" s="137"/>
      <c r="L604" s="133" t="e">
        <f t="shared" si="938"/>
        <v>#DIV/0!</v>
      </c>
      <c r="M604" s="133" t="e">
        <f t="shared" si="939"/>
        <v>#DIV/0!</v>
      </c>
      <c r="N604" s="137"/>
      <c r="O604" s="472">
        <f t="shared" si="963"/>
        <v>0</v>
      </c>
      <c r="P604" s="133" t="e">
        <f t="shared" si="965"/>
        <v>#DIV/0!</v>
      </c>
      <c r="Q604" s="137">
        <f t="shared" si="905"/>
        <v>0</v>
      </c>
      <c r="R604" s="467">
        <f t="shared" si="961"/>
        <v>0</v>
      </c>
      <c r="S604" s="578"/>
      <c r="T604" s="46" t="b">
        <f t="shared" si="953"/>
        <v>1</v>
      </c>
      <c r="CJ604" s="46" t="b">
        <f t="shared" si="863"/>
        <v>1</v>
      </c>
      <c r="CT604" s="210">
        <f t="shared" si="958"/>
        <v>0</v>
      </c>
      <c r="CU604" s="46" t="b">
        <f t="shared" si="959"/>
        <v>1</v>
      </c>
    </row>
    <row r="605" spans="1:99" s="45" customFormat="1" ht="105" customHeight="1" x14ac:dyDescent="0.25">
      <c r="A605" s="198" t="s">
        <v>496</v>
      </c>
      <c r="B605" s="131" t="s">
        <v>434</v>
      </c>
      <c r="C605" s="175" t="s">
        <v>17</v>
      </c>
      <c r="D605" s="41">
        <f t="shared" ref="D605:I605" si="966">SUM(D606:D610)</f>
        <v>0</v>
      </c>
      <c r="E605" s="41">
        <f t="shared" si="966"/>
        <v>0</v>
      </c>
      <c r="F605" s="41">
        <f t="shared" si="966"/>
        <v>0</v>
      </c>
      <c r="G605" s="41">
        <f t="shared" si="966"/>
        <v>7008.57</v>
      </c>
      <c r="H605" s="41">
        <f t="shared" si="966"/>
        <v>7008.57</v>
      </c>
      <c r="I605" s="41">
        <f t="shared" si="966"/>
        <v>12214.28</v>
      </c>
      <c r="J605" s="140">
        <f>I605/H605</f>
        <v>1.74</v>
      </c>
      <c r="K605" s="41">
        <f>SUM(K606:K610)</f>
        <v>0</v>
      </c>
      <c r="L605" s="132">
        <f t="shared" si="938"/>
        <v>0</v>
      </c>
      <c r="M605" s="199">
        <f t="shared" si="939"/>
        <v>0</v>
      </c>
      <c r="N605" s="41">
        <f>SUM(N606:N610)</f>
        <v>7008.57</v>
      </c>
      <c r="O605" s="41">
        <f t="shared" si="963"/>
        <v>0</v>
      </c>
      <c r="P605" s="132">
        <f t="shared" si="965"/>
        <v>1</v>
      </c>
      <c r="Q605" s="41">
        <f t="shared" si="905"/>
        <v>0</v>
      </c>
      <c r="R605" s="520">
        <f t="shared" si="961"/>
        <v>12214.28</v>
      </c>
      <c r="S605" s="471" t="s">
        <v>435</v>
      </c>
      <c r="T605" s="44" t="b">
        <f t="shared" si="953"/>
        <v>0</v>
      </c>
      <c r="CJ605" s="46" t="b">
        <f t="shared" si="863"/>
        <v>1</v>
      </c>
      <c r="CT605" s="210">
        <f t="shared" si="958"/>
        <v>7008.57</v>
      </c>
      <c r="CU605" s="46" t="b">
        <f t="shared" si="959"/>
        <v>1</v>
      </c>
    </row>
    <row r="606" spans="1:99" s="350" customFormat="1" ht="101.25" customHeight="1" x14ac:dyDescent="0.25">
      <c r="A606" s="537"/>
      <c r="B606" s="465" t="s">
        <v>10</v>
      </c>
      <c r="C606" s="465"/>
      <c r="D606" s="473"/>
      <c r="E606" s="473"/>
      <c r="F606" s="136"/>
      <c r="G606" s="473"/>
      <c r="H606" s="136"/>
      <c r="I606" s="468"/>
      <c r="J606" s="281" t="e">
        <f t="shared" ref="J606:J609" si="967">I606/H606</f>
        <v>#DIV/0!</v>
      </c>
      <c r="K606" s="215"/>
      <c r="L606" s="150" t="e">
        <f t="shared" si="938"/>
        <v>#DIV/0!</v>
      </c>
      <c r="M606" s="170" t="e">
        <f t="shared" si="939"/>
        <v>#DIV/0!</v>
      </c>
      <c r="N606" s="215"/>
      <c r="O606" s="136">
        <f t="shared" si="963"/>
        <v>0</v>
      </c>
      <c r="P606" s="150" t="e">
        <f t="shared" si="965"/>
        <v>#DIV/0!</v>
      </c>
      <c r="Q606" s="215">
        <f t="shared" si="905"/>
        <v>0</v>
      </c>
      <c r="R606" s="468">
        <f t="shared" si="961"/>
        <v>0</v>
      </c>
      <c r="S606" s="577" t="s">
        <v>565</v>
      </c>
      <c r="T606" s="46" t="b">
        <f t="shared" si="953"/>
        <v>1</v>
      </c>
      <c r="CJ606" s="46" t="b">
        <f t="shared" si="863"/>
        <v>1</v>
      </c>
      <c r="CT606" s="210">
        <f t="shared" si="958"/>
        <v>0</v>
      </c>
      <c r="CU606" s="46" t="b">
        <f t="shared" si="959"/>
        <v>1</v>
      </c>
    </row>
    <row r="607" spans="1:99" s="350" customFormat="1" ht="101.25" customHeight="1" x14ac:dyDescent="0.25">
      <c r="A607" s="537"/>
      <c r="B607" s="453" t="s">
        <v>8</v>
      </c>
      <c r="C607" s="453"/>
      <c r="D607" s="472"/>
      <c r="E607" s="472"/>
      <c r="F607" s="472"/>
      <c r="G607" s="473">
        <v>6858.4</v>
      </c>
      <c r="H607" s="473">
        <v>6858.4</v>
      </c>
      <c r="I607" s="472">
        <v>12214.28</v>
      </c>
      <c r="J607" s="143">
        <f t="shared" si="967"/>
        <v>1.78</v>
      </c>
      <c r="K607" s="472"/>
      <c r="L607" s="134">
        <f t="shared" si="938"/>
        <v>0</v>
      </c>
      <c r="M607" s="174">
        <f t="shared" si="939"/>
        <v>0</v>
      </c>
      <c r="N607" s="473">
        <f>H607</f>
        <v>6858.4</v>
      </c>
      <c r="O607" s="473">
        <f t="shared" si="963"/>
        <v>0</v>
      </c>
      <c r="P607" s="134">
        <f>N607/H607</f>
        <v>1</v>
      </c>
      <c r="Q607" s="473">
        <f t="shared" si="905"/>
        <v>0</v>
      </c>
      <c r="R607" s="473">
        <f t="shared" si="961"/>
        <v>12214.28</v>
      </c>
      <c r="S607" s="577"/>
      <c r="T607" s="46" t="b">
        <f t="shared" si="953"/>
        <v>1</v>
      </c>
      <c r="CJ607" s="46" t="b">
        <f t="shared" si="863"/>
        <v>1</v>
      </c>
      <c r="CT607" s="210">
        <f t="shared" si="958"/>
        <v>6858.4</v>
      </c>
      <c r="CU607" s="46" t="b">
        <f t="shared" si="959"/>
        <v>1</v>
      </c>
    </row>
    <row r="608" spans="1:99" s="350" customFormat="1" ht="101.25" customHeight="1" x14ac:dyDescent="0.25">
      <c r="A608" s="537"/>
      <c r="B608" s="465" t="s">
        <v>20</v>
      </c>
      <c r="C608" s="465"/>
      <c r="D608" s="473"/>
      <c r="E608" s="473"/>
      <c r="F608" s="473"/>
      <c r="G608" s="473">
        <v>150.16999999999999</v>
      </c>
      <c r="H608" s="473">
        <v>150.16999999999999</v>
      </c>
      <c r="I608" s="468">
        <v>0</v>
      </c>
      <c r="J608" s="142">
        <f t="shared" si="967"/>
        <v>0</v>
      </c>
      <c r="K608" s="215">
        <v>0</v>
      </c>
      <c r="L608" s="133">
        <f t="shared" si="938"/>
        <v>0</v>
      </c>
      <c r="M608" s="174" t="e">
        <f t="shared" si="939"/>
        <v>#DIV/0!</v>
      </c>
      <c r="N608" s="473">
        <f>H608</f>
        <v>150.16999999999999</v>
      </c>
      <c r="O608" s="473">
        <f t="shared" si="963"/>
        <v>0</v>
      </c>
      <c r="P608" s="134">
        <f t="shared" ref="P608:P610" si="968">N608/H608</f>
        <v>1</v>
      </c>
      <c r="Q608" s="473">
        <f t="shared" si="905"/>
        <v>0</v>
      </c>
      <c r="R608" s="468">
        <f t="shared" si="961"/>
        <v>0</v>
      </c>
      <c r="S608" s="577"/>
      <c r="T608" s="46" t="b">
        <f t="shared" si="953"/>
        <v>0</v>
      </c>
      <c r="CJ608" s="46" t="b">
        <f t="shared" si="863"/>
        <v>1</v>
      </c>
      <c r="CT608" s="210">
        <f t="shared" si="958"/>
        <v>150.16999999999999</v>
      </c>
      <c r="CU608" s="46" t="b">
        <f t="shared" si="959"/>
        <v>1</v>
      </c>
    </row>
    <row r="609" spans="1:99" s="350" customFormat="1" ht="101.25" customHeight="1" x14ac:dyDescent="0.25">
      <c r="A609" s="537"/>
      <c r="B609" s="453" t="s">
        <v>22</v>
      </c>
      <c r="C609" s="453"/>
      <c r="D609" s="472"/>
      <c r="E609" s="472"/>
      <c r="F609" s="16"/>
      <c r="G609" s="472"/>
      <c r="H609" s="16"/>
      <c r="I609" s="467"/>
      <c r="J609" s="142" t="e">
        <f t="shared" si="967"/>
        <v>#DIV/0!</v>
      </c>
      <c r="K609" s="137"/>
      <c r="L609" s="133" t="e">
        <f t="shared" si="938"/>
        <v>#DIV/0!</v>
      </c>
      <c r="M609" s="133" t="e">
        <f t="shared" si="939"/>
        <v>#DIV/0!</v>
      </c>
      <c r="N609" s="137"/>
      <c r="O609" s="16">
        <f t="shared" si="963"/>
        <v>0</v>
      </c>
      <c r="P609" s="133" t="e">
        <f t="shared" si="968"/>
        <v>#DIV/0!</v>
      </c>
      <c r="Q609" s="137">
        <f t="shared" si="905"/>
        <v>0</v>
      </c>
      <c r="R609" s="467">
        <f t="shared" si="961"/>
        <v>0</v>
      </c>
      <c r="S609" s="577"/>
      <c r="T609" s="46" t="b">
        <f t="shared" si="953"/>
        <v>1</v>
      </c>
      <c r="CJ609" s="46" t="b">
        <f t="shared" si="863"/>
        <v>1</v>
      </c>
      <c r="CT609" s="210">
        <f t="shared" si="958"/>
        <v>0</v>
      </c>
      <c r="CU609" s="46" t="b">
        <f t="shared" si="959"/>
        <v>1</v>
      </c>
    </row>
    <row r="610" spans="1:99" s="350" customFormat="1" ht="101.25" customHeight="1" x14ac:dyDescent="0.25">
      <c r="A610" s="391"/>
      <c r="B610" s="453" t="s">
        <v>11</v>
      </c>
      <c r="C610" s="453"/>
      <c r="D610" s="472"/>
      <c r="E610" s="472"/>
      <c r="F610" s="16"/>
      <c r="G610" s="472"/>
      <c r="H610" s="472"/>
      <c r="I610" s="467"/>
      <c r="J610" s="142" t="e">
        <f>I610/H610</f>
        <v>#DIV/0!</v>
      </c>
      <c r="K610" s="137"/>
      <c r="L610" s="133" t="e">
        <f t="shared" si="938"/>
        <v>#DIV/0!</v>
      </c>
      <c r="M610" s="133" t="e">
        <f t="shared" si="939"/>
        <v>#DIV/0!</v>
      </c>
      <c r="N610" s="137"/>
      <c r="O610" s="472">
        <f t="shared" si="963"/>
        <v>0</v>
      </c>
      <c r="P610" s="133" t="e">
        <f t="shared" si="968"/>
        <v>#DIV/0!</v>
      </c>
      <c r="Q610" s="137">
        <f t="shared" si="905"/>
        <v>0</v>
      </c>
      <c r="R610" s="467">
        <f t="shared" si="961"/>
        <v>0</v>
      </c>
      <c r="S610" s="578"/>
      <c r="T610" s="46" t="b">
        <f t="shared" si="953"/>
        <v>1</v>
      </c>
      <c r="CJ610" s="46" t="b">
        <f t="shared" si="863"/>
        <v>1</v>
      </c>
      <c r="CT610" s="210">
        <f t="shared" si="958"/>
        <v>0</v>
      </c>
      <c r="CU610" s="46" t="b">
        <f t="shared" si="959"/>
        <v>1</v>
      </c>
    </row>
    <row r="611" spans="1:99" s="45" customFormat="1" ht="57.75" customHeight="1" x14ac:dyDescent="0.25">
      <c r="A611" s="178" t="s">
        <v>228</v>
      </c>
      <c r="B611" s="165" t="s">
        <v>120</v>
      </c>
      <c r="C611" s="129" t="s">
        <v>2</v>
      </c>
      <c r="D611" s="51">
        <f t="shared" ref="D611:I611" si="969">SUM(D612:D616)</f>
        <v>0</v>
      </c>
      <c r="E611" s="51">
        <f t="shared" si="969"/>
        <v>0</v>
      </c>
      <c r="F611" s="51">
        <f t="shared" si="969"/>
        <v>0</v>
      </c>
      <c r="G611" s="51">
        <f t="shared" si="969"/>
        <v>110256.19</v>
      </c>
      <c r="H611" s="51">
        <f t="shared" si="969"/>
        <v>110256.2</v>
      </c>
      <c r="I611" s="51">
        <f t="shared" si="969"/>
        <v>78690.570000000007</v>
      </c>
      <c r="J611" s="139">
        <f>I611/H611</f>
        <v>0.71</v>
      </c>
      <c r="K611" s="51">
        <f t="shared" ref="K611" si="970">SUM(K612:K616)</f>
        <v>78690.570000000007</v>
      </c>
      <c r="L611" s="130">
        <f t="shared" si="938"/>
        <v>0.71</v>
      </c>
      <c r="M611" s="324">
        <f t="shared" si="939"/>
        <v>1</v>
      </c>
      <c r="N611" s="51">
        <f t="shared" ref="N611:O611" si="971">SUM(N612:N616)</f>
        <v>100561.94</v>
      </c>
      <c r="O611" s="51">
        <f t="shared" si="971"/>
        <v>9694.26</v>
      </c>
      <c r="P611" s="130">
        <f t="shared" si="965"/>
        <v>0.91</v>
      </c>
      <c r="Q611" s="51">
        <f t="shared" si="905"/>
        <v>9694.26</v>
      </c>
      <c r="R611" s="51">
        <f t="shared" si="961"/>
        <v>0</v>
      </c>
      <c r="S611" s="576"/>
      <c r="T611" s="44" t="b">
        <f t="shared" ref="T611:T628" si="972">H623-K623=Q623</f>
        <v>0</v>
      </c>
      <c r="CJ611" s="46" t="b">
        <f t="shared" si="863"/>
        <v>1</v>
      </c>
      <c r="CT611" s="210">
        <f t="shared" si="958"/>
        <v>110256.2</v>
      </c>
      <c r="CU611" s="46" t="b">
        <f t="shared" si="959"/>
        <v>1</v>
      </c>
    </row>
    <row r="612" spans="1:99" s="350" customFormat="1" ht="44.25" customHeight="1" x14ac:dyDescent="0.25">
      <c r="A612" s="537"/>
      <c r="B612" s="503" t="s">
        <v>10</v>
      </c>
      <c r="C612" s="503"/>
      <c r="D612" s="488"/>
      <c r="E612" s="488"/>
      <c r="F612" s="16"/>
      <c r="G612" s="488">
        <f>G618+G624+G630+G636+G642+G654+G660+G648+G666</f>
        <v>0</v>
      </c>
      <c r="H612" s="488">
        <f t="shared" ref="H612:I612" si="973">H618+H624+H630+H636+H642+H654+H660+H648+H666</f>
        <v>0</v>
      </c>
      <c r="I612" s="488">
        <f t="shared" si="973"/>
        <v>0</v>
      </c>
      <c r="J612" s="542" t="e">
        <f t="shared" ref="J612:J615" si="974">I612/H612</f>
        <v>#DIV/0!</v>
      </c>
      <c r="K612" s="488">
        <f t="shared" ref="K612:K616" si="975">K618+K624+K630+K636+K642+K654+K660+K648+K666</f>
        <v>0</v>
      </c>
      <c r="L612" s="133" t="e">
        <f t="shared" si="938"/>
        <v>#DIV/0!</v>
      </c>
      <c r="M612" s="133" t="e">
        <f t="shared" si="939"/>
        <v>#DIV/0!</v>
      </c>
      <c r="N612" s="488">
        <f t="shared" ref="N612:O616" si="976">N618+N624+N630+N636+N642+N654+N660+N648+N666</f>
        <v>0</v>
      </c>
      <c r="O612" s="488">
        <f t="shared" si="976"/>
        <v>0</v>
      </c>
      <c r="P612" s="133" t="e">
        <f t="shared" si="965"/>
        <v>#DIV/0!</v>
      </c>
      <c r="Q612" s="488">
        <f t="shared" si="905"/>
        <v>0</v>
      </c>
      <c r="R612" s="488">
        <f t="shared" si="961"/>
        <v>0</v>
      </c>
      <c r="S612" s="577"/>
      <c r="T612" s="46" t="b">
        <f t="shared" si="972"/>
        <v>1</v>
      </c>
      <c r="CJ612" s="46" t="b">
        <f t="shared" si="863"/>
        <v>1</v>
      </c>
      <c r="CT612" s="210">
        <f t="shared" si="958"/>
        <v>0</v>
      </c>
      <c r="CU612" s="46" t="b">
        <f t="shared" si="959"/>
        <v>1</v>
      </c>
    </row>
    <row r="613" spans="1:99" s="350" customFormat="1" ht="44.25" customHeight="1" x14ac:dyDescent="0.25">
      <c r="A613" s="537"/>
      <c r="B613" s="503" t="s">
        <v>8</v>
      </c>
      <c r="C613" s="503"/>
      <c r="D613" s="488"/>
      <c r="E613" s="488"/>
      <c r="F613" s="488"/>
      <c r="G613" s="488">
        <f t="shared" ref="G613:I616" si="977">G619+G625+G631+G637+G643+G655+G661+G649+G667</f>
        <v>0</v>
      </c>
      <c r="H613" s="488">
        <f t="shared" si="977"/>
        <v>0</v>
      </c>
      <c r="I613" s="488">
        <f t="shared" si="977"/>
        <v>0</v>
      </c>
      <c r="J613" s="542" t="e">
        <f t="shared" si="974"/>
        <v>#DIV/0!</v>
      </c>
      <c r="K613" s="488">
        <f t="shared" si="975"/>
        <v>0</v>
      </c>
      <c r="L613" s="133" t="e">
        <f t="shared" si="938"/>
        <v>#DIV/0!</v>
      </c>
      <c r="M613" s="133" t="e">
        <f t="shared" si="939"/>
        <v>#DIV/0!</v>
      </c>
      <c r="N613" s="488">
        <f t="shared" si="976"/>
        <v>0</v>
      </c>
      <c r="O613" s="488">
        <f t="shared" si="976"/>
        <v>0</v>
      </c>
      <c r="P613" s="133" t="e">
        <f t="shared" si="965"/>
        <v>#DIV/0!</v>
      </c>
      <c r="Q613" s="488">
        <f t="shared" si="905"/>
        <v>0</v>
      </c>
      <c r="R613" s="488">
        <f t="shared" si="961"/>
        <v>0</v>
      </c>
      <c r="S613" s="577"/>
      <c r="T613" s="46" t="b">
        <f t="shared" si="972"/>
        <v>1</v>
      </c>
      <c r="CJ613" s="46" t="b">
        <f t="shared" si="863"/>
        <v>1</v>
      </c>
      <c r="CT613" s="210">
        <f t="shared" si="958"/>
        <v>0</v>
      </c>
      <c r="CU613" s="46" t="b">
        <f t="shared" si="959"/>
        <v>1</v>
      </c>
    </row>
    <row r="614" spans="1:99" s="350" customFormat="1" ht="44.25" customHeight="1" x14ac:dyDescent="0.25">
      <c r="A614" s="537"/>
      <c r="B614" s="503" t="s">
        <v>20</v>
      </c>
      <c r="C614" s="503"/>
      <c r="D614" s="488"/>
      <c r="E614" s="488"/>
      <c r="F614" s="488"/>
      <c r="G614" s="488">
        <f t="shared" si="977"/>
        <v>39451.620000000003</v>
      </c>
      <c r="H614" s="488">
        <f t="shared" si="977"/>
        <v>39451.629999999997</v>
      </c>
      <c r="I614" s="488">
        <f t="shared" si="977"/>
        <v>22246.54</v>
      </c>
      <c r="J614" s="489">
        <f t="shared" si="974"/>
        <v>0.56000000000000005</v>
      </c>
      <c r="K614" s="488">
        <f t="shared" si="975"/>
        <v>22246.54</v>
      </c>
      <c r="L614" s="134">
        <f t="shared" si="938"/>
        <v>0.56000000000000005</v>
      </c>
      <c r="M614" s="134">
        <f t="shared" si="939"/>
        <v>1</v>
      </c>
      <c r="N614" s="488">
        <f t="shared" si="976"/>
        <v>37804.86</v>
      </c>
      <c r="O614" s="488">
        <f t="shared" si="976"/>
        <v>1646.77</v>
      </c>
      <c r="P614" s="134">
        <f t="shared" si="965"/>
        <v>0.96</v>
      </c>
      <c r="Q614" s="488">
        <f t="shared" si="905"/>
        <v>1646.77</v>
      </c>
      <c r="R614" s="488">
        <f t="shared" si="961"/>
        <v>0</v>
      </c>
      <c r="S614" s="577"/>
      <c r="T614" s="46" t="b">
        <f t="shared" si="972"/>
        <v>0</v>
      </c>
      <c r="CJ614" s="46" t="b">
        <f t="shared" si="863"/>
        <v>1</v>
      </c>
      <c r="CT614" s="210">
        <f t="shared" si="958"/>
        <v>39451.629999999997</v>
      </c>
      <c r="CU614" s="46" t="b">
        <f t="shared" si="959"/>
        <v>1</v>
      </c>
    </row>
    <row r="615" spans="1:99" s="350" customFormat="1" ht="44.25" customHeight="1" x14ac:dyDescent="0.25">
      <c r="A615" s="537"/>
      <c r="B615" s="503" t="s">
        <v>22</v>
      </c>
      <c r="C615" s="503"/>
      <c r="D615" s="488"/>
      <c r="E615" s="488"/>
      <c r="F615" s="16"/>
      <c r="G615" s="488">
        <f t="shared" si="977"/>
        <v>0</v>
      </c>
      <c r="H615" s="488">
        <f t="shared" si="977"/>
        <v>0</v>
      </c>
      <c r="I615" s="488">
        <f t="shared" si="977"/>
        <v>0</v>
      </c>
      <c r="J615" s="542" t="e">
        <f t="shared" si="974"/>
        <v>#DIV/0!</v>
      </c>
      <c r="K615" s="488">
        <f t="shared" si="975"/>
        <v>0</v>
      </c>
      <c r="L615" s="133" t="e">
        <f t="shared" si="938"/>
        <v>#DIV/0!</v>
      </c>
      <c r="M615" s="133" t="e">
        <f t="shared" si="939"/>
        <v>#DIV/0!</v>
      </c>
      <c r="N615" s="488">
        <f t="shared" si="976"/>
        <v>0</v>
      </c>
      <c r="O615" s="488">
        <f t="shared" si="976"/>
        <v>0</v>
      </c>
      <c r="P615" s="133" t="e">
        <f t="shared" si="965"/>
        <v>#DIV/0!</v>
      </c>
      <c r="Q615" s="488">
        <f t="shared" si="905"/>
        <v>0</v>
      </c>
      <c r="R615" s="488">
        <f t="shared" si="961"/>
        <v>0</v>
      </c>
      <c r="S615" s="577"/>
      <c r="T615" s="46" t="b">
        <f t="shared" si="972"/>
        <v>1</v>
      </c>
      <c r="CJ615" s="46" t="b">
        <f t="shared" si="863"/>
        <v>1</v>
      </c>
      <c r="CT615" s="210">
        <f t="shared" si="958"/>
        <v>0</v>
      </c>
      <c r="CU615" s="46" t="b">
        <f t="shared" si="959"/>
        <v>1</v>
      </c>
    </row>
    <row r="616" spans="1:99" s="350" customFormat="1" ht="44.25" customHeight="1" x14ac:dyDescent="0.25">
      <c r="A616" s="391"/>
      <c r="B616" s="503" t="s">
        <v>11</v>
      </c>
      <c r="C616" s="503"/>
      <c r="D616" s="488"/>
      <c r="E616" s="488"/>
      <c r="F616" s="16"/>
      <c r="G616" s="488">
        <f t="shared" si="977"/>
        <v>70804.570000000007</v>
      </c>
      <c r="H616" s="488">
        <f t="shared" si="977"/>
        <v>70804.570000000007</v>
      </c>
      <c r="I616" s="488">
        <f t="shared" si="977"/>
        <v>56444.03</v>
      </c>
      <c r="J616" s="143">
        <f>I616/H616</f>
        <v>0.8</v>
      </c>
      <c r="K616" s="488">
        <f t="shared" si="975"/>
        <v>56444.03</v>
      </c>
      <c r="L616" s="134">
        <f t="shared" si="938"/>
        <v>0.8</v>
      </c>
      <c r="M616" s="134">
        <f t="shared" si="939"/>
        <v>1</v>
      </c>
      <c r="N616" s="488">
        <f t="shared" si="976"/>
        <v>62757.08</v>
      </c>
      <c r="O616" s="488">
        <f t="shared" si="976"/>
        <v>8047.49</v>
      </c>
      <c r="P616" s="134">
        <f t="shared" si="965"/>
        <v>0.89</v>
      </c>
      <c r="Q616" s="488">
        <f t="shared" si="905"/>
        <v>8047.49</v>
      </c>
      <c r="R616" s="488">
        <f t="shared" si="961"/>
        <v>0</v>
      </c>
      <c r="S616" s="578"/>
      <c r="T616" s="46" t="b">
        <f t="shared" si="972"/>
        <v>1</v>
      </c>
      <c r="CJ616" s="46" t="b">
        <f t="shared" si="863"/>
        <v>1</v>
      </c>
      <c r="CT616" s="210">
        <f t="shared" si="958"/>
        <v>70804.570000000007</v>
      </c>
      <c r="CU616" s="46" t="b">
        <f t="shared" si="959"/>
        <v>1</v>
      </c>
    </row>
    <row r="617" spans="1:99" s="45" customFormat="1" ht="137.25" customHeight="1" x14ac:dyDescent="0.25">
      <c r="A617" s="198" t="s">
        <v>229</v>
      </c>
      <c r="B617" s="131" t="s">
        <v>158</v>
      </c>
      <c r="C617" s="175" t="s">
        <v>17</v>
      </c>
      <c r="D617" s="41">
        <f t="shared" ref="D617:I617" si="978">SUM(D618:D622)</f>
        <v>0</v>
      </c>
      <c r="E617" s="41">
        <f t="shared" si="978"/>
        <v>0</v>
      </c>
      <c r="F617" s="41">
        <f t="shared" si="978"/>
        <v>0</v>
      </c>
      <c r="G617" s="41">
        <f t="shared" si="978"/>
        <v>335</v>
      </c>
      <c r="H617" s="41">
        <f t="shared" si="978"/>
        <v>379.33</v>
      </c>
      <c r="I617" s="520">
        <f t="shared" si="978"/>
        <v>44.33</v>
      </c>
      <c r="J617" s="140">
        <f>I617/H617</f>
        <v>0.12</v>
      </c>
      <c r="K617" s="41">
        <f>SUM(K618:K622)</f>
        <v>44.33</v>
      </c>
      <c r="L617" s="132">
        <f t="shared" si="938"/>
        <v>0.12</v>
      </c>
      <c r="M617" s="132">
        <f t="shared" si="939"/>
        <v>1</v>
      </c>
      <c r="N617" s="41">
        <f>SUM(N618:N622)</f>
        <v>44.33</v>
      </c>
      <c r="O617" s="41">
        <f t="shared" si="963"/>
        <v>335</v>
      </c>
      <c r="P617" s="132">
        <f t="shared" si="965"/>
        <v>0.12</v>
      </c>
      <c r="Q617" s="41">
        <f t="shared" si="905"/>
        <v>335</v>
      </c>
      <c r="R617" s="520">
        <f t="shared" si="961"/>
        <v>0</v>
      </c>
      <c r="S617" s="582" t="s">
        <v>566</v>
      </c>
      <c r="T617" s="44" t="b">
        <f t="shared" si="972"/>
        <v>1</v>
      </c>
      <c r="CJ617" s="46" t="b">
        <f t="shared" si="863"/>
        <v>1</v>
      </c>
      <c r="CT617" s="210">
        <f t="shared" si="958"/>
        <v>379.33</v>
      </c>
      <c r="CU617" s="46" t="b">
        <f t="shared" si="959"/>
        <v>1</v>
      </c>
    </row>
    <row r="618" spans="1:99" s="350" customFormat="1" ht="45.75" customHeight="1" x14ac:dyDescent="0.25">
      <c r="A618" s="537"/>
      <c r="B618" s="453" t="s">
        <v>10</v>
      </c>
      <c r="C618" s="453"/>
      <c r="D618" s="472"/>
      <c r="E618" s="472"/>
      <c r="F618" s="16"/>
      <c r="G618" s="472"/>
      <c r="H618" s="16"/>
      <c r="I618" s="467"/>
      <c r="J618" s="143"/>
      <c r="K618" s="472"/>
      <c r="L618" s="134"/>
      <c r="M618" s="174"/>
      <c r="N618" s="472"/>
      <c r="O618" s="16">
        <f t="shared" si="963"/>
        <v>0</v>
      </c>
      <c r="P618" s="133" t="e">
        <f t="shared" si="965"/>
        <v>#DIV/0!</v>
      </c>
      <c r="Q618" s="472">
        <f t="shared" si="905"/>
        <v>0</v>
      </c>
      <c r="R618" s="467">
        <f t="shared" si="961"/>
        <v>0</v>
      </c>
      <c r="S618" s="583"/>
      <c r="T618" s="46" t="b">
        <f t="shared" si="972"/>
        <v>1</v>
      </c>
      <c r="CJ618" s="46" t="b">
        <f t="shared" si="863"/>
        <v>1</v>
      </c>
      <c r="CT618" s="210">
        <f t="shared" si="958"/>
        <v>0</v>
      </c>
      <c r="CU618" s="46" t="b">
        <f t="shared" si="959"/>
        <v>1</v>
      </c>
    </row>
    <row r="619" spans="1:99" s="350" customFormat="1" ht="45.75" customHeight="1" x14ac:dyDescent="0.25">
      <c r="A619" s="537"/>
      <c r="B619" s="453" t="s">
        <v>8</v>
      </c>
      <c r="C619" s="453"/>
      <c r="D619" s="472"/>
      <c r="E619" s="472"/>
      <c r="F619" s="472"/>
      <c r="G619" s="472"/>
      <c r="H619" s="472"/>
      <c r="I619" s="467"/>
      <c r="J619" s="143"/>
      <c r="K619" s="472"/>
      <c r="L619" s="134"/>
      <c r="M619" s="174"/>
      <c r="N619" s="472"/>
      <c r="O619" s="472">
        <f t="shared" si="963"/>
        <v>0</v>
      </c>
      <c r="P619" s="133" t="e">
        <f t="shared" si="965"/>
        <v>#DIV/0!</v>
      </c>
      <c r="Q619" s="472">
        <f t="shared" si="905"/>
        <v>0</v>
      </c>
      <c r="R619" s="467">
        <f t="shared" si="961"/>
        <v>0</v>
      </c>
      <c r="S619" s="583"/>
      <c r="T619" s="46" t="b">
        <f t="shared" si="972"/>
        <v>1</v>
      </c>
      <c r="CJ619" s="46" t="b">
        <f t="shared" si="863"/>
        <v>1</v>
      </c>
      <c r="CT619" s="210">
        <f t="shared" si="958"/>
        <v>0</v>
      </c>
      <c r="CU619" s="46" t="b">
        <f t="shared" si="959"/>
        <v>1</v>
      </c>
    </row>
    <row r="620" spans="1:99" s="350" customFormat="1" ht="45.75" customHeight="1" x14ac:dyDescent="0.25">
      <c r="A620" s="537"/>
      <c r="B620" s="465" t="s">
        <v>20</v>
      </c>
      <c r="C620" s="465"/>
      <c r="D620" s="473"/>
      <c r="E620" s="473"/>
      <c r="F620" s="473"/>
      <c r="G620" s="473">
        <v>335</v>
      </c>
      <c r="H620" s="473">
        <v>379.33</v>
      </c>
      <c r="I620" s="468">
        <v>44.33</v>
      </c>
      <c r="J620" s="143">
        <f t="shared" ref="J620" si="979">I620/H620</f>
        <v>0.12</v>
      </c>
      <c r="K620" s="473">
        <v>44.33</v>
      </c>
      <c r="L620" s="134">
        <f t="shared" si="938"/>
        <v>0.12</v>
      </c>
      <c r="M620" s="169">
        <f t="shared" si="939"/>
        <v>1</v>
      </c>
      <c r="N620" s="473">
        <v>44.33</v>
      </c>
      <c r="O620" s="473">
        <f t="shared" si="963"/>
        <v>335</v>
      </c>
      <c r="P620" s="134">
        <f t="shared" si="965"/>
        <v>0.12</v>
      </c>
      <c r="Q620" s="473">
        <f t="shared" si="905"/>
        <v>335</v>
      </c>
      <c r="R620" s="468">
        <f t="shared" si="961"/>
        <v>0</v>
      </c>
      <c r="S620" s="583"/>
      <c r="T620" s="46" t="b">
        <f t="shared" si="972"/>
        <v>1</v>
      </c>
      <c r="CJ620" s="46" t="b">
        <f t="shared" ref="CJ620:CJ682" si="980">N620+O620=H620</f>
        <v>1</v>
      </c>
      <c r="CT620" s="210">
        <f t="shared" si="958"/>
        <v>379.33</v>
      </c>
      <c r="CU620" s="46" t="b">
        <f t="shared" si="959"/>
        <v>1</v>
      </c>
    </row>
    <row r="621" spans="1:99" s="350" customFormat="1" ht="45.75" customHeight="1" x14ac:dyDescent="0.25">
      <c r="A621" s="537"/>
      <c r="B621" s="453" t="s">
        <v>22</v>
      </c>
      <c r="C621" s="453"/>
      <c r="D621" s="472"/>
      <c r="E621" s="472"/>
      <c r="F621" s="16"/>
      <c r="G621" s="472"/>
      <c r="H621" s="16"/>
      <c r="I621" s="467"/>
      <c r="J621" s="143"/>
      <c r="K621" s="472"/>
      <c r="L621" s="134"/>
      <c r="M621" s="134"/>
      <c r="N621" s="472"/>
      <c r="O621" s="16">
        <f t="shared" si="963"/>
        <v>0</v>
      </c>
      <c r="P621" s="133" t="e">
        <f t="shared" si="965"/>
        <v>#DIV/0!</v>
      </c>
      <c r="Q621" s="472">
        <f t="shared" ref="Q621:Q646" si="981">H621-N621</f>
        <v>0</v>
      </c>
      <c r="R621" s="467">
        <f t="shared" si="961"/>
        <v>0</v>
      </c>
      <c r="S621" s="583"/>
      <c r="T621" s="46" t="b">
        <f t="shared" si="972"/>
        <v>1</v>
      </c>
      <c r="CJ621" s="46" t="b">
        <f t="shared" si="980"/>
        <v>1</v>
      </c>
      <c r="CT621" s="210">
        <f t="shared" si="958"/>
        <v>0</v>
      </c>
      <c r="CU621" s="46" t="b">
        <f t="shared" si="959"/>
        <v>1</v>
      </c>
    </row>
    <row r="622" spans="1:99" s="350" customFormat="1" ht="45.75" customHeight="1" x14ac:dyDescent="0.25">
      <c r="A622" s="391"/>
      <c r="B622" s="453" t="s">
        <v>11</v>
      </c>
      <c r="C622" s="453"/>
      <c r="D622" s="472"/>
      <c r="E622" s="472"/>
      <c r="F622" s="16"/>
      <c r="G622" s="472"/>
      <c r="H622" s="472"/>
      <c r="I622" s="467"/>
      <c r="J622" s="143"/>
      <c r="K622" s="472"/>
      <c r="L622" s="134"/>
      <c r="M622" s="134"/>
      <c r="N622" s="472"/>
      <c r="O622" s="472">
        <f t="shared" si="963"/>
        <v>0</v>
      </c>
      <c r="P622" s="133" t="e">
        <f t="shared" si="965"/>
        <v>#DIV/0!</v>
      </c>
      <c r="Q622" s="472">
        <f t="shared" si="981"/>
        <v>0</v>
      </c>
      <c r="R622" s="467">
        <f t="shared" si="961"/>
        <v>0</v>
      </c>
      <c r="S622" s="584"/>
      <c r="T622" s="46" t="b">
        <f t="shared" si="972"/>
        <v>1</v>
      </c>
      <c r="CJ622" s="46" t="b">
        <f t="shared" si="980"/>
        <v>1</v>
      </c>
      <c r="CT622" s="210">
        <f t="shared" si="958"/>
        <v>0</v>
      </c>
      <c r="CU622" s="46" t="b">
        <f t="shared" si="959"/>
        <v>1</v>
      </c>
    </row>
    <row r="623" spans="1:99" s="45" customFormat="1" ht="330.75" customHeight="1" x14ac:dyDescent="0.25">
      <c r="A623" s="198" t="s">
        <v>436</v>
      </c>
      <c r="B623" s="131" t="s">
        <v>287</v>
      </c>
      <c r="C623" s="175" t="s">
        <v>17</v>
      </c>
      <c r="D623" s="41">
        <f t="shared" ref="D623:K623" si="982">SUM(D624:D628)</f>
        <v>0</v>
      </c>
      <c r="E623" s="41">
        <f t="shared" si="982"/>
        <v>0</v>
      </c>
      <c r="F623" s="41">
        <f t="shared" si="982"/>
        <v>0</v>
      </c>
      <c r="G623" s="41">
        <f t="shared" si="982"/>
        <v>36706.699999999997</v>
      </c>
      <c r="H623" s="41">
        <f t="shared" si="982"/>
        <v>36543.800000000003</v>
      </c>
      <c r="I623" s="41">
        <f t="shared" si="982"/>
        <v>19673.71</v>
      </c>
      <c r="J623" s="140">
        <f>I623/H623</f>
        <v>0.54</v>
      </c>
      <c r="K623" s="41">
        <f t="shared" si="982"/>
        <v>19673.71</v>
      </c>
      <c r="L623" s="132">
        <f t="shared" si="938"/>
        <v>0.54</v>
      </c>
      <c r="M623" s="132">
        <f t="shared" si="939"/>
        <v>1</v>
      </c>
      <c r="N623" s="41">
        <f>SUM(N624:N628)</f>
        <v>35232.03</v>
      </c>
      <c r="O623" s="41">
        <f t="shared" si="963"/>
        <v>1311.77</v>
      </c>
      <c r="P623" s="132">
        <f t="shared" si="965"/>
        <v>0.96</v>
      </c>
      <c r="Q623" s="41">
        <f t="shared" si="981"/>
        <v>1311.77</v>
      </c>
      <c r="R623" s="41">
        <f t="shared" si="961"/>
        <v>0</v>
      </c>
      <c r="S623" s="582" t="s">
        <v>573</v>
      </c>
      <c r="T623" s="44" t="b">
        <f t="shared" si="972"/>
        <v>1</v>
      </c>
      <c r="CJ623" s="46" t="b">
        <f t="shared" si="980"/>
        <v>1</v>
      </c>
      <c r="CT623" s="210">
        <f t="shared" si="958"/>
        <v>36543.800000000003</v>
      </c>
      <c r="CU623" s="46" t="b">
        <f t="shared" si="959"/>
        <v>1</v>
      </c>
    </row>
    <row r="624" spans="1:99" s="350" customFormat="1" ht="109.5" customHeight="1" x14ac:dyDescent="0.25">
      <c r="A624" s="537"/>
      <c r="B624" s="465" t="s">
        <v>10</v>
      </c>
      <c r="C624" s="465"/>
      <c r="D624" s="473"/>
      <c r="E624" s="473"/>
      <c r="F624" s="136"/>
      <c r="G624" s="473"/>
      <c r="H624" s="136"/>
      <c r="I624" s="468"/>
      <c r="J624" s="475"/>
      <c r="K624" s="473"/>
      <c r="L624" s="240"/>
      <c r="M624" s="170"/>
      <c r="N624" s="473"/>
      <c r="O624" s="136">
        <f t="shared" si="963"/>
        <v>0</v>
      </c>
      <c r="P624" s="150" t="e">
        <f t="shared" si="965"/>
        <v>#DIV/0!</v>
      </c>
      <c r="Q624" s="473">
        <f t="shared" si="981"/>
        <v>0</v>
      </c>
      <c r="R624" s="468">
        <f t="shared" si="961"/>
        <v>0</v>
      </c>
      <c r="S624" s="583"/>
      <c r="T624" s="46" t="b">
        <f t="shared" si="972"/>
        <v>1</v>
      </c>
      <c r="CJ624" s="46" t="b">
        <f t="shared" si="980"/>
        <v>1</v>
      </c>
      <c r="CT624" s="210">
        <f t="shared" si="958"/>
        <v>0</v>
      </c>
      <c r="CU624" s="46" t="b">
        <f t="shared" si="959"/>
        <v>1</v>
      </c>
    </row>
    <row r="625" spans="1:99" s="350" customFormat="1" ht="109.5" customHeight="1" x14ac:dyDescent="0.25">
      <c r="A625" s="537"/>
      <c r="B625" s="453" t="s">
        <v>8</v>
      </c>
      <c r="C625" s="453"/>
      <c r="D625" s="472"/>
      <c r="E625" s="472"/>
      <c r="F625" s="472"/>
      <c r="G625" s="472"/>
      <c r="H625" s="472"/>
      <c r="I625" s="467"/>
      <c r="J625" s="143"/>
      <c r="K625" s="472"/>
      <c r="L625" s="134"/>
      <c r="M625" s="174"/>
      <c r="N625" s="472"/>
      <c r="O625" s="472">
        <f t="shared" si="963"/>
        <v>0</v>
      </c>
      <c r="P625" s="133" t="e">
        <f t="shared" si="965"/>
        <v>#DIV/0!</v>
      </c>
      <c r="Q625" s="472">
        <f t="shared" si="981"/>
        <v>0</v>
      </c>
      <c r="R625" s="467">
        <f t="shared" si="961"/>
        <v>0</v>
      </c>
      <c r="S625" s="583"/>
      <c r="T625" s="46" t="b">
        <f t="shared" si="972"/>
        <v>1</v>
      </c>
      <c r="CJ625" s="46" t="b">
        <f t="shared" si="980"/>
        <v>1</v>
      </c>
      <c r="CT625" s="210">
        <f t="shared" si="958"/>
        <v>0</v>
      </c>
      <c r="CU625" s="46" t="b">
        <f t="shared" si="959"/>
        <v>1</v>
      </c>
    </row>
    <row r="626" spans="1:99" s="350" customFormat="1" ht="109.5" customHeight="1" x14ac:dyDescent="0.25">
      <c r="A626" s="537"/>
      <c r="B626" s="465" t="s">
        <v>20</v>
      </c>
      <c r="C626" s="465"/>
      <c r="D626" s="473"/>
      <c r="E626" s="473"/>
      <c r="F626" s="473"/>
      <c r="G626" s="473">
        <v>36706.699999999997</v>
      </c>
      <c r="H626" s="473">
        <v>36543.800000000003</v>
      </c>
      <c r="I626" s="472">
        <v>19673.71</v>
      </c>
      <c r="J626" s="143">
        <f>I626/H626</f>
        <v>0.54</v>
      </c>
      <c r="K626" s="472">
        <f>I626</f>
        <v>19673.71</v>
      </c>
      <c r="L626" s="134">
        <f t="shared" ref="L626" si="983">K626/H626</f>
        <v>0.54</v>
      </c>
      <c r="M626" s="134">
        <f t="shared" ref="M626" si="984">K626/I626</f>
        <v>1</v>
      </c>
      <c r="N626" s="472">
        <f>H626-1311.77</f>
        <v>35232.03</v>
      </c>
      <c r="O626" s="473">
        <f t="shared" si="963"/>
        <v>1311.77</v>
      </c>
      <c r="P626" s="169">
        <f t="shared" si="965"/>
        <v>0.96</v>
      </c>
      <c r="Q626" s="42">
        <f t="shared" si="981"/>
        <v>1311.77</v>
      </c>
      <c r="R626" s="42">
        <f t="shared" si="961"/>
        <v>0</v>
      </c>
      <c r="S626" s="583"/>
      <c r="T626" s="46" t="b">
        <f t="shared" si="972"/>
        <v>1</v>
      </c>
      <c r="CJ626" s="46" t="b">
        <f t="shared" si="980"/>
        <v>1</v>
      </c>
      <c r="CT626" s="210">
        <f t="shared" si="958"/>
        <v>36543.800000000003</v>
      </c>
      <c r="CU626" s="46" t="b">
        <f t="shared" si="959"/>
        <v>1</v>
      </c>
    </row>
    <row r="627" spans="1:99" s="350" customFormat="1" ht="109.5" customHeight="1" x14ac:dyDescent="0.25">
      <c r="A627" s="537"/>
      <c r="B627" s="453" t="s">
        <v>22</v>
      </c>
      <c r="C627" s="453"/>
      <c r="D627" s="472"/>
      <c r="E627" s="472"/>
      <c r="F627" s="16"/>
      <c r="G627" s="472"/>
      <c r="H627" s="16"/>
      <c r="I627" s="467"/>
      <c r="J627" s="143"/>
      <c r="K627" s="472"/>
      <c r="L627" s="134"/>
      <c r="M627" s="134"/>
      <c r="N627" s="472"/>
      <c r="O627" s="16">
        <f t="shared" si="963"/>
        <v>0</v>
      </c>
      <c r="P627" s="133" t="e">
        <f t="shared" si="965"/>
        <v>#DIV/0!</v>
      </c>
      <c r="Q627" s="472">
        <f t="shared" si="981"/>
        <v>0</v>
      </c>
      <c r="R627" s="467">
        <f t="shared" si="961"/>
        <v>0</v>
      </c>
      <c r="S627" s="583"/>
      <c r="T627" s="46" t="b">
        <f t="shared" si="972"/>
        <v>1</v>
      </c>
      <c r="CJ627" s="46" t="b">
        <f t="shared" si="980"/>
        <v>1</v>
      </c>
      <c r="CT627" s="210">
        <f t="shared" si="958"/>
        <v>0</v>
      </c>
      <c r="CU627" s="46" t="b">
        <f t="shared" si="959"/>
        <v>1</v>
      </c>
    </row>
    <row r="628" spans="1:99" s="350" customFormat="1" ht="94.5" customHeight="1" x14ac:dyDescent="0.25">
      <c r="A628" s="391"/>
      <c r="B628" s="453" t="s">
        <v>11</v>
      </c>
      <c r="C628" s="453"/>
      <c r="D628" s="472"/>
      <c r="E628" s="472"/>
      <c r="F628" s="16"/>
      <c r="G628" s="472"/>
      <c r="H628" s="472"/>
      <c r="I628" s="467"/>
      <c r="J628" s="143"/>
      <c r="K628" s="472"/>
      <c r="L628" s="134"/>
      <c r="M628" s="134"/>
      <c r="N628" s="472"/>
      <c r="O628" s="472">
        <f t="shared" si="963"/>
        <v>0</v>
      </c>
      <c r="P628" s="133" t="e">
        <f t="shared" si="965"/>
        <v>#DIV/0!</v>
      </c>
      <c r="Q628" s="472">
        <f t="shared" si="981"/>
        <v>0</v>
      </c>
      <c r="R628" s="467">
        <f t="shared" si="961"/>
        <v>0</v>
      </c>
      <c r="S628" s="584"/>
      <c r="T628" s="46" t="b">
        <f t="shared" si="972"/>
        <v>1</v>
      </c>
      <c r="CJ628" s="46" t="b">
        <f t="shared" si="980"/>
        <v>1</v>
      </c>
      <c r="CT628" s="210">
        <f t="shared" si="958"/>
        <v>0</v>
      </c>
      <c r="CU628" s="46" t="b">
        <f t="shared" si="959"/>
        <v>1</v>
      </c>
    </row>
    <row r="629" spans="1:99" s="45" customFormat="1" ht="108" customHeight="1" x14ac:dyDescent="0.25">
      <c r="A629" s="198" t="s">
        <v>437</v>
      </c>
      <c r="B629" s="131" t="s">
        <v>159</v>
      </c>
      <c r="C629" s="175" t="s">
        <v>17</v>
      </c>
      <c r="D629" s="41">
        <f t="shared" ref="D629:I629" si="985">SUM(D630:D634)</f>
        <v>0</v>
      </c>
      <c r="E629" s="41">
        <f t="shared" si="985"/>
        <v>0</v>
      </c>
      <c r="F629" s="41">
        <f t="shared" si="985"/>
        <v>0</v>
      </c>
      <c r="G629" s="41">
        <f t="shared" si="985"/>
        <v>2021.98</v>
      </c>
      <c r="H629" s="41">
        <f t="shared" si="985"/>
        <v>2140.56</v>
      </c>
      <c r="I629" s="520">
        <f t="shared" si="985"/>
        <v>2140.56</v>
      </c>
      <c r="J629" s="140">
        <f>I629/H629</f>
        <v>1</v>
      </c>
      <c r="K629" s="41">
        <f>SUM(K630:K634)</f>
        <v>2140.56</v>
      </c>
      <c r="L629" s="132">
        <f t="shared" si="938"/>
        <v>1</v>
      </c>
      <c r="M629" s="132">
        <f>K629/I629</f>
        <v>1</v>
      </c>
      <c r="N629" s="41">
        <f>SUM(N630:N634)</f>
        <v>2140.56</v>
      </c>
      <c r="O629" s="41">
        <f t="shared" si="963"/>
        <v>0</v>
      </c>
      <c r="P629" s="132">
        <f t="shared" si="965"/>
        <v>1</v>
      </c>
      <c r="Q629" s="41">
        <f t="shared" si="981"/>
        <v>0</v>
      </c>
      <c r="R629" s="520">
        <f t="shared" si="961"/>
        <v>0</v>
      </c>
      <c r="S629" s="582" t="s">
        <v>567</v>
      </c>
      <c r="T629" s="582" t="s">
        <v>183</v>
      </c>
      <c r="U629" s="582" t="s">
        <v>183</v>
      </c>
      <c r="V629" s="582" t="s">
        <v>183</v>
      </c>
      <c r="W629" s="582" t="s">
        <v>183</v>
      </c>
      <c r="X629" s="582" t="s">
        <v>183</v>
      </c>
      <c r="Y629" s="582" t="s">
        <v>183</v>
      </c>
      <c r="Z629" s="582" t="s">
        <v>183</v>
      </c>
      <c r="AA629" s="582" t="s">
        <v>183</v>
      </c>
      <c r="AB629" s="582" t="s">
        <v>183</v>
      </c>
      <c r="AC629" s="582" t="s">
        <v>183</v>
      </c>
      <c r="AD629" s="582" t="s">
        <v>183</v>
      </c>
      <c r="AE629" s="582" t="s">
        <v>183</v>
      </c>
      <c r="AF629" s="582" t="s">
        <v>183</v>
      </c>
      <c r="AG629" s="582" t="s">
        <v>183</v>
      </c>
      <c r="AH629" s="582" t="s">
        <v>183</v>
      </c>
      <c r="AI629" s="582" t="s">
        <v>183</v>
      </c>
      <c r="AJ629" s="582" t="s">
        <v>183</v>
      </c>
      <c r="AK629" s="582" t="s">
        <v>183</v>
      </c>
      <c r="AL629" s="582" t="s">
        <v>183</v>
      </c>
      <c r="AM629" s="582" t="s">
        <v>183</v>
      </c>
      <c r="AN629" s="582" t="s">
        <v>183</v>
      </c>
      <c r="AO629" s="582" t="s">
        <v>183</v>
      </c>
      <c r="AP629" s="582" t="s">
        <v>183</v>
      </c>
      <c r="AQ629" s="582" t="s">
        <v>183</v>
      </c>
      <c r="AR629" s="582" t="s">
        <v>183</v>
      </c>
      <c r="AS629" s="582" t="s">
        <v>183</v>
      </c>
      <c r="AT629" s="582" t="s">
        <v>183</v>
      </c>
      <c r="AU629" s="582" t="s">
        <v>183</v>
      </c>
      <c r="AV629" s="582" t="s">
        <v>183</v>
      </c>
      <c r="AW629" s="582" t="s">
        <v>183</v>
      </c>
      <c r="AX629" s="582" t="s">
        <v>183</v>
      </c>
      <c r="AY629" s="582" t="s">
        <v>183</v>
      </c>
      <c r="AZ629" s="582" t="s">
        <v>183</v>
      </c>
      <c r="BA629" s="582" t="s">
        <v>183</v>
      </c>
      <c r="BB629" s="582" t="s">
        <v>183</v>
      </c>
      <c r="BC629" s="582" t="s">
        <v>183</v>
      </c>
      <c r="BD629" s="582" t="s">
        <v>183</v>
      </c>
      <c r="BE629" s="582" t="s">
        <v>183</v>
      </c>
      <c r="BF629" s="582" t="s">
        <v>183</v>
      </c>
      <c r="BG629" s="582" t="s">
        <v>183</v>
      </c>
      <c r="BH629" s="582" t="s">
        <v>183</v>
      </c>
      <c r="BI629" s="582" t="s">
        <v>183</v>
      </c>
      <c r="BJ629" s="582" t="s">
        <v>183</v>
      </c>
      <c r="BK629" s="582" t="s">
        <v>183</v>
      </c>
      <c r="BL629" s="582" t="s">
        <v>183</v>
      </c>
      <c r="BM629" s="582" t="s">
        <v>183</v>
      </c>
      <c r="BN629" s="582" t="s">
        <v>183</v>
      </c>
      <c r="BO629" s="582" t="s">
        <v>183</v>
      </c>
      <c r="BP629" s="582" t="s">
        <v>183</v>
      </c>
      <c r="BQ629" s="582" t="s">
        <v>183</v>
      </c>
      <c r="BR629" s="582" t="s">
        <v>183</v>
      </c>
      <c r="BS629" s="582" t="s">
        <v>183</v>
      </c>
      <c r="BT629" s="582" t="s">
        <v>183</v>
      </c>
      <c r="BU629" s="582" t="s">
        <v>183</v>
      </c>
      <c r="BV629" s="582" t="s">
        <v>183</v>
      </c>
      <c r="BW629" s="582" t="s">
        <v>183</v>
      </c>
      <c r="BX629" s="582" t="s">
        <v>183</v>
      </c>
      <c r="BY629" s="582" t="s">
        <v>183</v>
      </c>
      <c r="BZ629" s="582" t="s">
        <v>183</v>
      </c>
      <c r="CA629" s="582" t="s">
        <v>183</v>
      </c>
      <c r="CB629" s="582" t="s">
        <v>183</v>
      </c>
      <c r="CC629" s="582" t="s">
        <v>183</v>
      </c>
      <c r="CD629" s="582" t="s">
        <v>183</v>
      </c>
      <c r="CE629" s="582" t="s">
        <v>183</v>
      </c>
      <c r="CF629" s="582" t="s">
        <v>183</v>
      </c>
      <c r="CG629" s="582" t="s">
        <v>183</v>
      </c>
      <c r="CJ629" s="46" t="b">
        <f t="shared" si="980"/>
        <v>1</v>
      </c>
      <c r="CT629" s="210">
        <f t="shared" si="958"/>
        <v>2140.56</v>
      </c>
      <c r="CU629" s="46" t="b">
        <f t="shared" si="959"/>
        <v>1</v>
      </c>
    </row>
    <row r="630" spans="1:99" s="350" customFormat="1" ht="51" customHeight="1" x14ac:dyDescent="0.25">
      <c r="A630" s="200"/>
      <c r="B630" s="503" t="s">
        <v>10</v>
      </c>
      <c r="C630" s="503"/>
      <c r="D630" s="488"/>
      <c r="E630" s="488"/>
      <c r="F630" s="16"/>
      <c r="G630" s="488"/>
      <c r="H630" s="16"/>
      <c r="I630" s="491"/>
      <c r="J630" s="247"/>
      <c r="K630" s="42"/>
      <c r="L630" s="169"/>
      <c r="M630" s="169"/>
      <c r="N630" s="137"/>
      <c r="O630" s="16">
        <f t="shared" si="963"/>
        <v>0</v>
      </c>
      <c r="P630" s="174" t="e">
        <f t="shared" si="965"/>
        <v>#DIV/0!</v>
      </c>
      <c r="Q630" s="137">
        <f t="shared" si="981"/>
        <v>0</v>
      </c>
      <c r="R630" s="491">
        <f t="shared" si="961"/>
        <v>0</v>
      </c>
      <c r="S630" s="583"/>
      <c r="T630" s="583"/>
      <c r="U630" s="583"/>
      <c r="V630" s="583"/>
      <c r="W630" s="583"/>
      <c r="X630" s="583"/>
      <c r="Y630" s="583"/>
      <c r="Z630" s="583"/>
      <c r="AA630" s="583"/>
      <c r="AB630" s="583"/>
      <c r="AC630" s="583"/>
      <c r="AD630" s="583"/>
      <c r="AE630" s="583"/>
      <c r="AF630" s="583"/>
      <c r="AG630" s="583"/>
      <c r="AH630" s="583"/>
      <c r="AI630" s="583"/>
      <c r="AJ630" s="583"/>
      <c r="AK630" s="583"/>
      <c r="AL630" s="583"/>
      <c r="AM630" s="583"/>
      <c r="AN630" s="583"/>
      <c r="AO630" s="583"/>
      <c r="AP630" s="583"/>
      <c r="AQ630" s="583"/>
      <c r="AR630" s="583"/>
      <c r="AS630" s="583"/>
      <c r="AT630" s="583"/>
      <c r="AU630" s="583"/>
      <c r="AV630" s="583"/>
      <c r="AW630" s="583"/>
      <c r="AX630" s="583"/>
      <c r="AY630" s="583"/>
      <c r="AZ630" s="583"/>
      <c r="BA630" s="583"/>
      <c r="BB630" s="583"/>
      <c r="BC630" s="583"/>
      <c r="BD630" s="583"/>
      <c r="BE630" s="583"/>
      <c r="BF630" s="583"/>
      <c r="BG630" s="583"/>
      <c r="BH630" s="583"/>
      <c r="BI630" s="583"/>
      <c r="BJ630" s="583"/>
      <c r="BK630" s="583"/>
      <c r="BL630" s="583"/>
      <c r="BM630" s="583"/>
      <c r="BN630" s="583"/>
      <c r="BO630" s="583"/>
      <c r="BP630" s="583"/>
      <c r="BQ630" s="583"/>
      <c r="BR630" s="583"/>
      <c r="BS630" s="583"/>
      <c r="BT630" s="583"/>
      <c r="BU630" s="583"/>
      <c r="BV630" s="583"/>
      <c r="BW630" s="583"/>
      <c r="BX630" s="583"/>
      <c r="BY630" s="583"/>
      <c r="BZ630" s="583"/>
      <c r="CA630" s="583"/>
      <c r="CB630" s="583"/>
      <c r="CC630" s="583"/>
      <c r="CD630" s="583"/>
      <c r="CE630" s="583"/>
      <c r="CF630" s="583"/>
      <c r="CG630" s="583"/>
      <c r="CJ630" s="46" t="b">
        <f t="shared" si="980"/>
        <v>1</v>
      </c>
      <c r="CT630" s="210">
        <f t="shared" si="958"/>
        <v>0</v>
      </c>
      <c r="CU630" s="46" t="b">
        <f t="shared" si="959"/>
        <v>1</v>
      </c>
    </row>
    <row r="631" spans="1:99" s="350" customFormat="1" ht="51" customHeight="1" x14ac:dyDescent="0.25">
      <c r="A631" s="200"/>
      <c r="B631" s="503" t="s">
        <v>8</v>
      </c>
      <c r="C631" s="503"/>
      <c r="D631" s="488"/>
      <c r="E631" s="488"/>
      <c r="F631" s="488"/>
      <c r="G631" s="488"/>
      <c r="H631" s="488"/>
      <c r="I631" s="488"/>
      <c r="J631" s="247" t="e">
        <f t="shared" ref="J631:J632" si="986">I631/H631</f>
        <v>#DIV/0!</v>
      </c>
      <c r="K631" s="42"/>
      <c r="L631" s="174" t="e">
        <f t="shared" ref="L631" si="987">K631/H631</f>
        <v>#DIV/0!</v>
      </c>
      <c r="M631" s="174" t="e">
        <f t="shared" ref="M631" si="988">K631/I631</f>
        <v>#DIV/0!</v>
      </c>
      <c r="N631" s="488"/>
      <c r="O631" s="488">
        <f t="shared" si="963"/>
        <v>0</v>
      </c>
      <c r="P631" s="174" t="e">
        <f t="shared" si="965"/>
        <v>#DIV/0!</v>
      </c>
      <c r="Q631" s="488">
        <f t="shared" si="981"/>
        <v>0</v>
      </c>
      <c r="R631" s="488">
        <f t="shared" si="961"/>
        <v>0</v>
      </c>
      <c r="S631" s="583"/>
      <c r="T631" s="583"/>
      <c r="U631" s="583"/>
      <c r="V631" s="583"/>
      <c r="W631" s="583"/>
      <c r="X631" s="583"/>
      <c r="Y631" s="583"/>
      <c r="Z631" s="583"/>
      <c r="AA631" s="583"/>
      <c r="AB631" s="583"/>
      <c r="AC631" s="583"/>
      <c r="AD631" s="583"/>
      <c r="AE631" s="583"/>
      <c r="AF631" s="583"/>
      <c r="AG631" s="583"/>
      <c r="AH631" s="583"/>
      <c r="AI631" s="583"/>
      <c r="AJ631" s="583"/>
      <c r="AK631" s="583"/>
      <c r="AL631" s="583"/>
      <c r="AM631" s="583"/>
      <c r="AN631" s="583"/>
      <c r="AO631" s="583"/>
      <c r="AP631" s="583"/>
      <c r="AQ631" s="583"/>
      <c r="AR631" s="583"/>
      <c r="AS631" s="583"/>
      <c r="AT631" s="583"/>
      <c r="AU631" s="583"/>
      <c r="AV631" s="583"/>
      <c r="AW631" s="583"/>
      <c r="AX631" s="583"/>
      <c r="AY631" s="583"/>
      <c r="AZ631" s="583"/>
      <c r="BA631" s="583"/>
      <c r="BB631" s="583"/>
      <c r="BC631" s="583"/>
      <c r="BD631" s="583"/>
      <c r="BE631" s="583"/>
      <c r="BF631" s="583"/>
      <c r="BG631" s="583"/>
      <c r="BH631" s="583"/>
      <c r="BI631" s="583"/>
      <c r="BJ631" s="583"/>
      <c r="BK631" s="583"/>
      <c r="BL631" s="583"/>
      <c r="BM631" s="583"/>
      <c r="BN631" s="583"/>
      <c r="BO631" s="583"/>
      <c r="BP631" s="583"/>
      <c r="BQ631" s="583"/>
      <c r="BR631" s="583"/>
      <c r="BS631" s="583"/>
      <c r="BT631" s="583"/>
      <c r="BU631" s="583"/>
      <c r="BV631" s="583"/>
      <c r="BW631" s="583"/>
      <c r="BX631" s="583"/>
      <c r="BY631" s="583"/>
      <c r="BZ631" s="583"/>
      <c r="CA631" s="583"/>
      <c r="CB631" s="583"/>
      <c r="CC631" s="583"/>
      <c r="CD631" s="583"/>
      <c r="CE631" s="583"/>
      <c r="CF631" s="583"/>
      <c r="CG631" s="583"/>
      <c r="CJ631" s="46" t="b">
        <f t="shared" si="980"/>
        <v>1</v>
      </c>
      <c r="CT631" s="210">
        <f t="shared" si="958"/>
        <v>0</v>
      </c>
      <c r="CU631" s="46" t="b">
        <f t="shared" si="959"/>
        <v>1</v>
      </c>
    </row>
    <row r="632" spans="1:99" s="350" customFormat="1" ht="51" customHeight="1" x14ac:dyDescent="0.25">
      <c r="A632" s="200"/>
      <c r="B632" s="483" t="s">
        <v>20</v>
      </c>
      <c r="C632" s="483"/>
      <c r="D632" s="487"/>
      <c r="E632" s="487"/>
      <c r="F632" s="487"/>
      <c r="G632" s="487">
        <v>2021.98</v>
      </c>
      <c r="H632" s="487">
        <v>2140.56</v>
      </c>
      <c r="I632" s="167">
        <v>2140.56</v>
      </c>
      <c r="J632" s="193">
        <f t="shared" si="986"/>
        <v>1</v>
      </c>
      <c r="K632" s="167">
        <f>I632</f>
        <v>2140.56</v>
      </c>
      <c r="L632" s="169">
        <f t="shared" si="938"/>
        <v>1</v>
      </c>
      <c r="M632" s="169">
        <f>K632/I632</f>
        <v>1</v>
      </c>
      <c r="N632" s="487">
        <f>H632</f>
        <v>2140.56</v>
      </c>
      <c r="O632" s="514">
        <f t="shared" si="963"/>
        <v>0</v>
      </c>
      <c r="P632" s="169">
        <f t="shared" si="965"/>
        <v>1</v>
      </c>
      <c r="Q632" s="487">
        <f t="shared" si="981"/>
        <v>0</v>
      </c>
      <c r="R632" s="492">
        <f t="shared" si="961"/>
        <v>0</v>
      </c>
      <c r="S632" s="583"/>
      <c r="T632" s="583"/>
      <c r="U632" s="583"/>
      <c r="V632" s="583"/>
      <c r="W632" s="583"/>
      <c r="X632" s="583"/>
      <c r="Y632" s="583"/>
      <c r="Z632" s="583"/>
      <c r="AA632" s="583"/>
      <c r="AB632" s="583"/>
      <c r="AC632" s="583"/>
      <c r="AD632" s="583"/>
      <c r="AE632" s="583"/>
      <c r="AF632" s="583"/>
      <c r="AG632" s="583"/>
      <c r="AH632" s="583"/>
      <c r="AI632" s="583"/>
      <c r="AJ632" s="583"/>
      <c r="AK632" s="583"/>
      <c r="AL632" s="583"/>
      <c r="AM632" s="583"/>
      <c r="AN632" s="583"/>
      <c r="AO632" s="583"/>
      <c r="AP632" s="583"/>
      <c r="AQ632" s="583"/>
      <c r="AR632" s="583"/>
      <c r="AS632" s="583"/>
      <c r="AT632" s="583"/>
      <c r="AU632" s="583"/>
      <c r="AV632" s="583"/>
      <c r="AW632" s="583"/>
      <c r="AX632" s="583"/>
      <c r="AY632" s="583"/>
      <c r="AZ632" s="583"/>
      <c r="BA632" s="583"/>
      <c r="BB632" s="583"/>
      <c r="BC632" s="583"/>
      <c r="BD632" s="583"/>
      <c r="BE632" s="583"/>
      <c r="BF632" s="583"/>
      <c r="BG632" s="583"/>
      <c r="BH632" s="583"/>
      <c r="BI632" s="583"/>
      <c r="BJ632" s="583"/>
      <c r="BK632" s="583"/>
      <c r="BL632" s="583"/>
      <c r="BM632" s="583"/>
      <c r="BN632" s="583"/>
      <c r="BO632" s="583"/>
      <c r="BP632" s="583"/>
      <c r="BQ632" s="583"/>
      <c r="BR632" s="583"/>
      <c r="BS632" s="583"/>
      <c r="BT632" s="583"/>
      <c r="BU632" s="583"/>
      <c r="BV632" s="583"/>
      <c r="BW632" s="583"/>
      <c r="BX632" s="583"/>
      <c r="BY632" s="583"/>
      <c r="BZ632" s="583"/>
      <c r="CA632" s="583"/>
      <c r="CB632" s="583"/>
      <c r="CC632" s="583"/>
      <c r="CD632" s="583"/>
      <c r="CE632" s="583"/>
      <c r="CF632" s="583"/>
      <c r="CG632" s="583"/>
      <c r="CJ632" s="46" t="b">
        <f t="shared" si="980"/>
        <v>1</v>
      </c>
      <c r="CT632" s="210">
        <f t="shared" si="958"/>
        <v>2140.56</v>
      </c>
      <c r="CU632" s="46" t="b">
        <f t="shared" si="959"/>
        <v>1</v>
      </c>
    </row>
    <row r="633" spans="1:99" s="350" customFormat="1" ht="51" customHeight="1" x14ac:dyDescent="0.25">
      <c r="A633" s="200"/>
      <c r="B633" s="503" t="s">
        <v>22</v>
      </c>
      <c r="C633" s="503"/>
      <c r="D633" s="488"/>
      <c r="E633" s="488"/>
      <c r="F633" s="16"/>
      <c r="G633" s="488"/>
      <c r="H633" s="16"/>
      <c r="I633" s="491"/>
      <c r="J633" s="247"/>
      <c r="K633" s="196"/>
      <c r="L633" s="174"/>
      <c r="M633" s="133"/>
      <c r="N633" s="137"/>
      <c r="O633" s="16">
        <f t="shared" si="963"/>
        <v>0</v>
      </c>
      <c r="P633" s="174" t="e">
        <f t="shared" si="965"/>
        <v>#DIV/0!</v>
      </c>
      <c r="Q633" s="137">
        <f t="shared" si="981"/>
        <v>0</v>
      </c>
      <c r="R633" s="491">
        <f t="shared" si="961"/>
        <v>0</v>
      </c>
      <c r="S633" s="583"/>
      <c r="T633" s="583"/>
      <c r="U633" s="583"/>
      <c r="V633" s="583"/>
      <c r="W633" s="583"/>
      <c r="X633" s="583"/>
      <c r="Y633" s="583"/>
      <c r="Z633" s="583"/>
      <c r="AA633" s="583"/>
      <c r="AB633" s="583"/>
      <c r="AC633" s="583"/>
      <c r="AD633" s="583"/>
      <c r="AE633" s="583"/>
      <c r="AF633" s="583"/>
      <c r="AG633" s="583"/>
      <c r="AH633" s="583"/>
      <c r="AI633" s="583"/>
      <c r="AJ633" s="583"/>
      <c r="AK633" s="583"/>
      <c r="AL633" s="583"/>
      <c r="AM633" s="583"/>
      <c r="AN633" s="583"/>
      <c r="AO633" s="583"/>
      <c r="AP633" s="583"/>
      <c r="AQ633" s="583"/>
      <c r="AR633" s="583"/>
      <c r="AS633" s="583"/>
      <c r="AT633" s="583"/>
      <c r="AU633" s="583"/>
      <c r="AV633" s="583"/>
      <c r="AW633" s="583"/>
      <c r="AX633" s="583"/>
      <c r="AY633" s="583"/>
      <c r="AZ633" s="583"/>
      <c r="BA633" s="583"/>
      <c r="BB633" s="583"/>
      <c r="BC633" s="583"/>
      <c r="BD633" s="583"/>
      <c r="BE633" s="583"/>
      <c r="BF633" s="583"/>
      <c r="BG633" s="583"/>
      <c r="BH633" s="583"/>
      <c r="BI633" s="583"/>
      <c r="BJ633" s="583"/>
      <c r="BK633" s="583"/>
      <c r="BL633" s="583"/>
      <c r="BM633" s="583"/>
      <c r="BN633" s="583"/>
      <c r="BO633" s="583"/>
      <c r="BP633" s="583"/>
      <c r="BQ633" s="583"/>
      <c r="BR633" s="583"/>
      <c r="BS633" s="583"/>
      <c r="BT633" s="583"/>
      <c r="BU633" s="583"/>
      <c r="BV633" s="583"/>
      <c r="BW633" s="583"/>
      <c r="BX633" s="583"/>
      <c r="BY633" s="583"/>
      <c r="BZ633" s="583"/>
      <c r="CA633" s="583"/>
      <c r="CB633" s="583"/>
      <c r="CC633" s="583"/>
      <c r="CD633" s="583"/>
      <c r="CE633" s="583"/>
      <c r="CF633" s="583"/>
      <c r="CG633" s="583"/>
      <c r="CJ633" s="46" t="b">
        <f t="shared" si="980"/>
        <v>1</v>
      </c>
      <c r="CT633" s="210">
        <f t="shared" si="958"/>
        <v>0</v>
      </c>
      <c r="CU633" s="46" t="b">
        <f t="shared" si="959"/>
        <v>1</v>
      </c>
    </row>
    <row r="634" spans="1:99" s="350" customFormat="1" ht="51" customHeight="1" x14ac:dyDescent="0.25">
      <c r="A634" s="201"/>
      <c r="B634" s="503" t="s">
        <v>11</v>
      </c>
      <c r="C634" s="503"/>
      <c r="D634" s="488"/>
      <c r="E634" s="488"/>
      <c r="F634" s="16"/>
      <c r="G634" s="488"/>
      <c r="H634" s="488"/>
      <c r="I634" s="491"/>
      <c r="J634" s="142"/>
      <c r="K634" s="137"/>
      <c r="L634" s="133"/>
      <c r="M634" s="133"/>
      <c r="N634" s="137"/>
      <c r="O634" s="488">
        <f t="shared" si="963"/>
        <v>0</v>
      </c>
      <c r="P634" s="133" t="e">
        <f t="shared" si="965"/>
        <v>#DIV/0!</v>
      </c>
      <c r="Q634" s="137">
        <f t="shared" si="981"/>
        <v>0</v>
      </c>
      <c r="R634" s="491">
        <f t="shared" si="961"/>
        <v>0</v>
      </c>
      <c r="S634" s="584"/>
      <c r="T634" s="584"/>
      <c r="U634" s="584"/>
      <c r="V634" s="584"/>
      <c r="W634" s="584"/>
      <c r="X634" s="584"/>
      <c r="Y634" s="584"/>
      <c r="Z634" s="584"/>
      <c r="AA634" s="584"/>
      <c r="AB634" s="584"/>
      <c r="AC634" s="584"/>
      <c r="AD634" s="584"/>
      <c r="AE634" s="584"/>
      <c r="AF634" s="584"/>
      <c r="AG634" s="584"/>
      <c r="AH634" s="584"/>
      <c r="AI634" s="584"/>
      <c r="AJ634" s="584"/>
      <c r="AK634" s="584"/>
      <c r="AL634" s="584"/>
      <c r="AM634" s="584"/>
      <c r="AN634" s="584"/>
      <c r="AO634" s="584"/>
      <c r="AP634" s="584"/>
      <c r="AQ634" s="584"/>
      <c r="AR634" s="584"/>
      <c r="AS634" s="584"/>
      <c r="AT634" s="584"/>
      <c r="AU634" s="584"/>
      <c r="AV634" s="584"/>
      <c r="AW634" s="584"/>
      <c r="AX634" s="584"/>
      <c r="AY634" s="584"/>
      <c r="AZ634" s="584"/>
      <c r="BA634" s="584"/>
      <c r="BB634" s="584"/>
      <c r="BC634" s="584"/>
      <c r="BD634" s="584"/>
      <c r="BE634" s="584"/>
      <c r="BF634" s="584"/>
      <c r="BG634" s="584"/>
      <c r="BH634" s="584"/>
      <c r="BI634" s="584"/>
      <c r="BJ634" s="584"/>
      <c r="BK634" s="584"/>
      <c r="BL634" s="584"/>
      <c r="BM634" s="584"/>
      <c r="BN634" s="584"/>
      <c r="BO634" s="584"/>
      <c r="BP634" s="584"/>
      <c r="BQ634" s="584"/>
      <c r="BR634" s="584"/>
      <c r="BS634" s="584"/>
      <c r="BT634" s="584"/>
      <c r="BU634" s="584"/>
      <c r="BV634" s="584"/>
      <c r="BW634" s="584"/>
      <c r="BX634" s="584"/>
      <c r="BY634" s="584"/>
      <c r="BZ634" s="584"/>
      <c r="CA634" s="584"/>
      <c r="CB634" s="584"/>
      <c r="CC634" s="584"/>
      <c r="CD634" s="584"/>
      <c r="CE634" s="584"/>
      <c r="CF634" s="584"/>
      <c r="CG634" s="584"/>
      <c r="CJ634" s="46" t="b">
        <f t="shared" si="980"/>
        <v>1</v>
      </c>
      <c r="CT634" s="210">
        <f t="shared" si="958"/>
        <v>0</v>
      </c>
      <c r="CU634" s="46" t="b">
        <f t="shared" si="959"/>
        <v>1</v>
      </c>
    </row>
    <row r="635" spans="1:99" s="45" customFormat="1" ht="46.5" x14ac:dyDescent="0.25">
      <c r="A635" s="198" t="s">
        <v>289</v>
      </c>
      <c r="B635" s="131" t="s">
        <v>121</v>
      </c>
      <c r="C635" s="175" t="s">
        <v>17</v>
      </c>
      <c r="D635" s="41">
        <f t="shared" ref="D635:I635" si="989">SUM(D636:D640)</f>
        <v>0</v>
      </c>
      <c r="E635" s="41">
        <f t="shared" si="989"/>
        <v>0</v>
      </c>
      <c r="F635" s="41">
        <f t="shared" si="989"/>
        <v>0</v>
      </c>
      <c r="G635" s="41">
        <f t="shared" si="989"/>
        <v>15488.83</v>
      </c>
      <c r="H635" s="41">
        <f t="shared" si="989"/>
        <v>15488.83</v>
      </c>
      <c r="I635" s="520">
        <f t="shared" si="989"/>
        <v>12866.14</v>
      </c>
      <c r="J635" s="140">
        <f>I635/H635</f>
        <v>0.83</v>
      </c>
      <c r="K635" s="41">
        <f>SUM(K636:K640)</f>
        <v>12866.14</v>
      </c>
      <c r="L635" s="132">
        <f t="shared" si="938"/>
        <v>0.83</v>
      </c>
      <c r="M635" s="132">
        <f t="shared" ref="M635:M672" si="990">K635/I635</f>
        <v>1</v>
      </c>
      <c r="N635" s="41">
        <f>SUM(N636:N640)</f>
        <v>12866.14</v>
      </c>
      <c r="O635" s="41">
        <f t="shared" si="963"/>
        <v>2622.69</v>
      </c>
      <c r="P635" s="132">
        <f t="shared" si="965"/>
        <v>0.83</v>
      </c>
      <c r="Q635" s="41">
        <f t="shared" si="981"/>
        <v>2622.69</v>
      </c>
      <c r="R635" s="520">
        <f t="shared" si="961"/>
        <v>0</v>
      </c>
      <c r="S635" s="576" t="s">
        <v>553</v>
      </c>
      <c r="T635" s="579" t="s">
        <v>184</v>
      </c>
      <c r="U635" s="579" t="s">
        <v>184</v>
      </c>
      <c r="V635" s="579" t="s">
        <v>184</v>
      </c>
      <c r="W635" s="579" t="s">
        <v>184</v>
      </c>
      <c r="X635" s="579" t="s">
        <v>184</v>
      </c>
      <c r="Y635" s="579" t="s">
        <v>184</v>
      </c>
      <c r="Z635" s="579" t="s">
        <v>184</v>
      </c>
      <c r="AA635" s="579" t="s">
        <v>184</v>
      </c>
      <c r="AB635" s="579" t="s">
        <v>184</v>
      </c>
      <c r="AC635" s="579" t="s">
        <v>184</v>
      </c>
      <c r="AD635" s="579" t="s">
        <v>184</v>
      </c>
      <c r="AE635" s="579" t="s">
        <v>184</v>
      </c>
      <c r="AF635" s="579" t="s">
        <v>184</v>
      </c>
      <c r="AG635" s="579" t="s">
        <v>184</v>
      </c>
      <c r="AH635" s="579" t="s">
        <v>184</v>
      </c>
      <c r="AI635" s="579" t="s">
        <v>184</v>
      </c>
      <c r="AJ635" s="579" t="s">
        <v>184</v>
      </c>
      <c r="AK635" s="579" t="s">
        <v>184</v>
      </c>
      <c r="AL635" s="579" t="s">
        <v>184</v>
      </c>
      <c r="AM635" s="579" t="s">
        <v>184</v>
      </c>
      <c r="AN635" s="579" t="s">
        <v>184</v>
      </c>
      <c r="AO635" s="579" t="s">
        <v>184</v>
      </c>
      <c r="AP635" s="579" t="s">
        <v>184</v>
      </c>
      <c r="AQ635" s="579" t="s">
        <v>184</v>
      </c>
      <c r="AR635" s="579" t="s">
        <v>184</v>
      </c>
      <c r="AS635" s="579" t="s">
        <v>184</v>
      </c>
      <c r="AT635" s="579" t="s">
        <v>184</v>
      </c>
      <c r="AU635" s="579" t="s">
        <v>184</v>
      </c>
      <c r="AV635" s="579" t="s">
        <v>184</v>
      </c>
      <c r="AW635" s="579" t="s">
        <v>184</v>
      </c>
      <c r="AX635" s="579" t="s">
        <v>184</v>
      </c>
      <c r="AY635" s="579" t="s">
        <v>184</v>
      </c>
      <c r="AZ635" s="579" t="s">
        <v>184</v>
      </c>
      <c r="BA635" s="579" t="s">
        <v>184</v>
      </c>
      <c r="BB635" s="579" t="s">
        <v>184</v>
      </c>
      <c r="BC635" s="579" t="s">
        <v>184</v>
      </c>
      <c r="BD635" s="579" t="s">
        <v>184</v>
      </c>
      <c r="BE635" s="579" t="s">
        <v>184</v>
      </c>
      <c r="BF635" s="579" t="s">
        <v>184</v>
      </c>
      <c r="BG635" s="579" t="s">
        <v>184</v>
      </c>
      <c r="BH635" s="579" t="s">
        <v>184</v>
      </c>
      <c r="BI635" s="579" t="s">
        <v>184</v>
      </c>
      <c r="BJ635" s="579" t="s">
        <v>184</v>
      </c>
      <c r="BK635" s="579" t="s">
        <v>184</v>
      </c>
      <c r="BL635" s="579" t="s">
        <v>184</v>
      </c>
      <c r="BM635" s="579" t="s">
        <v>184</v>
      </c>
      <c r="BN635" s="579" t="s">
        <v>184</v>
      </c>
      <c r="BO635" s="579" t="s">
        <v>184</v>
      </c>
      <c r="BP635" s="579" t="s">
        <v>184</v>
      </c>
      <c r="BQ635" s="579" t="s">
        <v>184</v>
      </c>
      <c r="BR635" s="579" t="s">
        <v>184</v>
      </c>
      <c r="BS635" s="579" t="s">
        <v>184</v>
      </c>
      <c r="BT635" s="579" t="s">
        <v>184</v>
      </c>
      <c r="BU635" s="579" t="s">
        <v>184</v>
      </c>
      <c r="BV635" s="579" t="s">
        <v>184</v>
      </c>
      <c r="BW635" s="579" t="s">
        <v>184</v>
      </c>
      <c r="BX635" s="579" t="s">
        <v>184</v>
      </c>
      <c r="BY635" s="579" t="s">
        <v>184</v>
      </c>
      <c r="BZ635" s="579" t="s">
        <v>184</v>
      </c>
      <c r="CA635" s="579" t="s">
        <v>184</v>
      </c>
      <c r="CB635" s="579" t="s">
        <v>184</v>
      </c>
      <c r="CC635" s="579" t="s">
        <v>184</v>
      </c>
      <c r="CD635" s="579" t="s">
        <v>184</v>
      </c>
      <c r="CE635" s="579" t="s">
        <v>184</v>
      </c>
      <c r="CF635" s="579" t="s">
        <v>184</v>
      </c>
      <c r="CG635" s="579" t="s">
        <v>184</v>
      </c>
      <c r="CJ635" s="46" t="b">
        <f t="shared" si="980"/>
        <v>1</v>
      </c>
      <c r="CT635" s="210">
        <f t="shared" si="958"/>
        <v>15488.83</v>
      </c>
      <c r="CU635" s="46" t="b">
        <f t="shared" si="959"/>
        <v>1</v>
      </c>
    </row>
    <row r="636" spans="1:99" s="350" customFormat="1" x14ac:dyDescent="0.25">
      <c r="A636" s="200"/>
      <c r="B636" s="453" t="s">
        <v>10</v>
      </c>
      <c r="C636" s="453"/>
      <c r="D636" s="472"/>
      <c r="E636" s="472"/>
      <c r="F636" s="16"/>
      <c r="G636" s="472"/>
      <c r="H636" s="16"/>
      <c r="I636" s="467"/>
      <c r="J636" s="142" t="e">
        <f t="shared" ref="J636:J639" si="991">I636/H636</f>
        <v>#DIV/0!</v>
      </c>
      <c r="K636" s="472"/>
      <c r="L636" s="133" t="e">
        <f t="shared" si="938"/>
        <v>#DIV/0!</v>
      </c>
      <c r="M636" s="174" t="e">
        <f t="shared" si="990"/>
        <v>#DIV/0!</v>
      </c>
      <c r="N636" s="472"/>
      <c r="O636" s="16">
        <f t="shared" si="963"/>
        <v>0</v>
      </c>
      <c r="P636" s="133" t="e">
        <f t="shared" si="965"/>
        <v>#DIV/0!</v>
      </c>
      <c r="Q636" s="472">
        <f t="shared" si="981"/>
        <v>0</v>
      </c>
      <c r="R636" s="467">
        <f t="shared" si="961"/>
        <v>0</v>
      </c>
      <c r="S636" s="577"/>
      <c r="T636" s="580"/>
      <c r="U636" s="580"/>
      <c r="V636" s="580"/>
      <c r="W636" s="580"/>
      <c r="X636" s="580"/>
      <c r="Y636" s="580"/>
      <c r="Z636" s="580"/>
      <c r="AA636" s="580"/>
      <c r="AB636" s="580"/>
      <c r="AC636" s="580"/>
      <c r="AD636" s="580"/>
      <c r="AE636" s="580"/>
      <c r="AF636" s="580"/>
      <c r="AG636" s="580"/>
      <c r="AH636" s="580"/>
      <c r="AI636" s="580"/>
      <c r="AJ636" s="580"/>
      <c r="AK636" s="580"/>
      <c r="AL636" s="580"/>
      <c r="AM636" s="580"/>
      <c r="AN636" s="580"/>
      <c r="AO636" s="580"/>
      <c r="AP636" s="580"/>
      <c r="AQ636" s="580"/>
      <c r="AR636" s="580"/>
      <c r="AS636" s="580"/>
      <c r="AT636" s="580"/>
      <c r="AU636" s="580"/>
      <c r="AV636" s="580"/>
      <c r="AW636" s="580"/>
      <c r="AX636" s="580"/>
      <c r="AY636" s="580"/>
      <c r="AZ636" s="580"/>
      <c r="BA636" s="580"/>
      <c r="BB636" s="580"/>
      <c r="BC636" s="580"/>
      <c r="BD636" s="580"/>
      <c r="BE636" s="580"/>
      <c r="BF636" s="580"/>
      <c r="BG636" s="580"/>
      <c r="BH636" s="580"/>
      <c r="BI636" s="580"/>
      <c r="BJ636" s="580"/>
      <c r="BK636" s="580"/>
      <c r="BL636" s="580"/>
      <c r="BM636" s="580"/>
      <c r="BN636" s="580"/>
      <c r="BO636" s="580"/>
      <c r="BP636" s="580"/>
      <c r="BQ636" s="580"/>
      <c r="BR636" s="580"/>
      <c r="BS636" s="580"/>
      <c r="BT636" s="580"/>
      <c r="BU636" s="580"/>
      <c r="BV636" s="580"/>
      <c r="BW636" s="580"/>
      <c r="BX636" s="580"/>
      <c r="BY636" s="580"/>
      <c r="BZ636" s="580"/>
      <c r="CA636" s="580"/>
      <c r="CB636" s="580"/>
      <c r="CC636" s="580"/>
      <c r="CD636" s="580"/>
      <c r="CE636" s="580"/>
      <c r="CF636" s="580"/>
      <c r="CG636" s="580"/>
      <c r="CJ636" s="46" t="b">
        <f t="shared" si="980"/>
        <v>1</v>
      </c>
      <c r="CT636" s="210">
        <f t="shared" si="958"/>
        <v>0</v>
      </c>
      <c r="CU636" s="46" t="b">
        <f t="shared" si="959"/>
        <v>1</v>
      </c>
    </row>
    <row r="637" spans="1:99" s="350" customFormat="1" x14ac:dyDescent="0.25">
      <c r="A637" s="200"/>
      <c r="B637" s="453" t="s">
        <v>8</v>
      </c>
      <c r="C637" s="453"/>
      <c r="D637" s="472"/>
      <c r="E637" s="472"/>
      <c r="F637" s="472"/>
      <c r="G637" s="472"/>
      <c r="H637" s="472"/>
      <c r="I637" s="467"/>
      <c r="J637" s="142" t="e">
        <f t="shared" si="991"/>
        <v>#DIV/0!</v>
      </c>
      <c r="K637" s="472"/>
      <c r="L637" s="133" t="e">
        <f t="shared" si="938"/>
        <v>#DIV/0!</v>
      </c>
      <c r="M637" s="174" t="e">
        <f t="shared" si="990"/>
        <v>#DIV/0!</v>
      </c>
      <c r="N637" s="472"/>
      <c r="O637" s="472">
        <f t="shared" si="963"/>
        <v>0</v>
      </c>
      <c r="P637" s="133" t="e">
        <f t="shared" si="965"/>
        <v>#DIV/0!</v>
      </c>
      <c r="Q637" s="472">
        <f t="shared" si="981"/>
        <v>0</v>
      </c>
      <c r="R637" s="467">
        <f t="shared" si="961"/>
        <v>0</v>
      </c>
      <c r="S637" s="577"/>
      <c r="T637" s="580"/>
      <c r="U637" s="580"/>
      <c r="V637" s="580"/>
      <c r="W637" s="580"/>
      <c r="X637" s="580"/>
      <c r="Y637" s="580"/>
      <c r="Z637" s="580"/>
      <c r="AA637" s="580"/>
      <c r="AB637" s="580"/>
      <c r="AC637" s="580"/>
      <c r="AD637" s="580"/>
      <c r="AE637" s="580"/>
      <c r="AF637" s="580"/>
      <c r="AG637" s="580"/>
      <c r="AH637" s="580"/>
      <c r="AI637" s="580"/>
      <c r="AJ637" s="580"/>
      <c r="AK637" s="580"/>
      <c r="AL637" s="580"/>
      <c r="AM637" s="580"/>
      <c r="AN637" s="580"/>
      <c r="AO637" s="580"/>
      <c r="AP637" s="580"/>
      <c r="AQ637" s="580"/>
      <c r="AR637" s="580"/>
      <c r="AS637" s="580"/>
      <c r="AT637" s="580"/>
      <c r="AU637" s="580"/>
      <c r="AV637" s="580"/>
      <c r="AW637" s="580"/>
      <c r="AX637" s="580"/>
      <c r="AY637" s="580"/>
      <c r="AZ637" s="580"/>
      <c r="BA637" s="580"/>
      <c r="BB637" s="580"/>
      <c r="BC637" s="580"/>
      <c r="BD637" s="580"/>
      <c r="BE637" s="580"/>
      <c r="BF637" s="580"/>
      <c r="BG637" s="580"/>
      <c r="BH637" s="580"/>
      <c r="BI637" s="580"/>
      <c r="BJ637" s="580"/>
      <c r="BK637" s="580"/>
      <c r="BL637" s="580"/>
      <c r="BM637" s="580"/>
      <c r="BN637" s="580"/>
      <c r="BO637" s="580"/>
      <c r="BP637" s="580"/>
      <c r="BQ637" s="580"/>
      <c r="BR637" s="580"/>
      <c r="BS637" s="580"/>
      <c r="BT637" s="580"/>
      <c r="BU637" s="580"/>
      <c r="BV637" s="580"/>
      <c r="BW637" s="580"/>
      <c r="BX637" s="580"/>
      <c r="BY637" s="580"/>
      <c r="BZ637" s="580"/>
      <c r="CA637" s="580"/>
      <c r="CB637" s="580"/>
      <c r="CC637" s="580"/>
      <c r="CD637" s="580"/>
      <c r="CE637" s="580"/>
      <c r="CF637" s="580"/>
      <c r="CG637" s="580"/>
      <c r="CJ637" s="46" t="b">
        <f t="shared" si="980"/>
        <v>1</v>
      </c>
      <c r="CT637" s="210">
        <f t="shared" si="958"/>
        <v>0</v>
      </c>
      <c r="CU637" s="46" t="b">
        <f t="shared" si="959"/>
        <v>1</v>
      </c>
    </row>
    <row r="638" spans="1:99" s="350" customFormat="1" x14ac:dyDescent="0.25">
      <c r="A638" s="200"/>
      <c r="B638" s="465" t="s">
        <v>20</v>
      </c>
      <c r="C638" s="465"/>
      <c r="D638" s="473"/>
      <c r="E638" s="473"/>
      <c r="F638" s="473"/>
      <c r="G638" s="473"/>
      <c r="H638" s="473"/>
      <c r="I638" s="468"/>
      <c r="J638" s="142" t="e">
        <f t="shared" si="991"/>
        <v>#DIV/0!</v>
      </c>
      <c r="K638" s="473"/>
      <c r="L638" s="133" t="e">
        <f t="shared" si="938"/>
        <v>#DIV/0!</v>
      </c>
      <c r="M638" s="174" t="e">
        <f t="shared" si="990"/>
        <v>#DIV/0!</v>
      </c>
      <c r="N638" s="473"/>
      <c r="O638" s="473">
        <f t="shared" si="963"/>
        <v>0</v>
      </c>
      <c r="P638" s="133" t="e">
        <f t="shared" si="965"/>
        <v>#DIV/0!</v>
      </c>
      <c r="Q638" s="473">
        <f t="shared" si="981"/>
        <v>0</v>
      </c>
      <c r="R638" s="468">
        <f t="shared" si="961"/>
        <v>0</v>
      </c>
      <c r="S638" s="577"/>
      <c r="T638" s="580"/>
      <c r="U638" s="580"/>
      <c r="V638" s="580"/>
      <c r="W638" s="580"/>
      <c r="X638" s="580"/>
      <c r="Y638" s="580"/>
      <c r="Z638" s="580"/>
      <c r="AA638" s="580"/>
      <c r="AB638" s="580"/>
      <c r="AC638" s="580"/>
      <c r="AD638" s="580"/>
      <c r="AE638" s="580"/>
      <c r="AF638" s="580"/>
      <c r="AG638" s="580"/>
      <c r="AH638" s="580"/>
      <c r="AI638" s="580"/>
      <c r="AJ638" s="580"/>
      <c r="AK638" s="580"/>
      <c r="AL638" s="580"/>
      <c r="AM638" s="580"/>
      <c r="AN638" s="580"/>
      <c r="AO638" s="580"/>
      <c r="AP638" s="580"/>
      <c r="AQ638" s="580"/>
      <c r="AR638" s="580"/>
      <c r="AS638" s="580"/>
      <c r="AT638" s="580"/>
      <c r="AU638" s="580"/>
      <c r="AV638" s="580"/>
      <c r="AW638" s="580"/>
      <c r="AX638" s="580"/>
      <c r="AY638" s="580"/>
      <c r="AZ638" s="580"/>
      <c r="BA638" s="580"/>
      <c r="BB638" s="580"/>
      <c r="BC638" s="580"/>
      <c r="BD638" s="580"/>
      <c r="BE638" s="580"/>
      <c r="BF638" s="580"/>
      <c r="BG638" s="580"/>
      <c r="BH638" s="580"/>
      <c r="BI638" s="580"/>
      <c r="BJ638" s="580"/>
      <c r="BK638" s="580"/>
      <c r="BL638" s="580"/>
      <c r="BM638" s="580"/>
      <c r="BN638" s="580"/>
      <c r="BO638" s="580"/>
      <c r="BP638" s="580"/>
      <c r="BQ638" s="580"/>
      <c r="BR638" s="580"/>
      <c r="BS638" s="580"/>
      <c r="BT638" s="580"/>
      <c r="BU638" s="580"/>
      <c r="BV638" s="580"/>
      <c r="BW638" s="580"/>
      <c r="BX638" s="580"/>
      <c r="BY638" s="580"/>
      <c r="BZ638" s="580"/>
      <c r="CA638" s="580"/>
      <c r="CB638" s="580"/>
      <c r="CC638" s="580"/>
      <c r="CD638" s="580"/>
      <c r="CE638" s="580"/>
      <c r="CF638" s="580"/>
      <c r="CG638" s="580"/>
      <c r="CJ638" s="46" t="b">
        <f t="shared" si="980"/>
        <v>1</v>
      </c>
      <c r="CT638" s="210">
        <f t="shared" si="958"/>
        <v>0</v>
      </c>
      <c r="CU638" s="46" t="b">
        <f t="shared" si="959"/>
        <v>1</v>
      </c>
    </row>
    <row r="639" spans="1:99" s="350" customFormat="1" x14ac:dyDescent="0.25">
      <c r="A639" s="200"/>
      <c r="B639" s="453" t="s">
        <v>22</v>
      </c>
      <c r="C639" s="453"/>
      <c r="D639" s="472"/>
      <c r="E639" s="472"/>
      <c r="F639" s="16"/>
      <c r="G639" s="472"/>
      <c r="H639" s="16"/>
      <c r="I639" s="467"/>
      <c r="J639" s="142" t="e">
        <f t="shared" si="991"/>
        <v>#DIV/0!</v>
      </c>
      <c r="K639" s="472"/>
      <c r="L639" s="133" t="e">
        <f t="shared" si="938"/>
        <v>#DIV/0!</v>
      </c>
      <c r="M639" s="174" t="e">
        <f t="shared" si="990"/>
        <v>#DIV/0!</v>
      </c>
      <c r="N639" s="472"/>
      <c r="O639" s="16">
        <f t="shared" si="963"/>
        <v>0</v>
      </c>
      <c r="P639" s="133" t="e">
        <f t="shared" si="965"/>
        <v>#DIV/0!</v>
      </c>
      <c r="Q639" s="472">
        <f t="shared" si="981"/>
        <v>0</v>
      </c>
      <c r="R639" s="467">
        <f t="shared" si="961"/>
        <v>0</v>
      </c>
      <c r="S639" s="577"/>
      <c r="T639" s="580"/>
      <c r="U639" s="580"/>
      <c r="V639" s="580"/>
      <c r="W639" s="580"/>
      <c r="X639" s="580"/>
      <c r="Y639" s="580"/>
      <c r="Z639" s="580"/>
      <c r="AA639" s="580"/>
      <c r="AB639" s="580"/>
      <c r="AC639" s="580"/>
      <c r="AD639" s="580"/>
      <c r="AE639" s="580"/>
      <c r="AF639" s="580"/>
      <c r="AG639" s="580"/>
      <c r="AH639" s="580"/>
      <c r="AI639" s="580"/>
      <c r="AJ639" s="580"/>
      <c r="AK639" s="580"/>
      <c r="AL639" s="580"/>
      <c r="AM639" s="580"/>
      <c r="AN639" s="580"/>
      <c r="AO639" s="580"/>
      <c r="AP639" s="580"/>
      <c r="AQ639" s="580"/>
      <c r="AR639" s="580"/>
      <c r="AS639" s="580"/>
      <c r="AT639" s="580"/>
      <c r="AU639" s="580"/>
      <c r="AV639" s="580"/>
      <c r="AW639" s="580"/>
      <c r="AX639" s="580"/>
      <c r="AY639" s="580"/>
      <c r="AZ639" s="580"/>
      <c r="BA639" s="580"/>
      <c r="BB639" s="580"/>
      <c r="BC639" s="580"/>
      <c r="BD639" s="580"/>
      <c r="BE639" s="580"/>
      <c r="BF639" s="580"/>
      <c r="BG639" s="580"/>
      <c r="BH639" s="580"/>
      <c r="BI639" s="580"/>
      <c r="BJ639" s="580"/>
      <c r="BK639" s="580"/>
      <c r="BL639" s="580"/>
      <c r="BM639" s="580"/>
      <c r="BN639" s="580"/>
      <c r="BO639" s="580"/>
      <c r="BP639" s="580"/>
      <c r="BQ639" s="580"/>
      <c r="BR639" s="580"/>
      <c r="BS639" s="580"/>
      <c r="BT639" s="580"/>
      <c r="BU639" s="580"/>
      <c r="BV639" s="580"/>
      <c r="BW639" s="580"/>
      <c r="BX639" s="580"/>
      <c r="BY639" s="580"/>
      <c r="BZ639" s="580"/>
      <c r="CA639" s="580"/>
      <c r="CB639" s="580"/>
      <c r="CC639" s="580"/>
      <c r="CD639" s="580"/>
      <c r="CE639" s="580"/>
      <c r="CF639" s="580"/>
      <c r="CG639" s="580"/>
      <c r="CJ639" s="46" t="b">
        <f t="shared" si="980"/>
        <v>1</v>
      </c>
      <c r="CT639" s="210">
        <f t="shared" si="958"/>
        <v>0</v>
      </c>
      <c r="CU639" s="46" t="b">
        <f t="shared" si="959"/>
        <v>1</v>
      </c>
    </row>
    <row r="640" spans="1:99" s="350" customFormat="1" x14ac:dyDescent="0.25">
      <c r="A640" s="201"/>
      <c r="B640" s="453" t="s">
        <v>11</v>
      </c>
      <c r="C640" s="453"/>
      <c r="D640" s="472"/>
      <c r="E640" s="472"/>
      <c r="F640" s="16"/>
      <c r="G640" s="472">
        <v>15488.83</v>
      </c>
      <c r="H640" s="472">
        <v>15488.83</v>
      </c>
      <c r="I640" s="472">
        <v>12866.14</v>
      </c>
      <c r="J640" s="143">
        <f>I640/H640</f>
        <v>0.83</v>
      </c>
      <c r="K640" s="472">
        <f>I640</f>
        <v>12866.14</v>
      </c>
      <c r="L640" s="134">
        <f t="shared" si="938"/>
        <v>0.83</v>
      </c>
      <c r="M640" s="169">
        <f t="shared" si="990"/>
        <v>1</v>
      </c>
      <c r="N640" s="472">
        <v>12866.14</v>
      </c>
      <c r="O640" s="472">
        <f t="shared" si="963"/>
        <v>2622.69</v>
      </c>
      <c r="P640" s="134">
        <f t="shared" si="965"/>
        <v>0.83</v>
      </c>
      <c r="Q640" s="472">
        <f t="shared" si="981"/>
        <v>2622.69</v>
      </c>
      <c r="R640" s="472">
        <f t="shared" si="961"/>
        <v>0</v>
      </c>
      <c r="S640" s="578"/>
      <c r="T640" s="581"/>
      <c r="U640" s="581"/>
      <c r="V640" s="581"/>
      <c r="W640" s="581"/>
      <c r="X640" s="581"/>
      <c r="Y640" s="581"/>
      <c r="Z640" s="581"/>
      <c r="AA640" s="581"/>
      <c r="AB640" s="581"/>
      <c r="AC640" s="581"/>
      <c r="AD640" s="581"/>
      <c r="AE640" s="581"/>
      <c r="AF640" s="581"/>
      <c r="AG640" s="581"/>
      <c r="AH640" s="581"/>
      <c r="AI640" s="581"/>
      <c r="AJ640" s="581"/>
      <c r="AK640" s="581"/>
      <c r="AL640" s="581"/>
      <c r="AM640" s="581"/>
      <c r="AN640" s="581"/>
      <c r="AO640" s="581"/>
      <c r="AP640" s="581"/>
      <c r="AQ640" s="581"/>
      <c r="AR640" s="581"/>
      <c r="AS640" s="581"/>
      <c r="AT640" s="581"/>
      <c r="AU640" s="581"/>
      <c r="AV640" s="581"/>
      <c r="AW640" s="581"/>
      <c r="AX640" s="581"/>
      <c r="AY640" s="581"/>
      <c r="AZ640" s="581"/>
      <c r="BA640" s="581"/>
      <c r="BB640" s="581"/>
      <c r="BC640" s="581"/>
      <c r="BD640" s="581"/>
      <c r="BE640" s="581"/>
      <c r="BF640" s="581"/>
      <c r="BG640" s="581"/>
      <c r="BH640" s="581"/>
      <c r="BI640" s="581"/>
      <c r="BJ640" s="581"/>
      <c r="BK640" s="581"/>
      <c r="BL640" s="581"/>
      <c r="BM640" s="581"/>
      <c r="BN640" s="581"/>
      <c r="BO640" s="581"/>
      <c r="BP640" s="581"/>
      <c r="BQ640" s="581"/>
      <c r="BR640" s="581"/>
      <c r="BS640" s="581"/>
      <c r="BT640" s="581"/>
      <c r="BU640" s="581"/>
      <c r="BV640" s="581"/>
      <c r="BW640" s="581"/>
      <c r="BX640" s="581"/>
      <c r="BY640" s="581"/>
      <c r="BZ640" s="581"/>
      <c r="CA640" s="581"/>
      <c r="CB640" s="581"/>
      <c r="CC640" s="581"/>
      <c r="CD640" s="581"/>
      <c r="CE640" s="581"/>
      <c r="CF640" s="581"/>
      <c r="CG640" s="581"/>
      <c r="CJ640" s="46" t="b">
        <f t="shared" si="980"/>
        <v>1</v>
      </c>
      <c r="CT640" s="210">
        <f t="shared" si="958"/>
        <v>15488.83</v>
      </c>
      <c r="CU640" s="46" t="b">
        <f t="shared" si="959"/>
        <v>1</v>
      </c>
    </row>
    <row r="641" spans="1:99" s="45" customFormat="1" ht="75" customHeight="1" x14ac:dyDescent="0.25">
      <c r="A641" s="198" t="s">
        <v>438</v>
      </c>
      <c r="B641" s="131" t="s">
        <v>360</v>
      </c>
      <c r="C641" s="175" t="s">
        <v>17</v>
      </c>
      <c r="D641" s="41">
        <f t="shared" ref="D641:I641" si="992">SUM(D642:D646)</f>
        <v>0</v>
      </c>
      <c r="E641" s="41">
        <f t="shared" si="992"/>
        <v>0</v>
      </c>
      <c r="F641" s="41">
        <f t="shared" si="992"/>
        <v>0</v>
      </c>
      <c r="G641" s="41">
        <f t="shared" si="992"/>
        <v>5376.33</v>
      </c>
      <c r="H641" s="41">
        <f t="shared" si="992"/>
        <v>5376.33</v>
      </c>
      <c r="I641" s="520">
        <f t="shared" si="992"/>
        <v>940.61</v>
      </c>
      <c r="J641" s="140">
        <f>I641/H641</f>
        <v>0.17</v>
      </c>
      <c r="K641" s="41">
        <f>SUM(K642:K646)</f>
        <v>940.61</v>
      </c>
      <c r="L641" s="132">
        <f t="shared" si="938"/>
        <v>0.17</v>
      </c>
      <c r="M641" s="171">
        <f t="shared" si="990"/>
        <v>1</v>
      </c>
      <c r="N641" s="41">
        <f>SUM(N642:N646)</f>
        <v>940.61</v>
      </c>
      <c r="O641" s="41">
        <f t="shared" si="963"/>
        <v>4435.72</v>
      </c>
      <c r="P641" s="132">
        <f t="shared" si="965"/>
        <v>0.17</v>
      </c>
      <c r="Q641" s="41">
        <f t="shared" si="981"/>
        <v>4435.72</v>
      </c>
      <c r="R641" s="520">
        <f t="shared" si="961"/>
        <v>0</v>
      </c>
      <c r="S641" s="576" t="s">
        <v>568</v>
      </c>
      <c r="T641" s="44" t="b">
        <f t="shared" ref="T641:T646" si="993">H659-K659=Q659</f>
        <v>0</v>
      </c>
      <c r="CJ641" s="46" t="b">
        <f t="shared" si="980"/>
        <v>1</v>
      </c>
      <c r="CT641" s="210">
        <f t="shared" si="958"/>
        <v>5376.33</v>
      </c>
      <c r="CU641" s="46" t="b">
        <f t="shared" si="959"/>
        <v>1</v>
      </c>
    </row>
    <row r="642" spans="1:99" s="350" customFormat="1" ht="35.25" customHeight="1" x14ac:dyDescent="0.25">
      <c r="A642" s="200"/>
      <c r="B642" s="453" t="s">
        <v>10</v>
      </c>
      <c r="C642" s="453"/>
      <c r="D642" s="472"/>
      <c r="E642" s="472"/>
      <c r="F642" s="16"/>
      <c r="G642" s="472"/>
      <c r="H642" s="16"/>
      <c r="I642" s="467"/>
      <c r="J642" s="142" t="e">
        <f t="shared" ref="J642:J645" si="994">I642/H642</f>
        <v>#DIV/0!</v>
      </c>
      <c r="K642" s="472"/>
      <c r="L642" s="133" t="e">
        <f t="shared" si="938"/>
        <v>#DIV/0!</v>
      </c>
      <c r="M642" s="133" t="e">
        <f t="shared" si="990"/>
        <v>#DIV/0!</v>
      </c>
      <c r="N642" s="472"/>
      <c r="O642" s="16">
        <f t="shared" si="963"/>
        <v>0</v>
      </c>
      <c r="P642" s="133" t="e">
        <f t="shared" si="965"/>
        <v>#DIV/0!</v>
      </c>
      <c r="Q642" s="472">
        <f t="shared" si="981"/>
        <v>0</v>
      </c>
      <c r="R642" s="467">
        <f t="shared" si="961"/>
        <v>0</v>
      </c>
      <c r="S642" s="577"/>
      <c r="T642" s="46" t="b">
        <f t="shared" si="993"/>
        <v>1</v>
      </c>
      <c r="CJ642" s="46" t="b">
        <f t="shared" si="980"/>
        <v>1</v>
      </c>
      <c r="CT642" s="210">
        <f t="shared" si="958"/>
        <v>0</v>
      </c>
      <c r="CU642" s="46" t="b">
        <f t="shared" si="959"/>
        <v>1</v>
      </c>
    </row>
    <row r="643" spans="1:99" s="350" customFormat="1" ht="35.25" customHeight="1" x14ac:dyDescent="0.25">
      <c r="A643" s="200"/>
      <c r="B643" s="453" t="s">
        <v>8</v>
      </c>
      <c r="C643" s="453"/>
      <c r="D643" s="472"/>
      <c r="E643" s="472"/>
      <c r="F643" s="472"/>
      <c r="G643" s="472"/>
      <c r="H643" s="472"/>
      <c r="I643" s="467"/>
      <c r="J643" s="142" t="e">
        <f t="shared" si="994"/>
        <v>#DIV/0!</v>
      </c>
      <c r="K643" s="472"/>
      <c r="L643" s="133" t="e">
        <f t="shared" si="938"/>
        <v>#DIV/0!</v>
      </c>
      <c r="M643" s="133" t="e">
        <f t="shared" si="990"/>
        <v>#DIV/0!</v>
      </c>
      <c r="N643" s="472"/>
      <c r="O643" s="472">
        <f t="shared" si="963"/>
        <v>0</v>
      </c>
      <c r="P643" s="133" t="e">
        <f t="shared" si="965"/>
        <v>#DIV/0!</v>
      </c>
      <c r="Q643" s="472">
        <f t="shared" si="981"/>
        <v>0</v>
      </c>
      <c r="R643" s="467">
        <f t="shared" si="961"/>
        <v>0</v>
      </c>
      <c r="S643" s="577"/>
      <c r="T643" s="46" t="b">
        <f t="shared" si="993"/>
        <v>1</v>
      </c>
      <c r="CJ643" s="46" t="b">
        <f t="shared" si="980"/>
        <v>1</v>
      </c>
      <c r="CT643" s="210">
        <f t="shared" si="958"/>
        <v>0</v>
      </c>
      <c r="CU643" s="46" t="b">
        <f t="shared" si="959"/>
        <v>1</v>
      </c>
    </row>
    <row r="644" spans="1:99" s="350" customFormat="1" ht="35.25" customHeight="1" x14ac:dyDescent="0.25">
      <c r="A644" s="200"/>
      <c r="B644" s="465" t="s">
        <v>20</v>
      </c>
      <c r="C644" s="465"/>
      <c r="D644" s="473"/>
      <c r="E644" s="473"/>
      <c r="F644" s="473"/>
      <c r="G644" s="473"/>
      <c r="H644" s="473"/>
      <c r="I644" s="468"/>
      <c r="J644" s="142" t="e">
        <f t="shared" si="994"/>
        <v>#DIV/0!</v>
      </c>
      <c r="K644" s="473"/>
      <c r="L644" s="133" t="e">
        <f t="shared" si="938"/>
        <v>#DIV/0!</v>
      </c>
      <c r="M644" s="133" t="e">
        <f t="shared" si="990"/>
        <v>#DIV/0!</v>
      </c>
      <c r="N644" s="473"/>
      <c r="O644" s="473">
        <f t="shared" si="963"/>
        <v>0</v>
      </c>
      <c r="P644" s="133" t="e">
        <f t="shared" si="965"/>
        <v>#DIV/0!</v>
      </c>
      <c r="Q644" s="473">
        <f t="shared" si="981"/>
        <v>0</v>
      </c>
      <c r="R644" s="468">
        <f t="shared" si="961"/>
        <v>0</v>
      </c>
      <c r="S644" s="577"/>
      <c r="T644" s="46" t="b">
        <f t="shared" si="993"/>
        <v>1</v>
      </c>
      <c r="CJ644" s="46" t="b">
        <f t="shared" si="980"/>
        <v>1</v>
      </c>
      <c r="CT644" s="210">
        <f t="shared" si="958"/>
        <v>0</v>
      </c>
      <c r="CU644" s="46" t="b">
        <f t="shared" si="959"/>
        <v>1</v>
      </c>
    </row>
    <row r="645" spans="1:99" s="350" customFormat="1" ht="35.25" customHeight="1" x14ac:dyDescent="0.25">
      <c r="A645" s="200"/>
      <c r="B645" s="453" t="s">
        <v>22</v>
      </c>
      <c r="C645" s="453"/>
      <c r="D645" s="472"/>
      <c r="E645" s="472"/>
      <c r="F645" s="16"/>
      <c r="G645" s="472"/>
      <c r="H645" s="16"/>
      <c r="I645" s="467"/>
      <c r="J645" s="142" t="e">
        <f t="shared" si="994"/>
        <v>#DIV/0!</v>
      </c>
      <c r="K645" s="472"/>
      <c r="L645" s="133" t="e">
        <f t="shared" ref="L645:L672" si="995">K645/H645</f>
        <v>#DIV/0!</v>
      </c>
      <c r="M645" s="133" t="e">
        <f t="shared" si="990"/>
        <v>#DIV/0!</v>
      </c>
      <c r="N645" s="472"/>
      <c r="O645" s="16">
        <f t="shared" si="963"/>
        <v>0</v>
      </c>
      <c r="P645" s="133" t="e">
        <f t="shared" si="965"/>
        <v>#DIV/0!</v>
      </c>
      <c r="Q645" s="472">
        <f t="shared" si="981"/>
        <v>0</v>
      </c>
      <c r="R645" s="467">
        <f t="shared" si="961"/>
        <v>0</v>
      </c>
      <c r="S645" s="577"/>
      <c r="T645" s="46" t="b">
        <f t="shared" si="993"/>
        <v>1</v>
      </c>
      <c r="CJ645" s="46" t="b">
        <f t="shared" si="980"/>
        <v>1</v>
      </c>
      <c r="CT645" s="210">
        <f t="shared" si="958"/>
        <v>0</v>
      </c>
      <c r="CU645" s="46" t="b">
        <f t="shared" si="959"/>
        <v>1</v>
      </c>
    </row>
    <row r="646" spans="1:99" s="350" customFormat="1" ht="35.25" customHeight="1" x14ac:dyDescent="0.25">
      <c r="A646" s="201"/>
      <c r="B646" s="453" t="s">
        <v>11</v>
      </c>
      <c r="C646" s="453"/>
      <c r="D646" s="472"/>
      <c r="E646" s="472"/>
      <c r="F646" s="16"/>
      <c r="G646" s="472">
        <v>5376.33</v>
      </c>
      <c r="H646" s="472">
        <v>5376.33</v>
      </c>
      <c r="I646" s="472">
        <v>940.61</v>
      </c>
      <c r="J646" s="143">
        <f>I646/H646</f>
        <v>0.17</v>
      </c>
      <c r="K646" s="42">
        <f>I646</f>
        <v>940.61</v>
      </c>
      <c r="L646" s="134">
        <f t="shared" si="995"/>
        <v>0.17</v>
      </c>
      <c r="M646" s="134">
        <f t="shared" si="990"/>
        <v>1</v>
      </c>
      <c r="N646" s="472">
        <v>940.61</v>
      </c>
      <c r="O646" s="472">
        <f t="shared" si="963"/>
        <v>4435.72</v>
      </c>
      <c r="P646" s="134">
        <f t="shared" si="965"/>
        <v>0.17</v>
      </c>
      <c r="Q646" s="472">
        <f t="shared" si="981"/>
        <v>4435.72</v>
      </c>
      <c r="R646" s="472">
        <f t="shared" si="961"/>
        <v>0</v>
      </c>
      <c r="S646" s="578"/>
      <c r="T646" s="46" t="b">
        <f t="shared" si="993"/>
        <v>0</v>
      </c>
      <c r="CJ646" s="46" t="b">
        <f t="shared" si="980"/>
        <v>1</v>
      </c>
      <c r="CT646" s="210">
        <f t="shared" si="958"/>
        <v>5376.33</v>
      </c>
      <c r="CU646" s="46" t="b">
        <f t="shared" si="959"/>
        <v>1</v>
      </c>
    </row>
    <row r="647" spans="1:99" s="350" customFormat="1" ht="57.75" customHeight="1" x14ac:dyDescent="0.25">
      <c r="A647" s="198" t="s">
        <v>439</v>
      </c>
      <c r="B647" s="131" t="s">
        <v>398</v>
      </c>
      <c r="C647" s="175" t="s">
        <v>17</v>
      </c>
      <c r="D647" s="41">
        <f t="shared" ref="D647:I647" si="996">SUM(D648:D652)</f>
        <v>0</v>
      </c>
      <c r="E647" s="41">
        <f t="shared" si="996"/>
        <v>0</v>
      </c>
      <c r="F647" s="41">
        <f t="shared" si="996"/>
        <v>0</v>
      </c>
      <c r="G647" s="41">
        <f t="shared" si="996"/>
        <v>10268.99</v>
      </c>
      <c r="H647" s="41">
        <f t="shared" si="996"/>
        <v>10268.99</v>
      </c>
      <c r="I647" s="41">
        <f t="shared" si="996"/>
        <v>10166.299999999999</v>
      </c>
      <c r="J647" s="140">
        <f>I647/H647</f>
        <v>0.99</v>
      </c>
      <c r="K647" s="41">
        <f>SUM(K648:K652)</f>
        <v>10166.299999999999</v>
      </c>
      <c r="L647" s="132">
        <f t="shared" si="995"/>
        <v>0.99</v>
      </c>
      <c r="M647" s="171">
        <f t="shared" si="990"/>
        <v>1</v>
      </c>
      <c r="N647" s="41">
        <f>SUM(N648:N652)</f>
        <v>10166.299999999999</v>
      </c>
      <c r="O647" s="41">
        <f t="shared" si="963"/>
        <v>102.69</v>
      </c>
      <c r="P647" s="132">
        <f t="shared" si="965"/>
        <v>0.99</v>
      </c>
      <c r="Q647" s="472"/>
      <c r="R647" s="472"/>
      <c r="S647" s="576" t="s">
        <v>569</v>
      </c>
      <c r="T647" s="46"/>
      <c r="CJ647" s="46"/>
      <c r="CT647" s="210">
        <f t="shared" si="958"/>
        <v>10268.99</v>
      </c>
      <c r="CU647" s="46" t="b">
        <f t="shared" si="959"/>
        <v>1</v>
      </c>
    </row>
    <row r="648" spans="1:99" s="350" customFormat="1" ht="47.25" customHeight="1" x14ac:dyDescent="0.25">
      <c r="A648" s="200"/>
      <c r="B648" s="453" t="s">
        <v>10</v>
      </c>
      <c r="C648" s="453"/>
      <c r="D648" s="472"/>
      <c r="E648" s="472"/>
      <c r="F648" s="16"/>
      <c r="G648" s="472"/>
      <c r="H648" s="16"/>
      <c r="I648" s="467"/>
      <c r="J648" s="142" t="e">
        <f t="shared" ref="J648:J651" si="997">I648/H648</f>
        <v>#DIV/0!</v>
      </c>
      <c r="K648" s="472"/>
      <c r="L648" s="133" t="e">
        <f t="shared" si="995"/>
        <v>#DIV/0!</v>
      </c>
      <c r="M648" s="133" t="e">
        <f t="shared" si="990"/>
        <v>#DIV/0!</v>
      </c>
      <c r="N648" s="472"/>
      <c r="O648" s="16">
        <f t="shared" si="963"/>
        <v>0</v>
      </c>
      <c r="P648" s="133" t="e">
        <f t="shared" si="965"/>
        <v>#DIV/0!</v>
      </c>
      <c r="Q648" s="472"/>
      <c r="R648" s="472"/>
      <c r="S648" s="577"/>
      <c r="T648" s="46"/>
      <c r="CJ648" s="46"/>
      <c r="CT648" s="210">
        <f t="shared" si="958"/>
        <v>0</v>
      </c>
      <c r="CU648" s="46" t="b">
        <f t="shared" si="959"/>
        <v>1</v>
      </c>
    </row>
    <row r="649" spans="1:99" s="350" customFormat="1" ht="47.25" customHeight="1" x14ac:dyDescent="0.25">
      <c r="A649" s="200"/>
      <c r="B649" s="453" t="s">
        <v>8</v>
      </c>
      <c r="C649" s="453"/>
      <c r="D649" s="472"/>
      <c r="E649" s="472"/>
      <c r="F649" s="472"/>
      <c r="G649" s="472"/>
      <c r="H649" s="472"/>
      <c r="I649" s="467"/>
      <c r="J649" s="142" t="e">
        <f t="shared" si="997"/>
        <v>#DIV/0!</v>
      </c>
      <c r="K649" s="472"/>
      <c r="L649" s="133" t="e">
        <f t="shared" si="995"/>
        <v>#DIV/0!</v>
      </c>
      <c r="M649" s="133" t="e">
        <f t="shared" si="990"/>
        <v>#DIV/0!</v>
      </c>
      <c r="N649" s="472"/>
      <c r="O649" s="472">
        <f t="shared" si="963"/>
        <v>0</v>
      </c>
      <c r="P649" s="133" t="e">
        <f t="shared" si="965"/>
        <v>#DIV/0!</v>
      </c>
      <c r="Q649" s="472"/>
      <c r="R649" s="472"/>
      <c r="S649" s="577"/>
      <c r="T649" s="46"/>
      <c r="CJ649" s="46"/>
      <c r="CT649" s="210">
        <f t="shared" si="958"/>
        <v>0</v>
      </c>
      <c r="CU649" s="46" t="b">
        <f t="shared" si="959"/>
        <v>1</v>
      </c>
    </row>
    <row r="650" spans="1:99" s="350" customFormat="1" ht="47.25" customHeight="1" x14ac:dyDescent="0.25">
      <c r="A650" s="200"/>
      <c r="B650" s="465" t="s">
        <v>20</v>
      </c>
      <c r="C650" s="465"/>
      <c r="D650" s="473"/>
      <c r="E650" s="473"/>
      <c r="F650" s="473"/>
      <c r="G650" s="473"/>
      <c r="H650" s="473"/>
      <c r="I650" s="468"/>
      <c r="J650" s="142" t="e">
        <f t="shared" si="997"/>
        <v>#DIV/0!</v>
      </c>
      <c r="K650" s="473"/>
      <c r="L650" s="133" t="e">
        <f t="shared" si="995"/>
        <v>#DIV/0!</v>
      </c>
      <c r="M650" s="133" t="e">
        <f t="shared" si="990"/>
        <v>#DIV/0!</v>
      </c>
      <c r="N650" s="473"/>
      <c r="O650" s="473">
        <f t="shared" si="963"/>
        <v>0</v>
      </c>
      <c r="P650" s="133" t="e">
        <f t="shared" si="965"/>
        <v>#DIV/0!</v>
      </c>
      <c r="Q650" s="472"/>
      <c r="R650" s="472"/>
      <c r="S650" s="577"/>
      <c r="T650" s="46"/>
      <c r="CJ650" s="46"/>
      <c r="CT650" s="210">
        <f t="shared" si="958"/>
        <v>0</v>
      </c>
      <c r="CU650" s="46" t="b">
        <f t="shared" si="959"/>
        <v>1</v>
      </c>
    </row>
    <row r="651" spans="1:99" s="350" customFormat="1" ht="47.25" customHeight="1" x14ac:dyDescent="0.25">
      <c r="A651" s="200"/>
      <c r="B651" s="453" t="s">
        <v>22</v>
      </c>
      <c r="C651" s="453"/>
      <c r="D651" s="472"/>
      <c r="E651" s="472"/>
      <c r="F651" s="16"/>
      <c r="G651" s="472"/>
      <c r="H651" s="16"/>
      <c r="I651" s="467"/>
      <c r="J651" s="142" t="e">
        <f t="shared" si="997"/>
        <v>#DIV/0!</v>
      </c>
      <c r="K651" s="472"/>
      <c r="L651" s="133" t="e">
        <f t="shared" si="995"/>
        <v>#DIV/0!</v>
      </c>
      <c r="M651" s="133" t="e">
        <f t="shared" si="990"/>
        <v>#DIV/0!</v>
      </c>
      <c r="N651" s="472"/>
      <c r="O651" s="16">
        <f t="shared" si="963"/>
        <v>0</v>
      </c>
      <c r="P651" s="133" t="e">
        <f t="shared" si="965"/>
        <v>#DIV/0!</v>
      </c>
      <c r="Q651" s="472"/>
      <c r="R651" s="472"/>
      <c r="S651" s="577"/>
      <c r="T651" s="46"/>
      <c r="CJ651" s="46"/>
      <c r="CT651" s="210">
        <f t="shared" si="958"/>
        <v>0</v>
      </c>
      <c r="CU651" s="46" t="b">
        <f t="shared" si="959"/>
        <v>1</v>
      </c>
    </row>
    <row r="652" spans="1:99" s="350" customFormat="1" ht="47.25" customHeight="1" x14ac:dyDescent="0.25">
      <c r="A652" s="201"/>
      <c r="B652" s="453" t="s">
        <v>11</v>
      </c>
      <c r="C652" s="453"/>
      <c r="D652" s="472"/>
      <c r="E652" s="472"/>
      <c r="F652" s="16"/>
      <c r="G652" s="472">
        <v>10268.99</v>
      </c>
      <c r="H652" s="472">
        <v>10268.99</v>
      </c>
      <c r="I652" s="472">
        <v>10166.299999999999</v>
      </c>
      <c r="J652" s="143">
        <f>I652/H652</f>
        <v>0.99</v>
      </c>
      <c r="K652" s="42">
        <f>I652</f>
        <v>10166.299999999999</v>
      </c>
      <c r="L652" s="134">
        <f t="shared" si="995"/>
        <v>0.99</v>
      </c>
      <c r="M652" s="134">
        <f t="shared" si="990"/>
        <v>1</v>
      </c>
      <c r="N652" s="472">
        <v>10166.299999999999</v>
      </c>
      <c r="O652" s="472">
        <f t="shared" si="963"/>
        <v>102.69</v>
      </c>
      <c r="P652" s="134">
        <f t="shared" si="965"/>
        <v>0.99</v>
      </c>
      <c r="Q652" s="472"/>
      <c r="R652" s="472"/>
      <c r="S652" s="578"/>
      <c r="T652" s="46"/>
      <c r="CJ652" s="46"/>
      <c r="CT652" s="210">
        <f t="shared" si="958"/>
        <v>10268.99</v>
      </c>
      <c r="CU652" s="46" t="b">
        <f t="shared" si="959"/>
        <v>1</v>
      </c>
    </row>
    <row r="653" spans="1:99" s="49" customFormat="1" ht="69.75" customHeight="1" x14ac:dyDescent="0.25">
      <c r="A653" s="198" t="s">
        <v>440</v>
      </c>
      <c r="B653" s="131" t="s">
        <v>122</v>
      </c>
      <c r="C653" s="175" t="s">
        <v>17</v>
      </c>
      <c r="D653" s="41">
        <f t="shared" ref="D653:I653" si="998">SUM(D654:D658)</f>
        <v>0</v>
      </c>
      <c r="E653" s="41">
        <f t="shared" si="998"/>
        <v>0</v>
      </c>
      <c r="F653" s="41">
        <f t="shared" si="998"/>
        <v>0</v>
      </c>
      <c r="G653" s="41">
        <f t="shared" si="998"/>
        <v>36105.64</v>
      </c>
      <c r="H653" s="41">
        <f t="shared" si="998"/>
        <v>36105.64</v>
      </c>
      <c r="I653" s="41">
        <f t="shared" si="998"/>
        <v>30775.22</v>
      </c>
      <c r="J653" s="140">
        <f>I653/H653</f>
        <v>0.85</v>
      </c>
      <c r="K653" s="41">
        <f>SUM(K654:K658)</f>
        <v>30775.22</v>
      </c>
      <c r="L653" s="132">
        <f t="shared" si="995"/>
        <v>0.85</v>
      </c>
      <c r="M653" s="172">
        <f t="shared" si="990"/>
        <v>1</v>
      </c>
      <c r="N653" s="41">
        <f>SUM(N654:N658)</f>
        <v>35852.51</v>
      </c>
      <c r="O653" s="41">
        <f t="shared" si="963"/>
        <v>253.13</v>
      </c>
      <c r="P653" s="132">
        <f t="shared" si="965"/>
        <v>0.99</v>
      </c>
      <c r="Q653" s="41">
        <f t="shared" ref="Q653:Q682" si="999">H653-N653</f>
        <v>253.13</v>
      </c>
      <c r="R653" s="41">
        <f t="shared" si="961"/>
        <v>0</v>
      </c>
      <c r="S653" s="576" t="s">
        <v>588</v>
      </c>
      <c r="T653" s="48" t="b">
        <f t="shared" ref="T653:T664" si="1000">H671-K671=Q671</f>
        <v>1</v>
      </c>
      <c r="CJ653" s="46" t="b">
        <f t="shared" si="980"/>
        <v>1</v>
      </c>
      <c r="CT653" s="210">
        <f t="shared" si="958"/>
        <v>36105.64</v>
      </c>
      <c r="CU653" s="46" t="b">
        <f t="shared" si="959"/>
        <v>1</v>
      </c>
    </row>
    <row r="654" spans="1:99" s="37" customFormat="1" ht="57" customHeight="1" x14ac:dyDescent="0.25">
      <c r="A654" s="200"/>
      <c r="B654" s="453" t="s">
        <v>10</v>
      </c>
      <c r="C654" s="453"/>
      <c r="D654" s="472"/>
      <c r="E654" s="472"/>
      <c r="F654" s="16"/>
      <c r="G654" s="472"/>
      <c r="H654" s="16"/>
      <c r="I654" s="16"/>
      <c r="J654" s="142" t="e">
        <f t="shared" ref="J654:J657" si="1001">I654/H654</f>
        <v>#DIV/0!</v>
      </c>
      <c r="K654" s="472"/>
      <c r="L654" s="133" t="e">
        <f t="shared" si="995"/>
        <v>#DIV/0!</v>
      </c>
      <c r="M654" s="133" t="e">
        <f t="shared" si="990"/>
        <v>#DIV/0!</v>
      </c>
      <c r="N654" s="472"/>
      <c r="O654" s="16">
        <f t="shared" si="963"/>
        <v>0</v>
      </c>
      <c r="P654" s="133" t="e">
        <f t="shared" si="965"/>
        <v>#DIV/0!</v>
      </c>
      <c r="Q654" s="472">
        <f t="shared" si="999"/>
        <v>0</v>
      </c>
      <c r="R654" s="16">
        <f t="shared" si="961"/>
        <v>0</v>
      </c>
      <c r="S654" s="577"/>
      <c r="T654" s="37" t="b">
        <f t="shared" si="1000"/>
        <v>1</v>
      </c>
      <c r="CJ654" s="46" t="b">
        <f t="shared" si="980"/>
        <v>1</v>
      </c>
      <c r="CT654" s="210">
        <f t="shared" si="958"/>
        <v>0</v>
      </c>
      <c r="CU654" s="46" t="b">
        <f t="shared" si="959"/>
        <v>1</v>
      </c>
    </row>
    <row r="655" spans="1:99" s="37" customFormat="1" ht="57" customHeight="1" x14ac:dyDescent="0.25">
      <c r="A655" s="200"/>
      <c r="B655" s="453" t="s">
        <v>8</v>
      </c>
      <c r="C655" s="453"/>
      <c r="D655" s="472"/>
      <c r="E655" s="472"/>
      <c r="F655" s="472"/>
      <c r="G655" s="472"/>
      <c r="H655" s="472"/>
      <c r="I655" s="472"/>
      <c r="J655" s="142" t="e">
        <f t="shared" si="1001"/>
        <v>#DIV/0!</v>
      </c>
      <c r="K655" s="472"/>
      <c r="L655" s="133" t="e">
        <f t="shared" si="995"/>
        <v>#DIV/0!</v>
      </c>
      <c r="M655" s="133" t="e">
        <f t="shared" si="990"/>
        <v>#DIV/0!</v>
      </c>
      <c r="N655" s="472"/>
      <c r="O655" s="472">
        <f t="shared" si="963"/>
        <v>0</v>
      </c>
      <c r="P655" s="133" t="e">
        <f t="shared" si="965"/>
        <v>#DIV/0!</v>
      </c>
      <c r="Q655" s="472">
        <f t="shared" si="999"/>
        <v>0</v>
      </c>
      <c r="R655" s="472">
        <f t="shared" si="961"/>
        <v>0</v>
      </c>
      <c r="S655" s="577"/>
      <c r="T655" s="37" t="b">
        <f t="shared" si="1000"/>
        <v>0</v>
      </c>
      <c r="CJ655" s="46" t="b">
        <f t="shared" si="980"/>
        <v>1</v>
      </c>
      <c r="CT655" s="210">
        <f t="shared" si="958"/>
        <v>0</v>
      </c>
      <c r="CU655" s="46" t="b">
        <f t="shared" si="959"/>
        <v>1</v>
      </c>
    </row>
    <row r="656" spans="1:99" s="37" customFormat="1" ht="57" customHeight="1" x14ac:dyDescent="0.25">
      <c r="A656" s="200"/>
      <c r="B656" s="465" t="s">
        <v>20</v>
      </c>
      <c r="C656" s="465"/>
      <c r="D656" s="473"/>
      <c r="E656" s="473"/>
      <c r="F656" s="473"/>
      <c r="G656" s="473"/>
      <c r="H656" s="473"/>
      <c r="I656" s="473"/>
      <c r="J656" s="142" t="e">
        <f t="shared" si="1001"/>
        <v>#DIV/0!</v>
      </c>
      <c r="K656" s="473"/>
      <c r="L656" s="133" t="e">
        <f t="shared" si="995"/>
        <v>#DIV/0!</v>
      </c>
      <c r="M656" s="133" t="e">
        <f t="shared" si="990"/>
        <v>#DIV/0!</v>
      </c>
      <c r="N656" s="473"/>
      <c r="O656" s="473">
        <f t="shared" si="963"/>
        <v>0</v>
      </c>
      <c r="P656" s="133" t="e">
        <f t="shared" si="965"/>
        <v>#DIV/0!</v>
      </c>
      <c r="Q656" s="473">
        <f t="shared" si="999"/>
        <v>0</v>
      </c>
      <c r="R656" s="473">
        <f t="shared" si="961"/>
        <v>0</v>
      </c>
      <c r="S656" s="577"/>
      <c r="T656" s="37" t="b">
        <f t="shared" si="1000"/>
        <v>0</v>
      </c>
      <c r="CJ656" s="46" t="b">
        <f t="shared" si="980"/>
        <v>1</v>
      </c>
      <c r="CT656" s="210">
        <f t="shared" si="958"/>
        <v>0</v>
      </c>
      <c r="CU656" s="46" t="b">
        <f t="shared" si="959"/>
        <v>1</v>
      </c>
    </row>
    <row r="657" spans="1:99" s="37" customFormat="1" ht="57" customHeight="1" x14ac:dyDescent="0.25">
      <c r="A657" s="200"/>
      <c r="B657" s="453" t="s">
        <v>22</v>
      </c>
      <c r="C657" s="453"/>
      <c r="D657" s="472"/>
      <c r="E657" s="472"/>
      <c r="F657" s="16"/>
      <c r="G657" s="472"/>
      <c r="H657" s="16"/>
      <c r="I657" s="16"/>
      <c r="J657" s="142" t="e">
        <f t="shared" si="1001"/>
        <v>#DIV/0!</v>
      </c>
      <c r="K657" s="472"/>
      <c r="L657" s="133" t="e">
        <f t="shared" si="995"/>
        <v>#DIV/0!</v>
      </c>
      <c r="M657" s="133" t="e">
        <f t="shared" si="990"/>
        <v>#DIV/0!</v>
      </c>
      <c r="N657" s="472"/>
      <c r="O657" s="16">
        <f t="shared" si="963"/>
        <v>0</v>
      </c>
      <c r="P657" s="133" t="e">
        <f t="shared" si="965"/>
        <v>#DIV/0!</v>
      </c>
      <c r="Q657" s="472">
        <f t="shared" si="999"/>
        <v>0</v>
      </c>
      <c r="R657" s="16">
        <f t="shared" si="961"/>
        <v>0</v>
      </c>
      <c r="S657" s="577"/>
      <c r="T657" s="37" t="b">
        <f t="shared" si="1000"/>
        <v>1</v>
      </c>
      <c r="CJ657" s="46" t="b">
        <f t="shared" si="980"/>
        <v>1</v>
      </c>
      <c r="CT657" s="210">
        <f t="shared" si="958"/>
        <v>0</v>
      </c>
      <c r="CU657" s="46" t="b">
        <f t="shared" si="959"/>
        <v>1</v>
      </c>
    </row>
    <row r="658" spans="1:99" s="37" customFormat="1" ht="57" customHeight="1" collapsed="1" x14ac:dyDescent="0.25">
      <c r="A658" s="201"/>
      <c r="B658" s="453" t="s">
        <v>11</v>
      </c>
      <c r="C658" s="453"/>
      <c r="D658" s="472"/>
      <c r="E658" s="472"/>
      <c r="F658" s="16"/>
      <c r="G658" s="472">
        <v>36105.64</v>
      </c>
      <c r="H658" s="472">
        <v>36105.64</v>
      </c>
      <c r="I658" s="472">
        <v>30775.22</v>
      </c>
      <c r="J658" s="143">
        <f>I658/H658</f>
        <v>0.85</v>
      </c>
      <c r="K658" s="472">
        <f>I658</f>
        <v>30775.22</v>
      </c>
      <c r="L658" s="134">
        <f t="shared" si="995"/>
        <v>0.85</v>
      </c>
      <c r="M658" s="134">
        <f t="shared" si="990"/>
        <v>1</v>
      </c>
      <c r="N658" s="472">
        <f>H658-361.69+108.56</f>
        <v>35852.51</v>
      </c>
      <c r="O658" s="472">
        <f t="shared" si="963"/>
        <v>253.13</v>
      </c>
      <c r="P658" s="134">
        <f t="shared" si="965"/>
        <v>0.99</v>
      </c>
      <c r="Q658" s="472">
        <f t="shared" si="999"/>
        <v>253.13</v>
      </c>
      <c r="R658" s="472">
        <f t="shared" si="961"/>
        <v>0</v>
      </c>
      <c r="S658" s="578"/>
      <c r="T658" s="37" t="b">
        <f t="shared" si="1000"/>
        <v>1</v>
      </c>
      <c r="CJ658" s="46" t="b">
        <f t="shared" si="980"/>
        <v>1</v>
      </c>
      <c r="CT658" s="210">
        <f t="shared" ref="CT658:CT721" si="1002">N658+O658</f>
        <v>36105.64</v>
      </c>
      <c r="CU658" s="46" t="b">
        <f t="shared" ref="CU658:CU721" si="1003">CT658=H658</f>
        <v>1</v>
      </c>
    </row>
    <row r="659" spans="1:99" s="45" customFormat="1" ht="116.25" x14ac:dyDescent="0.25">
      <c r="A659" s="198" t="s">
        <v>441</v>
      </c>
      <c r="B659" s="131" t="s">
        <v>288</v>
      </c>
      <c r="C659" s="175" t="s">
        <v>17</v>
      </c>
      <c r="D659" s="41">
        <f t="shared" ref="D659:I659" si="1004">SUM(D660:D664)</f>
        <v>0</v>
      </c>
      <c r="E659" s="41">
        <f t="shared" si="1004"/>
        <v>0</v>
      </c>
      <c r="F659" s="41">
        <f t="shared" si="1004"/>
        <v>0</v>
      </c>
      <c r="G659" s="41">
        <f t="shared" si="1004"/>
        <v>3564.78</v>
      </c>
      <c r="H659" s="41">
        <f t="shared" si="1004"/>
        <v>3564.78</v>
      </c>
      <c r="I659" s="520">
        <f t="shared" si="1004"/>
        <v>1695.76</v>
      </c>
      <c r="J659" s="140">
        <f>I659/H659</f>
        <v>0.48</v>
      </c>
      <c r="K659" s="41">
        <f>SUM(K660:K664)</f>
        <v>1695.76</v>
      </c>
      <c r="L659" s="132">
        <f t="shared" si="995"/>
        <v>0.48</v>
      </c>
      <c r="M659" s="171">
        <f t="shared" si="990"/>
        <v>1</v>
      </c>
      <c r="N659" s="41">
        <f>SUM(N660:N664)</f>
        <v>2931.52</v>
      </c>
      <c r="O659" s="41">
        <f t="shared" si="963"/>
        <v>633.26</v>
      </c>
      <c r="P659" s="132">
        <f t="shared" si="965"/>
        <v>0.82</v>
      </c>
      <c r="Q659" s="41">
        <f t="shared" si="999"/>
        <v>633.26</v>
      </c>
      <c r="R659" s="520">
        <f t="shared" ref="R659:R682" si="1005">I659-K659</f>
        <v>0</v>
      </c>
      <c r="S659" s="576" t="s">
        <v>571</v>
      </c>
      <c r="T659" s="44" t="b">
        <f t="shared" si="1000"/>
        <v>1</v>
      </c>
      <c r="CH659" s="543"/>
      <c r="CJ659" s="46" t="b">
        <f t="shared" si="980"/>
        <v>1</v>
      </c>
      <c r="CT659" s="210">
        <f t="shared" si="1002"/>
        <v>3564.78</v>
      </c>
      <c r="CU659" s="46" t="b">
        <f t="shared" si="1003"/>
        <v>1</v>
      </c>
    </row>
    <row r="660" spans="1:99" s="350" customFormat="1" ht="32.25" customHeight="1" x14ac:dyDescent="0.25">
      <c r="A660" s="200"/>
      <c r="B660" s="453" t="s">
        <v>10</v>
      </c>
      <c r="C660" s="453"/>
      <c r="D660" s="472"/>
      <c r="E660" s="472"/>
      <c r="F660" s="16"/>
      <c r="G660" s="472"/>
      <c r="H660" s="16"/>
      <c r="I660" s="467"/>
      <c r="J660" s="142" t="e">
        <f t="shared" ref="J660:J663" si="1006">I660/H660</f>
        <v>#DIV/0!</v>
      </c>
      <c r="K660" s="472"/>
      <c r="L660" s="133" t="e">
        <f t="shared" si="995"/>
        <v>#DIV/0!</v>
      </c>
      <c r="M660" s="133" t="e">
        <f t="shared" si="990"/>
        <v>#DIV/0!</v>
      </c>
      <c r="N660" s="472"/>
      <c r="O660" s="16">
        <f t="shared" si="963"/>
        <v>0</v>
      </c>
      <c r="P660" s="133" t="e">
        <f t="shared" si="965"/>
        <v>#DIV/0!</v>
      </c>
      <c r="Q660" s="472">
        <f t="shared" si="999"/>
        <v>0</v>
      </c>
      <c r="R660" s="467">
        <f t="shared" si="1005"/>
        <v>0</v>
      </c>
      <c r="S660" s="577"/>
      <c r="T660" s="46" t="b">
        <f t="shared" si="1000"/>
        <v>1</v>
      </c>
      <c r="CJ660" s="46" t="b">
        <f t="shared" si="980"/>
        <v>1</v>
      </c>
      <c r="CT660" s="210">
        <f t="shared" si="1002"/>
        <v>0</v>
      </c>
      <c r="CU660" s="46" t="b">
        <f t="shared" si="1003"/>
        <v>1</v>
      </c>
    </row>
    <row r="661" spans="1:99" s="350" customFormat="1" ht="32.25" customHeight="1" x14ac:dyDescent="0.25">
      <c r="A661" s="200"/>
      <c r="B661" s="453" t="s">
        <v>8</v>
      </c>
      <c r="C661" s="453"/>
      <c r="D661" s="472"/>
      <c r="E661" s="472"/>
      <c r="F661" s="472"/>
      <c r="G661" s="472"/>
      <c r="H661" s="472"/>
      <c r="I661" s="467"/>
      <c r="J661" s="142" t="e">
        <f t="shared" si="1006"/>
        <v>#DIV/0!</v>
      </c>
      <c r="K661" s="472"/>
      <c r="L661" s="133" t="e">
        <f t="shared" si="995"/>
        <v>#DIV/0!</v>
      </c>
      <c r="M661" s="133" t="e">
        <f t="shared" si="990"/>
        <v>#DIV/0!</v>
      </c>
      <c r="N661" s="472"/>
      <c r="O661" s="472">
        <f t="shared" si="963"/>
        <v>0</v>
      </c>
      <c r="P661" s="133" t="e">
        <f t="shared" si="965"/>
        <v>#DIV/0!</v>
      </c>
      <c r="Q661" s="472">
        <f t="shared" si="999"/>
        <v>0</v>
      </c>
      <c r="R661" s="467">
        <f t="shared" si="1005"/>
        <v>0</v>
      </c>
      <c r="S661" s="577"/>
      <c r="T661" s="46" t="b">
        <f t="shared" si="1000"/>
        <v>0</v>
      </c>
      <c r="CJ661" s="46" t="b">
        <f t="shared" si="980"/>
        <v>1</v>
      </c>
      <c r="CT661" s="210">
        <f t="shared" si="1002"/>
        <v>0</v>
      </c>
      <c r="CU661" s="46" t="b">
        <f t="shared" si="1003"/>
        <v>1</v>
      </c>
    </row>
    <row r="662" spans="1:99" s="350" customFormat="1" ht="32.25" customHeight="1" x14ac:dyDescent="0.25">
      <c r="A662" s="200"/>
      <c r="B662" s="465" t="s">
        <v>20</v>
      </c>
      <c r="C662" s="465"/>
      <c r="D662" s="473"/>
      <c r="E662" s="473"/>
      <c r="F662" s="473"/>
      <c r="G662" s="473"/>
      <c r="H662" s="473"/>
      <c r="I662" s="468"/>
      <c r="J662" s="142" t="e">
        <f t="shared" si="1006"/>
        <v>#DIV/0!</v>
      </c>
      <c r="K662" s="473"/>
      <c r="L662" s="133" t="e">
        <f t="shared" si="995"/>
        <v>#DIV/0!</v>
      </c>
      <c r="M662" s="133" t="e">
        <f t="shared" si="990"/>
        <v>#DIV/0!</v>
      </c>
      <c r="N662" s="473"/>
      <c r="O662" s="473">
        <f t="shared" si="963"/>
        <v>0</v>
      </c>
      <c r="P662" s="133" t="e">
        <f t="shared" si="965"/>
        <v>#DIV/0!</v>
      </c>
      <c r="Q662" s="473">
        <f t="shared" si="999"/>
        <v>0</v>
      </c>
      <c r="R662" s="468">
        <f t="shared" si="1005"/>
        <v>0</v>
      </c>
      <c r="S662" s="577"/>
      <c r="T662" s="46" t="b">
        <f t="shared" si="1000"/>
        <v>0</v>
      </c>
      <c r="CJ662" s="46" t="b">
        <f t="shared" si="980"/>
        <v>1</v>
      </c>
      <c r="CT662" s="210">
        <f t="shared" si="1002"/>
        <v>0</v>
      </c>
      <c r="CU662" s="46" t="b">
        <f t="shared" si="1003"/>
        <v>1</v>
      </c>
    </row>
    <row r="663" spans="1:99" s="350" customFormat="1" ht="32.25" customHeight="1" x14ac:dyDescent="0.25">
      <c r="A663" s="200"/>
      <c r="B663" s="453" t="s">
        <v>22</v>
      </c>
      <c r="C663" s="453"/>
      <c r="D663" s="472"/>
      <c r="E663" s="472"/>
      <c r="F663" s="16"/>
      <c r="G663" s="472"/>
      <c r="H663" s="16"/>
      <c r="I663" s="467"/>
      <c r="J663" s="142" t="e">
        <f t="shared" si="1006"/>
        <v>#DIV/0!</v>
      </c>
      <c r="K663" s="472"/>
      <c r="L663" s="133" t="e">
        <f t="shared" si="995"/>
        <v>#DIV/0!</v>
      </c>
      <c r="M663" s="133" t="e">
        <f t="shared" si="990"/>
        <v>#DIV/0!</v>
      </c>
      <c r="N663" s="472"/>
      <c r="O663" s="16">
        <f t="shared" ref="O663:O670" si="1007">H663-N663</f>
        <v>0</v>
      </c>
      <c r="P663" s="133" t="e">
        <f t="shared" si="965"/>
        <v>#DIV/0!</v>
      </c>
      <c r="Q663" s="472">
        <f t="shared" si="999"/>
        <v>0</v>
      </c>
      <c r="R663" s="467">
        <f t="shared" si="1005"/>
        <v>0</v>
      </c>
      <c r="S663" s="577"/>
      <c r="T663" s="46" t="b">
        <f t="shared" si="1000"/>
        <v>1</v>
      </c>
      <c r="CJ663" s="46" t="b">
        <f t="shared" si="980"/>
        <v>1</v>
      </c>
      <c r="CT663" s="210">
        <f t="shared" si="1002"/>
        <v>0</v>
      </c>
      <c r="CU663" s="46" t="b">
        <f t="shared" si="1003"/>
        <v>1</v>
      </c>
    </row>
    <row r="664" spans="1:99" s="350" customFormat="1" ht="32.25" customHeight="1" x14ac:dyDescent="0.25">
      <c r="A664" s="201"/>
      <c r="B664" s="453" t="s">
        <v>11</v>
      </c>
      <c r="C664" s="453"/>
      <c r="D664" s="472"/>
      <c r="E664" s="472"/>
      <c r="F664" s="16"/>
      <c r="G664" s="472">
        <v>3564.78</v>
      </c>
      <c r="H664" s="472">
        <v>3564.78</v>
      </c>
      <c r="I664" s="467">
        <v>1695.76</v>
      </c>
      <c r="J664" s="143">
        <f>I664/H664</f>
        <v>0.48</v>
      </c>
      <c r="K664" s="472">
        <f>I664</f>
        <v>1695.76</v>
      </c>
      <c r="L664" s="134">
        <f t="shared" si="995"/>
        <v>0.48</v>
      </c>
      <c r="M664" s="134">
        <f t="shared" si="990"/>
        <v>1</v>
      </c>
      <c r="N664" s="472">
        <v>2931.52</v>
      </c>
      <c r="O664" s="472">
        <f t="shared" si="1007"/>
        <v>633.26</v>
      </c>
      <c r="P664" s="134">
        <f t="shared" si="965"/>
        <v>0.82</v>
      </c>
      <c r="Q664" s="472">
        <f t="shared" si="999"/>
        <v>633.26</v>
      </c>
      <c r="R664" s="467">
        <f t="shared" si="1005"/>
        <v>0</v>
      </c>
      <c r="S664" s="578"/>
      <c r="T664" s="46" t="b">
        <f t="shared" si="1000"/>
        <v>1</v>
      </c>
      <c r="CJ664" s="46" t="b">
        <f t="shared" si="980"/>
        <v>1</v>
      </c>
      <c r="CT664" s="210">
        <f t="shared" si="1002"/>
        <v>3564.78</v>
      </c>
      <c r="CU664" s="46" t="b">
        <f t="shared" si="1003"/>
        <v>1</v>
      </c>
    </row>
    <row r="665" spans="1:99" s="45" customFormat="1" ht="93.75" customHeight="1" x14ac:dyDescent="0.25">
      <c r="A665" s="198" t="s">
        <v>442</v>
      </c>
      <c r="B665" s="131" t="s">
        <v>418</v>
      </c>
      <c r="C665" s="175" t="s">
        <v>17</v>
      </c>
      <c r="D665" s="41">
        <f t="shared" ref="D665:I665" si="1008">SUM(D666:D670)</f>
        <v>0</v>
      </c>
      <c r="E665" s="41">
        <f t="shared" si="1008"/>
        <v>0</v>
      </c>
      <c r="F665" s="41">
        <f t="shared" si="1008"/>
        <v>0</v>
      </c>
      <c r="G665" s="41">
        <f t="shared" si="1008"/>
        <v>387.94</v>
      </c>
      <c r="H665" s="41">
        <f t="shared" si="1008"/>
        <v>387.94</v>
      </c>
      <c r="I665" s="520">
        <f t="shared" si="1008"/>
        <v>387.94</v>
      </c>
      <c r="J665" s="140">
        <f>I665/H665</f>
        <v>1</v>
      </c>
      <c r="K665" s="41">
        <f>SUM(K666:K670)</f>
        <v>387.94</v>
      </c>
      <c r="L665" s="132">
        <f t="shared" si="995"/>
        <v>1</v>
      </c>
      <c r="M665" s="171">
        <f t="shared" si="990"/>
        <v>1</v>
      </c>
      <c r="N665" s="41">
        <f>SUM(N666:N670)</f>
        <v>387.94</v>
      </c>
      <c r="O665" s="41">
        <f t="shared" si="1007"/>
        <v>0</v>
      </c>
      <c r="P665" s="132">
        <f t="shared" si="965"/>
        <v>1</v>
      </c>
      <c r="Q665" s="41">
        <f t="shared" si="999"/>
        <v>0</v>
      </c>
      <c r="R665" s="520">
        <f t="shared" si="1005"/>
        <v>0</v>
      </c>
      <c r="S665" s="576" t="s">
        <v>554</v>
      </c>
      <c r="T665" s="44" t="e">
        <f>#REF!-#REF!=#REF!</f>
        <v>#REF!</v>
      </c>
      <c r="CH665" s="543"/>
      <c r="CJ665" s="46" t="b">
        <f t="shared" si="980"/>
        <v>1</v>
      </c>
      <c r="CT665" s="210">
        <f t="shared" si="1002"/>
        <v>387.94</v>
      </c>
      <c r="CU665" s="46" t="b">
        <f t="shared" si="1003"/>
        <v>1</v>
      </c>
    </row>
    <row r="666" spans="1:99" s="350" customFormat="1" ht="29.25" customHeight="1" x14ac:dyDescent="0.25">
      <c r="A666" s="200"/>
      <c r="B666" s="503" t="s">
        <v>10</v>
      </c>
      <c r="C666" s="503"/>
      <c r="D666" s="488"/>
      <c r="E666" s="488"/>
      <c r="F666" s="16"/>
      <c r="G666" s="488"/>
      <c r="H666" s="16"/>
      <c r="I666" s="491"/>
      <c r="J666" s="142" t="e">
        <f t="shared" ref="J666:J669" si="1009">I666/H666</f>
        <v>#DIV/0!</v>
      </c>
      <c r="K666" s="488"/>
      <c r="L666" s="133" t="e">
        <f t="shared" si="995"/>
        <v>#DIV/0!</v>
      </c>
      <c r="M666" s="133" t="e">
        <f t="shared" si="990"/>
        <v>#DIV/0!</v>
      </c>
      <c r="N666" s="488"/>
      <c r="O666" s="16">
        <f t="shared" si="1007"/>
        <v>0</v>
      </c>
      <c r="P666" s="133" t="e">
        <f t="shared" si="965"/>
        <v>#DIV/0!</v>
      </c>
      <c r="Q666" s="488">
        <f t="shared" si="999"/>
        <v>0</v>
      </c>
      <c r="R666" s="491">
        <f t="shared" si="1005"/>
        <v>0</v>
      </c>
      <c r="S666" s="577"/>
      <c r="T666" s="46" t="e">
        <f>#REF!-#REF!=#REF!</f>
        <v>#REF!</v>
      </c>
      <c r="CJ666" s="46" t="b">
        <f t="shared" si="980"/>
        <v>1</v>
      </c>
      <c r="CT666" s="210">
        <f t="shared" si="1002"/>
        <v>0</v>
      </c>
      <c r="CU666" s="46" t="b">
        <f t="shared" si="1003"/>
        <v>1</v>
      </c>
    </row>
    <row r="667" spans="1:99" s="350" customFormat="1" ht="29.25" customHeight="1" x14ac:dyDescent="0.25">
      <c r="A667" s="200"/>
      <c r="B667" s="503" t="s">
        <v>8</v>
      </c>
      <c r="C667" s="503"/>
      <c r="D667" s="488"/>
      <c r="E667" s="488"/>
      <c r="F667" s="488"/>
      <c r="G667" s="488"/>
      <c r="H667" s="488"/>
      <c r="I667" s="491"/>
      <c r="J667" s="142" t="e">
        <f t="shared" si="1009"/>
        <v>#DIV/0!</v>
      </c>
      <c r="K667" s="488"/>
      <c r="L667" s="133" t="e">
        <f t="shared" si="995"/>
        <v>#DIV/0!</v>
      </c>
      <c r="M667" s="133" t="e">
        <f t="shared" si="990"/>
        <v>#DIV/0!</v>
      </c>
      <c r="N667" s="488"/>
      <c r="O667" s="488">
        <f t="shared" si="1007"/>
        <v>0</v>
      </c>
      <c r="P667" s="133" t="e">
        <f t="shared" ref="P667:P682" si="1010">N667/H667</f>
        <v>#DIV/0!</v>
      </c>
      <c r="Q667" s="488">
        <f t="shared" si="999"/>
        <v>0</v>
      </c>
      <c r="R667" s="491">
        <f t="shared" si="1005"/>
        <v>0</v>
      </c>
      <c r="S667" s="577"/>
      <c r="T667" s="46" t="b">
        <f>H683-K683=Q683</f>
        <v>0</v>
      </c>
      <c r="CJ667" s="46" t="b">
        <f t="shared" si="980"/>
        <v>1</v>
      </c>
      <c r="CT667" s="210">
        <f t="shared" si="1002"/>
        <v>0</v>
      </c>
      <c r="CU667" s="46" t="b">
        <f t="shared" si="1003"/>
        <v>1</v>
      </c>
    </row>
    <row r="668" spans="1:99" s="350" customFormat="1" ht="29.25" customHeight="1" x14ac:dyDescent="0.25">
      <c r="A668" s="200"/>
      <c r="B668" s="483" t="s">
        <v>20</v>
      </c>
      <c r="C668" s="483"/>
      <c r="D668" s="487"/>
      <c r="E668" s="487"/>
      <c r="F668" s="487"/>
      <c r="G668" s="487">
        <v>387.94</v>
      </c>
      <c r="H668" s="487">
        <v>387.94</v>
      </c>
      <c r="I668" s="492">
        <v>387.94</v>
      </c>
      <c r="J668" s="143">
        <f t="shared" si="1009"/>
        <v>1</v>
      </c>
      <c r="K668" s="487">
        <v>387.94</v>
      </c>
      <c r="L668" s="134">
        <f t="shared" si="995"/>
        <v>1</v>
      </c>
      <c r="M668" s="134">
        <f t="shared" si="990"/>
        <v>1</v>
      </c>
      <c r="N668" s="487">
        <v>387.94</v>
      </c>
      <c r="O668" s="487">
        <f t="shared" si="1007"/>
        <v>0</v>
      </c>
      <c r="P668" s="134">
        <f t="shared" si="1010"/>
        <v>1</v>
      </c>
      <c r="Q668" s="487">
        <f t="shared" si="999"/>
        <v>0</v>
      </c>
      <c r="R668" s="492">
        <f t="shared" si="1005"/>
        <v>0</v>
      </c>
      <c r="S668" s="577"/>
      <c r="T668" s="46" t="b">
        <f>H684-K684=Q684</f>
        <v>0</v>
      </c>
      <c r="CJ668" s="46" t="b">
        <f t="shared" si="980"/>
        <v>1</v>
      </c>
      <c r="CT668" s="210">
        <f t="shared" si="1002"/>
        <v>387.94</v>
      </c>
      <c r="CU668" s="46" t="b">
        <f t="shared" si="1003"/>
        <v>1</v>
      </c>
    </row>
    <row r="669" spans="1:99" s="350" customFormat="1" ht="29.25" customHeight="1" x14ac:dyDescent="0.25">
      <c r="A669" s="200"/>
      <c r="B669" s="503" t="s">
        <v>22</v>
      </c>
      <c r="C669" s="503"/>
      <c r="D669" s="488"/>
      <c r="E669" s="488"/>
      <c r="F669" s="16"/>
      <c r="G669" s="488"/>
      <c r="H669" s="16"/>
      <c r="I669" s="491"/>
      <c r="J669" s="142" t="e">
        <f t="shared" si="1009"/>
        <v>#DIV/0!</v>
      </c>
      <c r="K669" s="488"/>
      <c r="L669" s="133" t="e">
        <f t="shared" si="995"/>
        <v>#DIV/0!</v>
      </c>
      <c r="M669" s="133" t="e">
        <f t="shared" si="990"/>
        <v>#DIV/0!</v>
      </c>
      <c r="N669" s="488"/>
      <c r="O669" s="16">
        <f t="shared" si="1007"/>
        <v>0</v>
      </c>
      <c r="P669" s="133" t="e">
        <f t="shared" si="1010"/>
        <v>#DIV/0!</v>
      </c>
      <c r="Q669" s="488">
        <f t="shared" si="999"/>
        <v>0</v>
      </c>
      <c r="R669" s="491">
        <f t="shared" si="1005"/>
        <v>0</v>
      </c>
      <c r="S669" s="577"/>
      <c r="T669" s="46" t="b">
        <f>H685-K685=Q685</f>
        <v>0</v>
      </c>
      <c r="CJ669" s="46" t="b">
        <f t="shared" si="980"/>
        <v>1</v>
      </c>
      <c r="CT669" s="210">
        <f t="shared" si="1002"/>
        <v>0</v>
      </c>
      <c r="CU669" s="46" t="b">
        <f t="shared" si="1003"/>
        <v>1</v>
      </c>
    </row>
    <row r="670" spans="1:99" s="350" customFormat="1" ht="29.25" customHeight="1" x14ac:dyDescent="0.25">
      <c r="A670" s="201"/>
      <c r="B670" s="503" t="s">
        <v>11</v>
      </c>
      <c r="C670" s="503"/>
      <c r="D670" s="488"/>
      <c r="E670" s="488"/>
      <c r="F670" s="16"/>
      <c r="G670" s="488"/>
      <c r="H670" s="488"/>
      <c r="I670" s="491"/>
      <c r="J670" s="142" t="e">
        <f>I670/H670</f>
        <v>#DIV/0!</v>
      </c>
      <c r="K670" s="137"/>
      <c r="L670" s="133" t="e">
        <f t="shared" si="995"/>
        <v>#DIV/0!</v>
      </c>
      <c r="M670" s="133" t="e">
        <f t="shared" si="990"/>
        <v>#DIV/0!</v>
      </c>
      <c r="N670" s="137">
        <f>H670</f>
        <v>0</v>
      </c>
      <c r="O670" s="137">
        <f t="shared" si="1007"/>
        <v>0</v>
      </c>
      <c r="P670" s="133" t="e">
        <f t="shared" si="1010"/>
        <v>#DIV/0!</v>
      </c>
      <c r="Q670" s="488">
        <f t="shared" si="999"/>
        <v>0</v>
      </c>
      <c r="R670" s="491">
        <f t="shared" si="1005"/>
        <v>0</v>
      </c>
      <c r="S670" s="578"/>
      <c r="T670" s="46" t="b">
        <f>H686-K686=Q686</f>
        <v>0</v>
      </c>
      <c r="CJ670" s="46" t="b">
        <f t="shared" si="980"/>
        <v>1</v>
      </c>
      <c r="CT670" s="210">
        <f t="shared" si="1002"/>
        <v>0</v>
      </c>
      <c r="CU670" s="46" t="b">
        <f t="shared" si="1003"/>
        <v>1</v>
      </c>
    </row>
    <row r="671" spans="1:99" s="350" customFormat="1" ht="220.5" customHeight="1" outlineLevel="1" x14ac:dyDescent="0.25">
      <c r="A671" s="178" t="s">
        <v>443</v>
      </c>
      <c r="B671" s="165" t="s">
        <v>271</v>
      </c>
      <c r="C671" s="129" t="s">
        <v>2</v>
      </c>
      <c r="D671" s="51">
        <f t="shared" ref="D671:I671" si="1011">SUM(D672:D676)</f>
        <v>0</v>
      </c>
      <c r="E671" s="51">
        <f t="shared" si="1011"/>
        <v>0</v>
      </c>
      <c r="F671" s="51">
        <f t="shared" si="1011"/>
        <v>0</v>
      </c>
      <c r="G671" s="51">
        <f t="shared" si="1011"/>
        <v>16000</v>
      </c>
      <c r="H671" s="203">
        <f t="shared" si="1011"/>
        <v>16000</v>
      </c>
      <c r="I671" s="51">
        <f t="shared" si="1011"/>
        <v>10000</v>
      </c>
      <c r="J671" s="130">
        <f>I671/H671</f>
        <v>0.63</v>
      </c>
      <c r="K671" s="51">
        <f>SUM(K672:K676)</f>
        <v>10000</v>
      </c>
      <c r="L671" s="130">
        <f t="shared" si="995"/>
        <v>0.63</v>
      </c>
      <c r="M671" s="541">
        <f t="shared" si="990"/>
        <v>1</v>
      </c>
      <c r="N671" s="203">
        <f t="shared" ref="N671:O671" si="1012">SUM(N672:N676)</f>
        <v>10000</v>
      </c>
      <c r="O671" s="203">
        <f t="shared" si="1012"/>
        <v>6000</v>
      </c>
      <c r="P671" s="130">
        <f t="shared" si="1010"/>
        <v>0.63</v>
      </c>
      <c r="Q671" s="51">
        <f t="shared" si="999"/>
        <v>6000</v>
      </c>
      <c r="R671" s="51">
        <f t="shared" si="1005"/>
        <v>0</v>
      </c>
      <c r="S671" s="588" t="s">
        <v>356</v>
      </c>
      <c r="T671" s="46" t="e">
        <f>#REF!-#REF!=#REF!</f>
        <v>#REF!</v>
      </c>
      <c r="CG671" s="575"/>
      <c r="CJ671" s="46" t="b">
        <f t="shared" si="980"/>
        <v>1</v>
      </c>
      <c r="CT671" s="210">
        <f t="shared" si="1002"/>
        <v>16000</v>
      </c>
      <c r="CU671" s="46" t="b">
        <f t="shared" si="1003"/>
        <v>1</v>
      </c>
    </row>
    <row r="672" spans="1:99" s="350" customFormat="1" ht="36" customHeight="1" outlineLevel="1" x14ac:dyDescent="0.25">
      <c r="A672" s="544"/>
      <c r="B672" s="179" t="s">
        <v>10</v>
      </c>
      <c r="C672" s="173"/>
      <c r="D672" s="42"/>
      <c r="E672" s="42"/>
      <c r="F672" s="42"/>
      <c r="G672" s="42">
        <f>G678</f>
        <v>0</v>
      </c>
      <c r="H672" s="42">
        <f t="shared" ref="H672:I672" si="1013">H678</f>
        <v>0</v>
      </c>
      <c r="I672" s="42">
        <f t="shared" si="1013"/>
        <v>0</v>
      </c>
      <c r="J672" s="133" t="e">
        <f>I672/H672</f>
        <v>#DIV/0!</v>
      </c>
      <c r="K672" s="42">
        <f t="shared" ref="K672:K676" si="1014">K678</f>
        <v>0</v>
      </c>
      <c r="L672" s="133" t="e">
        <f t="shared" si="995"/>
        <v>#DIV/0!</v>
      </c>
      <c r="M672" s="133" t="e">
        <f t="shared" si="990"/>
        <v>#DIV/0!</v>
      </c>
      <c r="N672" s="42">
        <f t="shared" ref="N672:O676" si="1015">N678</f>
        <v>0</v>
      </c>
      <c r="O672" s="472">
        <f t="shared" si="1015"/>
        <v>0</v>
      </c>
      <c r="P672" s="133" t="e">
        <f t="shared" si="1010"/>
        <v>#DIV/0!</v>
      </c>
      <c r="Q672" s="42">
        <f t="shared" si="999"/>
        <v>0</v>
      </c>
      <c r="R672" s="42">
        <f t="shared" si="1005"/>
        <v>0</v>
      </c>
      <c r="S672" s="589"/>
      <c r="T672" s="46" t="e">
        <f>#REF!-#REF!=#REF!</f>
        <v>#REF!</v>
      </c>
      <c r="CG672" s="575"/>
      <c r="CJ672" s="46" t="b">
        <f t="shared" si="980"/>
        <v>1</v>
      </c>
      <c r="CT672" s="210">
        <f t="shared" si="1002"/>
        <v>0</v>
      </c>
      <c r="CU672" s="46" t="b">
        <f t="shared" si="1003"/>
        <v>1</v>
      </c>
    </row>
    <row r="673" spans="1:99" s="350" customFormat="1" ht="36" customHeight="1" outlineLevel="1" x14ac:dyDescent="0.25">
      <c r="A673" s="544"/>
      <c r="B673" s="179" t="s">
        <v>8</v>
      </c>
      <c r="C673" s="173"/>
      <c r="D673" s="42"/>
      <c r="E673" s="42"/>
      <c r="F673" s="42">
        <f>D673-E673</f>
        <v>0</v>
      </c>
      <c r="G673" s="42">
        <f t="shared" ref="G673:I676" si="1016">G679</f>
        <v>6000</v>
      </c>
      <c r="H673" s="42">
        <f t="shared" si="1016"/>
        <v>6000</v>
      </c>
      <c r="I673" s="42">
        <f t="shared" si="1016"/>
        <v>0</v>
      </c>
      <c r="J673" s="169">
        <f>I673/H673</f>
        <v>0</v>
      </c>
      <c r="K673" s="42">
        <f t="shared" si="1014"/>
        <v>0</v>
      </c>
      <c r="L673" s="169">
        <f>K673/H673</f>
        <v>0</v>
      </c>
      <c r="M673" s="133" t="e">
        <f>K673/I673</f>
        <v>#DIV/0!</v>
      </c>
      <c r="N673" s="42">
        <f t="shared" si="1015"/>
        <v>6000</v>
      </c>
      <c r="O673" s="472">
        <f t="shared" si="1015"/>
        <v>0</v>
      </c>
      <c r="P673" s="169">
        <f t="shared" si="1010"/>
        <v>1</v>
      </c>
      <c r="Q673" s="42">
        <f t="shared" si="999"/>
        <v>0</v>
      </c>
      <c r="R673" s="42">
        <f t="shared" si="1005"/>
        <v>0</v>
      </c>
      <c r="S673" s="589"/>
      <c r="T673" s="46" t="b">
        <f t="shared" ref="T673:T682" si="1017">H683-K683=Q683</f>
        <v>0</v>
      </c>
      <c r="CG673" s="575"/>
      <c r="CJ673" s="46" t="b">
        <f t="shared" si="980"/>
        <v>1</v>
      </c>
      <c r="CT673" s="210">
        <f t="shared" si="1002"/>
        <v>6000</v>
      </c>
      <c r="CU673" s="46" t="b">
        <f t="shared" si="1003"/>
        <v>1</v>
      </c>
    </row>
    <row r="674" spans="1:99" s="350" customFormat="1" ht="36" customHeight="1" outlineLevel="1" x14ac:dyDescent="0.25">
      <c r="A674" s="544"/>
      <c r="B674" s="179" t="s">
        <v>20</v>
      </c>
      <c r="C674" s="173"/>
      <c r="D674" s="42"/>
      <c r="E674" s="42"/>
      <c r="F674" s="42"/>
      <c r="G674" s="42">
        <f t="shared" si="1016"/>
        <v>10000</v>
      </c>
      <c r="H674" s="42">
        <f t="shared" si="1016"/>
        <v>10000</v>
      </c>
      <c r="I674" s="42">
        <f t="shared" si="1016"/>
        <v>10000</v>
      </c>
      <c r="J674" s="134">
        <f t="shared" ref="J674:J676" si="1018">I674/H674</f>
        <v>1</v>
      </c>
      <c r="K674" s="42">
        <f t="shared" si="1014"/>
        <v>10000</v>
      </c>
      <c r="L674" s="134">
        <f t="shared" ref="L674:L682" si="1019">K674/H674</f>
        <v>1</v>
      </c>
      <c r="M674" s="133">
        <f t="shared" ref="M674:M682" si="1020">K674/I674</f>
        <v>1</v>
      </c>
      <c r="N674" s="42">
        <f t="shared" si="1015"/>
        <v>4000</v>
      </c>
      <c r="O674" s="472">
        <f t="shared" si="1015"/>
        <v>6000</v>
      </c>
      <c r="P674" s="169">
        <f t="shared" si="1010"/>
        <v>0.4</v>
      </c>
      <c r="Q674" s="42">
        <f t="shared" si="999"/>
        <v>6000</v>
      </c>
      <c r="R674" s="42">
        <f t="shared" si="1005"/>
        <v>0</v>
      </c>
      <c r="S674" s="589"/>
      <c r="T674" s="46" t="b">
        <f t="shared" si="1017"/>
        <v>0</v>
      </c>
      <c r="CG674" s="575"/>
      <c r="CJ674" s="46" t="b">
        <f t="shared" si="980"/>
        <v>1</v>
      </c>
      <c r="CT674" s="210">
        <f t="shared" si="1002"/>
        <v>10000</v>
      </c>
      <c r="CU674" s="46" t="b">
        <f t="shared" si="1003"/>
        <v>1</v>
      </c>
    </row>
    <row r="675" spans="1:99" s="350" customFormat="1" ht="36" customHeight="1" outlineLevel="1" x14ac:dyDescent="0.25">
      <c r="A675" s="544"/>
      <c r="B675" s="180" t="s">
        <v>22</v>
      </c>
      <c r="C675" s="478"/>
      <c r="D675" s="167"/>
      <c r="E675" s="167"/>
      <c r="F675" s="167"/>
      <c r="G675" s="42">
        <f t="shared" si="1016"/>
        <v>0</v>
      </c>
      <c r="H675" s="42">
        <f t="shared" si="1016"/>
        <v>0</v>
      </c>
      <c r="I675" s="42">
        <f t="shared" si="1016"/>
        <v>0</v>
      </c>
      <c r="J675" s="133" t="e">
        <f t="shared" si="1018"/>
        <v>#DIV/0!</v>
      </c>
      <c r="K675" s="42">
        <f t="shared" si="1014"/>
        <v>0</v>
      </c>
      <c r="L675" s="133" t="e">
        <f t="shared" si="1019"/>
        <v>#DIV/0!</v>
      </c>
      <c r="M675" s="133" t="e">
        <f t="shared" si="1020"/>
        <v>#DIV/0!</v>
      </c>
      <c r="N675" s="42">
        <f t="shared" si="1015"/>
        <v>0</v>
      </c>
      <c r="O675" s="472">
        <f t="shared" si="1015"/>
        <v>0</v>
      </c>
      <c r="P675" s="133" t="e">
        <f t="shared" si="1010"/>
        <v>#DIV/0!</v>
      </c>
      <c r="Q675" s="42">
        <f t="shared" si="999"/>
        <v>0</v>
      </c>
      <c r="R675" s="42">
        <f t="shared" si="1005"/>
        <v>0</v>
      </c>
      <c r="S675" s="589"/>
      <c r="T675" s="46" t="b">
        <f t="shared" si="1017"/>
        <v>0</v>
      </c>
      <c r="CG675" s="575"/>
      <c r="CJ675" s="46" t="b">
        <f t="shared" si="980"/>
        <v>1</v>
      </c>
      <c r="CT675" s="210">
        <f t="shared" si="1002"/>
        <v>0</v>
      </c>
      <c r="CU675" s="46" t="b">
        <f t="shared" si="1003"/>
        <v>1</v>
      </c>
    </row>
    <row r="676" spans="1:99" s="350" customFormat="1" ht="58.5" customHeight="1" outlineLevel="1" collapsed="1" x14ac:dyDescent="0.25">
      <c r="A676" s="545"/>
      <c r="B676" s="179" t="s">
        <v>11</v>
      </c>
      <c r="C676" s="173"/>
      <c r="D676" s="42"/>
      <c r="E676" s="42"/>
      <c r="F676" s="42"/>
      <c r="G676" s="42">
        <f t="shared" si="1016"/>
        <v>0</v>
      </c>
      <c r="H676" s="42">
        <f t="shared" si="1016"/>
        <v>0</v>
      </c>
      <c r="I676" s="42">
        <f t="shared" si="1016"/>
        <v>0</v>
      </c>
      <c r="J676" s="133" t="e">
        <f t="shared" si="1018"/>
        <v>#DIV/0!</v>
      </c>
      <c r="K676" s="42">
        <f t="shared" si="1014"/>
        <v>0</v>
      </c>
      <c r="L676" s="133" t="e">
        <f t="shared" si="1019"/>
        <v>#DIV/0!</v>
      </c>
      <c r="M676" s="133" t="e">
        <f t="shared" si="1020"/>
        <v>#DIV/0!</v>
      </c>
      <c r="N676" s="42">
        <f t="shared" si="1015"/>
        <v>0</v>
      </c>
      <c r="O676" s="472">
        <f t="shared" si="1015"/>
        <v>0</v>
      </c>
      <c r="P676" s="133" t="e">
        <f t="shared" si="1010"/>
        <v>#DIV/0!</v>
      </c>
      <c r="Q676" s="42">
        <f t="shared" si="999"/>
        <v>0</v>
      </c>
      <c r="R676" s="42">
        <f t="shared" si="1005"/>
        <v>0</v>
      </c>
      <c r="S676" s="590"/>
      <c r="T676" s="46" t="b">
        <f t="shared" si="1017"/>
        <v>0</v>
      </c>
      <c r="CG676" s="575"/>
      <c r="CJ676" s="46" t="b">
        <f t="shared" si="980"/>
        <v>1</v>
      </c>
      <c r="CT676" s="210">
        <f t="shared" si="1002"/>
        <v>0</v>
      </c>
      <c r="CU676" s="46" t="b">
        <f t="shared" si="1003"/>
        <v>1</v>
      </c>
    </row>
    <row r="677" spans="1:99" s="49" customFormat="1" ht="207" customHeight="1" x14ac:dyDescent="0.25">
      <c r="A677" s="198" t="s">
        <v>444</v>
      </c>
      <c r="B677" s="131" t="s">
        <v>272</v>
      </c>
      <c r="C677" s="175" t="s">
        <v>17</v>
      </c>
      <c r="D677" s="41">
        <f t="shared" ref="D677:I677" si="1021">SUM(D678:D682)</f>
        <v>0</v>
      </c>
      <c r="E677" s="41">
        <f t="shared" si="1021"/>
        <v>0</v>
      </c>
      <c r="F677" s="41">
        <f t="shared" si="1021"/>
        <v>0</v>
      </c>
      <c r="G677" s="41">
        <f t="shared" si="1021"/>
        <v>16000</v>
      </c>
      <c r="H677" s="41">
        <f t="shared" si="1021"/>
        <v>16000</v>
      </c>
      <c r="I677" s="41">
        <f t="shared" si="1021"/>
        <v>10000</v>
      </c>
      <c r="J677" s="140">
        <f>I677/H677</f>
        <v>0.63</v>
      </c>
      <c r="K677" s="41">
        <f>SUM(K678:K682)</f>
        <v>10000</v>
      </c>
      <c r="L677" s="132">
        <f t="shared" si="1019"/>
        <v>0.63</v>
      </c>
      <c r="M677" s="172">
        <f t="shared" si="1020"/>
        <v>1</v>
      </c>
      <c r="N677" s="41">
        <f t="shared" ref="N677:O677" si="1022">SUM(N678:N682)</f>
        <v>10000</v>
      </c>
      <c r="O677" s="238">
        <f t="shared" si="1022"/>
        <v>6000</v>
      </c>
      <c r="P677" s="132">
        <f t="shared" si="1010"/>
        <v>0.63</v>
      </c>
      <c r="Q677" s="41">
        <f t="shared" si="999"/>
        <v>6000</v>
      </c>
      <c r="R677" s="520">
        <f t="shared" si="1005"/>
        <v>0</v>
      </c>
      <c r="S677" s="576" t="s">
        <v>552</v>
      </c>
      <c r="T677" s="48" t="b">
        <f t="shared" si="1017"/>
        <v>0</v>
      </c>
      <c r="CJ677" s="46" t="b">
        <f t="shared" si="980"/>
        <v>1</v>
      </c>
      <c r="CT677" s="210">
        <f t="shared" si="1002"/>
        <v>16000</v>
      </c>
      <c r="CU677" s="46" t="b">
        <f t="shared" si="1003"/>
        <v>1</v>
      </c>
    </row>
    <row r="678" spans="1:99" s="37" customFormat="1" ht="51.75" customHeight="1" x14ac:dyDescent="0.25">
      <c r="A678" s="200"/>
      <c r="B678" s="453" t="s">
        <v>10</v>
      </c>
      <c r="C678" s="453"/>
      <c r="D678" s="472"/>
      <c r="E678" s="472"/>
      <c r="F678" s="16"/>
      <c r="G678" s="472"/>
      <c r="H678" s="16"/>
      <c r="I678" s="472"/>
      <c r="J678" s="142" t="e">
        <f t="shared" ref="J678:J682" si="1023">I678/H678</f>
        <v>#DIV/0!</v>
      </c>
      <c r="K678" s="472"/>
      <c r="L678" s="133" t="e">
        <f t="shared" si="1019"/>
        <v>#DIV/0!</v>
      </c>
      <c r="M678" s="133" t="e">
        <f t="shared" si="1020"/>
        <v>#DIV/0!</v>
      </c>
      <c r="N678" s="41"/>
      <c r="O678" s="16">
        <f t="shared" ref="O678:O682" si="1024">H678-N678</f>
        <v>0</v>
      </c>
      <c r="P678" s="133" t="e">
        <f t="shared" si="1010"/>
        <v>#DIV/0!</v>
      </c>
      <c r="Q678" s="41">
        <f t="shared" si="999"/>
        <v>0</v>
      </c>
      <c r="R678" s="467">
        <f t="shared" si="1005"/>
        <v>0</v>
      </c>
      <c r="S678" s="577"/>
      <c r="T678" s="37" t="b">
        <f t="shared" si="1017"/>
        <v>1</v>
      </c>
      <c r="CJ678" s="46" t="b">
        <f t="shared" si="980"/>
        <v>1</v>
      </c>
      <c r="CT678" s="210">
        <f t="shared" si="1002"/>
        <v>0</v>
      </c>
      <c r="CU678" s="46" t="b">
        <f t="shared" si="1003"/>
        <v>1</v>
      </c>
    </row>
    <row r="679" spans="1:99" s="37" customFormat="1" ht="51.75" customHeight="1" x14ac:dyDescent="0.25">
      <c r="A679" s="200"/>
      <c r="B679" s="453" t="s">
        <v>8</v>
      </c>
      <c r="C679" s="453"/>
      <c r="D679" s="472"/>
      <c r="E679" s="472"/>
      <c r="F679" s="472"/>
      <c r="G679" s="473">
        <v>6000</v>
      </c>
      <c r="H679" s="473">
        <v>6000</v>
      </c>
      <c r="I679" s="472"/>
      <c r="J679" s="143">
        <f t="shared" si="1023"/>
        <v>0</v>
      </c>
      <c r="K679" s="472"/>
      <c r="L679" s="134">
        <f t="shared" si="1019"/>
        <v>0</v>
      </c>
      <c r="M679" s="133" t="e">
        <f t="shared" si="1020"/>
        <v>#DIV/0!</v>
      </c>
      <c r="N679" s="41">
        <v>6000</v>
      </c>
      <c r="O679" s="473">
        <f t="shared" si="1024"/>
        <v>0</v>
      </c>
      <c r="P679" s="134">
        <f t="shared" si="1010"/>
        <v>1</v>
      </c>
      <c r="Q679" s="41">
        <f t="shared" si="999"/>
        <v>0</v>
      </c>
      <c r="R679" s="468">
        <f t="shared" si="1005"/>
        <v>0</v>
      </c>
      <c r="S679" s="577"/>
      <c r="T679" s="37" t="b">
        <f t="shared" si="1017"/>
        <v>0</v>
      </c>
      <c r="CJ679" s="46" t="b">
        <f t="shared" si="980"/>
        <v>1</v>
      </c>
      <c r="CT679" s="210">
        <f t="shared" si="1002"/>
        <v>6000</v>
      </c>
      <c r="CU679" s="46" t="b">
        <f t="shared" si="1003"/>
        <v>1</v>
      </c>
    </row>
    <row r="680" spans="1:99" s="37" customFormat="1" ht="51.75" customHeight="1" x14ac:dyDescent="0.25">
      <c r="A680" s="200"/>
      <c r="B680" s="465" t="s">
        <v>20</v>
      </c>
      <c r="C680" s="465"/>
      <c r="D680" s="473"/>
      <c r="E680" s="473"/>
      <c r="F680" s="473"/>
      <c r="G680" s="473">
        <v>10000</v>
      </c>
      <c r="H680" s="473">
        <v>10000</v>
      </c>
      <c r="I680" s="473">
        <v>10000</v>
      </c>
      <c r="J680" s="143">
        <f t="shared" si="1023"/>
        <v>1</v>
      </c>
      <c r="K680" s="473">
        <v>10000</v>
      </c>
      <c r="L680" s="134">
        <f t="shared" si="1019"/>
        <v>1</v>
      </c>
      <c r="M680" s="134">
        <f t="shared" si="1020"/>
        <v>1</v>
      </c>
      <c r="N680" s="41">
        <v>4000</v>
      </c>
      <c r="O680" s="473">
        <f t="shared" si="1024"/>
        <v>6000</v>
      </c>
      <c r="P680" s="134">
        <f t="shared" si="1010"/>
        <v>0.4</v>
      </c>
      <c r="Q680" s="473">
        <f t="shared" si="999"/>
        <v>6000</v>
      </c>
      <c r="R680" s="468">
        <f t="shared" si="1005"/>
        <v>0</v>
      </c>
      <c r="S680" s="577"/>
      <c r="T680" s="37" t="b">
        <f t="shared" si="1017"/>
        <v>0</v>
      </c>
      <c r="CJ680" s="46" t="b">
        <f t="shared" si="980"/>
        <v>1</v>
      </c>
      <c r="CT680" s="210">
        <f t="shared" si="1002"/>
        <v>10000</v>
      </c>
      <c r="CU680" s="46" t="b">
        <f t="shared" si="1003"/>
        <v>1</v>
      </c>
    </row>
    <row r="681" spans="1:99" s="37" customFormat="1" ht="51.75" customHeight="1" x14ac:dyDescent="0.25">
      <c r="A681" s="200"/>
      <c r="B681" s="453" t="s">
        <v>22</v>
      </c>
      <c r="C681" s="453"/>
      <c r="D681" s="472"/>
      <c r="E681" s="472"/>
      <c r="F681" s="16"/>
      <c r="G681" s="472"/>
      <c r="H681" s="16"/>
      <c r="I681" s="467"/>
      <c r="J681" s="142" t="e">
        <f t="shared" si="1023"/>
        <v>#DIV/0!</v>
      </c>
      <c r="K681" s="472"/>
      <c r="L681" s="133" t="e">
        <f t="shared" si="1019"/>
        <v>#DIV/0!</v>
      </c>
      <c r="M681" s="133" t="e">
        <f t="shared" si="1020"/>
        <v>#DIV/0!</v>
      </c>
      <c r="N681" s="472"/>
      <c r="O681" s="546">
        <f t="shared" si="1024"/>
        <v>0</v>
      </c>
      <c r="P681" s="133" t="e">
        <f t="shared" si="1010"/>
        <v>#DIV/0!</v>
      </c>
      <c r="Q681" s="472">
        <f t="shared" si="999"/>
        <v>0</v>
      </c>
      <c r="R681" s="467">
        <f t="shared" si="1005"/>
        <v>0</v>
      </c>
      <c r="S681" s="577"/>
      <c r="T681" s="37" t="b">
        <f t="shared" si="1017"/>
        <v>0</v>
      </c>
      <c r="CJ681" s="46" t="b">
        <f t="shared" si="980"/>
        <v>1</v>
      </c>
      <c r="CT681" s="210">
        <f t="shared" si="1002"/>
        <v>0</v>
      </c>
      <c r="CU681" s="46" t="b">
        <f t="shared" si="1003"/>
        <v>1</v>
      </c>
    </row>
    <row r="682" spans="1:99" s="37" customFormat="1" ht="51.75" customHeight="1" collapsed="1" x14ac:dyDescent="0.25">
      <c r="A682" s="201"/>
      <c r="B682" s="453" t="s">
        <v>11</v>
      </c>
      <c r="C682" s="453"/>
      <c r="D682" s="472"/>
      <c r="E682" s="472"/>
      <c r="F682" s="16"/>
      <c r="G682" s="472"/>
      <c r="H682" s="472"/>
      <c r="I682" s="467"/>
      <c r="J682" s="142" t="e">
        <f t="shared" si="1023"/>
        <v>#DIV/0!</v>
      </c>
      <c r="K682" s="472"/>
      <c r="L682" s="133" t="e">
        <f t="shared" si="1019"/>
        <v>#DIV/0!</v>
      </c>
      <c r="M682" s="133" t="e">
        <f t="shared" si="1020"/>
        <v>#DIV/0!</v>
      </c>
      <c r="N682" s="472"/>
      <c r="O682" s="511">
        <f t="shared" si="1024"/>
        <v>0</v>
      </c>
      <c r="P682" s="133" t="e">
        <f t="shared" si="1010"/>
        <v>#DIV/0!</v>
      </c>
      <c r="Q682" s="472">
        <f t="shared" si="999"/>
        <v>0</v>
      </c>
      <c r="R682" s="467">
        <f t="shared" si="1005"/>
        <v>0</v>
      </c>
      <c r="S682" s="578"/>
      <c r="T682" s="37" t="b">
        <f t="shared" si="1017"/>
        <v>0</v>
      </c>
      <c r="CJ682" s="46" t="b">
        <f t="shared" si="980"/>
        <v>1</v>
      </c>
      <c r="CT682" s="210">
        <f t="shared" si="1002"/>
        <v>0</v>
      </c>
      <c r="CU682" s="46" t="b">
        <f t="shared" si="1003"/>
        <v>1</v>
      </c>
    </row>
    <row r="683" spans="1:99" s="264" customFormat="1" ht="255.75" customHeight="1" x14ac:dyDescent="0.25">
      <c r="A683" s="253" t="s">
        <v>48</v>
      </c>
      <c r="B683" s="53" t="s">
        <v>371</v>
      </c>
      <c r="C683" s="53" t="s">
        <v>9</v>
      </c>
      <c r="D683" s="54"/>
      <c r="E683" s="54"/>
      <c r="F683" s="54"/>
      <c r="G683" s="54">
        <f>SUM(G684:G688)</f>
        <v>68716</v>
      </c>
      <c r="H683" s="54">
        <f t="shared" ref="H683:I683" si="1025">SUM(H684:H688)</f>
        <v>72828.61</v>
      </c>
      <c r="I683" s="54">
        <f t="shared" si="1025"/>
        <v>58267.14</v>
      </c>
      <c r="J683" s="56">
        <f t="shared" ref="J683:J691" si="1026">I683/H683</f>
        <v>0.8</v>
      </c>
      <c r="K683" s="54">
        <f>SUM(K684:K688)</f>
        <v>56673.69</v>
      </c>
      <c r="L683" s="57">
        <f t="shared" ref="L683:L685" si="1027">K683/H683</f>
        <v>0.78</v>
      </c>
      <c r="M683" s="57">
        <f t="shared" ref="M683:M684" si="1028">K683/I683</f>
        <v>0.97</v>
      </c>
      <c r="N683" s="54">
        <f t="shared" ref="N683:O683" si="1029">SUM(N684:N688)</f>
        <v>72828.61</v>
      </c>
      <c r="O683" s="54">
        <f t="shared" si="1029"/>
        <v>0</v>
      </c>
      <c r="P683" s="57">
        <f t="shared" ref="P683:P694" si="1030">N683/H683</f>
        <v>1</v>
      </c>
      <c r="Q683" s="54">
        <f t="shared" ref="Q683:Q694" si="1031">H683-N683</f>
        <v>0</v>
      </c>
      <c r="R683" s="54">
        <f t="shared" ref="R683:R694" si="1032">I683-K683</f>
        <v>1593.45</v>
      </c>
      <c r="S683" s="576" t="s">
        <v>422</v>
      </c>
      <c r="T683" s="263" t="b">
        <f t="shared" ref="T683:T700" si="1033">H695-K695=Q695</f>
        <v>0</v>
      </c>
      <c r="CJ683" s="46" t="b">
        <f t="shared" ref="CJ683:CJ693" si="1034">N683+O683=H683</f>
        <v>1</v>
      </c>
      <c r="CT683" s="452">
        <f t="shared" si="1002"/>
        <v>72828.61</v>
      </c>
      <c r="CU683" s="27" t="b">
        <f t="shared" si="1003"/>
        <v>1</v>
      </c>
    </row>
    <row r="684" spans="1:99" s="266" customFormat="1" ht="36.75" customHeight="1" x14ac:dyDescent="0.25">
      <c r="A684" s="254"/>
      <c r="B684" s="70" t="s">
        <v>10</v>
      </c>
      <c r="C684" s="58"/>
      <c r="D684" s="54"/>
      <c r="E684" s="54"/>
      <c r="F684" s="54"/>
      <c r="G684" s="92">
        <f>G690+G732+G720</f>
        <v>19406.2</v>
      </c>
      <c r="H684" s="92">
        <f t="shared" ref="H684:I684" si="1035">H690+H732+H720</f>
        <v>19406.2</v>
      </c>
      <c r="I684" s="92">
        <f t="shared" si="1035"/>
        <v>19406.2</v>
      </c>
      <c r="J684" s="188">
        <f t="shared" si="1026"/>
        <v>1</v>
      </c>
      <c r="K684" s="92">
        <f t="shared" ref="K684" si="1036">K690+K732+K720</f>
        <v>18951.34</v>
      </c>
      <c r="L684" s="94">
        <f t="shared" si="1027"/>
        <v>0.98</v>
      </c>
      <c r="M684" s="94">
        <f t="shared" si="1028"/>
        <v>0.98</v>
      </c>
      <c r="N684" s="92">
        <f t="shared" ref="N684" si="1037">N690+N732+N720</f>
        <v>19406.2</v>
      </c>
      <c r="O684" s="92">
        <f>O690+O732</f>
        <v>0</v>
      </c>
      <c r="P684" s="94">
        <f t="shared" si="1030"/>
        <v>1</v>
      </c>
      <c r="Q684" s="92">
        <f t="shared" si="1031"/>
        <v>0</v>
      </c>
      <c r="R684" s="92">
        <f t="shared" si="1032"/>
        <v>454.86</v>
      </c>
      <c r="S684" s="577"/>
      <c r="T684" s="217" t="b">
        <f t="shared" si="1033"/>
        <v>1</v>
      </c>
      <c r="CJ684" s="46" t="b">
        <f t="shared" si="1034"/>
        <v>1</v>
      </c>
      <c r="CT684" s="452">
        <f t="shared" si="1002"/>
        <v>19406.2</v>
      </c>
      <c r="CU684" s="27" t="b">
        <f t="shared" si="1003"/>
        <v>1</v>
      </c>
    </row>
    <row r="685" spans="1:99" s="266" customFormat="1" ht="36.75" customHeight="1" x14ac:dyDescent="0.25">
      <c r="A685" s="71"/>
      <c r="B685" s="72" t="s">
        <v>8</v>
      </c>
      <c r="C685" s="66"/>
      <c r="D685" s="73"/>
      <c r="E685" s="73"/>
      <c r="F685" s="73"/>
      <c r="G685" s="92">
        <f>G691+G733+G721</f>
        <v>20191.5</v>
      </c>
      <c r="H685" s="92">
        <f t="shared" ref="H685:I687" si="1038">H691+H733+H721</f>
        <v>24016.5</v>
      </c>
      <c r="I685" s="92">
        <f t="shared" si="1038"/>
        <v>18069.330000000002</v>
      </c>
      <c r="J685" s="188">
        <f t="shared" si="1026"/>
        <v>0.75</v>
      </c>
      <c r="K685" s="92">
        <f t="shared" ref="K685" si="1039">K691+K733+K721</f>
        <v>16930.740000000002</v>
      </c>
      <c r="L685" s="94">
        <f t="shared" si="1027"/>
        <v>0.7</v>
      </c>
      <c r="M685" s="94">
        <f t="shared" ref="M685:M688" si="1040">K685/I685</f>
        <v>0.94</v>
      </c>
      <c r="N685" s="92">
        <f t="shared" ref="N685" si="1041">N691+N733+N721</f>
        <v>24016.5</v>
      </c>
      <c r="O685" s="92">
        <f>O691+O733</f>
        <v>0</v>
      </c>
      <c r="P685" s="94">
        <f t="shared" si="1030"/>
        <v>1</v>
      </c>
      <c r="Q685" s="92">
        <f t="shared" si="1031"/>
        <v>0</v>
      </c>
      <c r="R685" s="92">
        <f t="shared" si="1032"/>
        <v>1138.5899999999999</v>
      </c>
      <c r="S685" s="577"/>
      <c r="T685" s="217" t="b">
        <f t="shared" si="1033"/>
        <v>0</v>
      </c>
      <c r="CJ685" s="46" t="b">
        <f t="shared" si="1034"/>
        <v>1</v>
      </c>
      <c r="CT685" s="452">
        <f t="shared" si="1002"/>
        <v>24016.5</v>
      </c>
      <c r="CU685" s="27" t="b">
        <f t="shared" si="1003"/>
        <v>1</v>
      </c>
    </row>
    <row r="686" spans="1:99" s="266" customFormat="1" ht="36.75" customHeight="1" x14ac:dyDescent="0.25">
      <c r="A686" s="71"/>
      <c r="B686" s="70" t="s">
        <v>19</v>
      </c>
      <c r="C686" s="58"/>
      <c r="D686" s="54"/>
      <c r="E686" s="54"/>
      <c r="F686" s="54"/>
      <c r="G686" s="92">
        <f>G692+G734+G722</f>
        <v>6239.5</v>
      </c>
      <c r="H686" s="92">
        <f t="shared" si="1038"/>
        <v>7083.3</v>
      </c>
      <c r="I686" s="92">
        <f t="shared" si="1038"/>
        <v>1916.98</v>
      </c>
      <c r="J686" s="93">
        <f t="shared" si="1026"/>
        <v>0.27</v>
      </c>
      <c r="K686" s="92">
        <f t="shared" ref="K686" si="1042">K692+K734+K722</f>
        <v>1916.98</v>
      </c>
      <c r="L686" s="94">
        <f t="shared" ref="L686:L688" si="1043">K686/H686</f>
        <v>0.27</v>
      </c>
      <c r="M686" s="94">
        <f t="shared" si="1040"/>
        <v>1</v>
      </c>
      <c r="N686" s="92">
        <f t="shared" ref="N686" si="1044">N692+N734+N722</f>
        <v>7083.3</v>
      </c>
      <c r="O686" s="92">
        <f>O692+O734</f>
        <v>0</v>
      </c>
      <c r="P686" s="94">
        <f t="shared" si="1030"/>
        <v>1</v>
      </c>
      <c r="Q686" s="92">
        <f t="shared" si="1031"/>
        <v>0</v>
      </c>
      <c r="R686" s="92">
        <f t="shared" si="1032"/>
        <v>0</v>
      </c>
      <c r="S686" s="577"/>
      <c r="T686" s="217" t="b">
        <f t="shared" si="1033"/>
        <v>0</v>
      </c>
      <c r="CJ686" s="46" t="b">
        <f t="shared" si="1034"/>
        <v>1</v>
      </c>
      <c r="CT686" s="452">
        <f t="shared" si="1002"/>
        <v>7083.3</v>
      </c>
      <c r="CU686" s="27" t="b">
        <f t="shared" si="1003"/>
        <v>1</v>
      </c>
    </row>
    <row r="687" spans="1:99" s="266" customFormat="1" ht="36.75" customHeight="1" x14ac:dyDescent="0.25">
      <c r="A687" s="71"/>
      <c r="B687" s="70" t="s">
        <v>22</v>
      </c>
      <c r="C687" s="58"/>
      <c r="D687" s="25"/>
      <c r="E687" s="25"/>
      <c r="F687" s="25"/>
      <c r="G687" s="92">
        <f>G693+G735+G723</f>
        <v>22878.799999999999</v>
      </c>
      <c r="H687" s="92">
        <f t="shared" si="1038"/>
        <v>22322.61</v>
      </c>
      <c r="I687" s="92">
        <f t="shared" si="1038"/>
        <v>18874.63</v>
      </c>
      <c r="J687" s="188">
        <f t="shared" si="1026"/>
        <v>0.85</v>
      </c>
      <c r="K687" s="92">
        <f t="shared" ref="K687" si="1045">K693+K735+K723</f>
        <v>18874.63</v>
      </c>
      <c r="L687" s="94">
        <f t="shared" si="1043"/>
        <v>0.85</v>
      </c>
      <c r="M687" s="94">
        <f t="shared" si="1040"/>
        <v>1</v>
      </c>
      <c r="N687" s="92">
        <f t="shared" ref="N687" si="1046">N693+N735+N723</f>
        <v>22322.61</v>
      </c>
      <c r="O687" s="92">
        <f>O693+O735</f>
        <v>0</v>
      </c>
      <c r="P687" s="94">
        <f t="shared" si="1030"/>
        <v>1</v>
      </c>
      <c r="Q687" s="92">
        <f t="shared" si="1031"/>
        <v>0</v>
      </c>
      <c r="R687" s="92">
        <f t="shared" si="1032"/>
        <v>0</v>
      </c>
      <c r="S687" s="577"/>
      <c r="T687" s="217" t="b">
        <f t="shared" si="1033"/>
        <v>0</v>
      </c>
      <c r="CJ687" s="46" t="b">
        <f t="shared" si="1034"/>
        <v>1</v>
      </c>
      <c r="CT687" s="452">
        <f t="shared" si="1002"/>
        <v>22322.61</v>
      </c>
      <c r="CU687" s="27" t="b">
        <f t="shared" si="1003"/>
        <v>1</v>
      </c>
    </row>
    <row r="688" spans="1:99" s="266" customFormat="1" ht="36.75" customHeight="1" collapsed="1" x14ac:dyDescent="0.25">
      <c r="A688" s="76"/>
      <c r="B688" s="70" t="s">
        <v>11</v>
      </c>
      <c r="C688" s="58"/>
      <c r="D688" s="25"/>
      <c r="E688" s="25"/>
      <c r="F688" s="25"/>
      <c r="G688" s="92">
        <f>G694+G736</f>
        <v>0</v>
      </c>
      <c r="H688" s="92">
        <f>H694+H736</f>
        <v>0</v>
      </c>
      <c r="I688" s="92">
        <f>I694+I736</f>
        <v>0</v>
      </c>
      <c r="J688" s="96" t="e">
        <f t="shared" si="1026"/>
        <v>#DIV/0!</v>
      </c>
      <c r="K688" s="92">
        <f>K694+K736</f>
        <v>0</v>
      </c>
      <c r="L688" s="97" t="e">
        <f t="shared" si="1043"/>
        <v>#DIV/0!</v>
      </c>
      <c r="M688" s="97" t="e">
        <f t="shared" si="1040"/>
        <v>#DIV/0!</v>
      </c>
      <c r="N688" s="92">
        <f>N694+N736</f>
        <v>0</v>
      </c>
      <c r="O688" s="92">
        <f>O694+O736</f>
        <v>0</v>
      </c>
      <c r="P688" s="97" t="e">
        <f t="shared" si="1030"/>
        <v>#DIV/0!</v>
      </c>
      <c r="Q688" s="92">
        <f t="shared" si="1031"/>
        <v>0</v>
      </c>
      <c r="R688" s="92">
        <f t="shared" si="1032"/>
        <v>0</v>
      </c>
      <c r="S688" s="578"/>
      <c r="T688" s="217" t="b">
        <f t="shared" si="1033"/>
        <v>1</v>
      </c>
      <c r="CJ688" s="46" t="b">
        <f t="shared" si="1034"/>
        <v>1</v>
      </c>
      <c r="CT688" s="452">
        <f t="shared" si="1002"/>
        <v>0</v>
      </c>
      <c r="CU688" s="27" t="b">
        <f t="shared" si="1003"/>
        <v>1</v>
      </c>
    </row>
    <row r="689" spans="1:99" s="45" customFormat="1" ht="54.75" customHeight="1" x14ac:dyDescent="0.25">
      <c r="A689" s="178" t="s">
        <v>230</v>
      </c>
      <c r="B689" s="165" t="s">
        <v>279</v>
      </c>
      <c r="C689" s="129" t="s">
        <v>2</v>
      </c>
      <c r="D689" s="51">
        <f t="shared" ref="D689:G689" si="1047">SUM(D690:D694)</f>
        <v>0</v>
      </c>
      <c r="E689" s="51">
        <f t="shared" si="1047"/>
        <v>0</v>
      </c>
      <c r="F689" s="51">
        <f t="shared" si="1047"/>
        <v>0</v>
      </c>
      <c r="G689" s="51">
        <f t="shared" si="1047"/>
        <v>36617.599999999999</v>
      </c>
      <c r="H689" s="51">
        <f t="shared" ref="H689:I689" si="1048">SUM(H690:H694)</f>
        <v>40730.21</v>
      </c>
      <c r="I689" s="51">
        <f t="shared" si="1048"/>
        <v>30337.63</v>
      </c>
      <c r="J689" s="130">
        <f t="shared" si="1026"/>
        <v>0.74</v>
      </c>
      <c r="K689" s="51">
        <f t="shared" ref="K689" si="1049">SUM(K690:K694)</f>
        <v>29921.64</v>
      </c>
      <c r="L689" s="130">
        <f>K689/H689</f>
        <v>0.73</v>
      </c>
      <c r="M689" s="130">
        <f>K689/I689</f>
        <v>0.99</v>
      </c>
      <c r="N689" s="51">
        <f t="shared" ref="N689" si="1050">SUM(N690:N694)</f>
        <v>40730.21</v>
      </c>
      <c r="O689" s="51">
        <f t="shared" ref="O689" si="1051">SUM(O690:O694)</f>
        <v>0</v>
      </c>
      <c r="P689" s="130">
        <f t="shared" si="1030"/>
        <v>1</v>
      </c>
      <c r="Q689" s="51">
        <f t="shared" si="1031"/>
        <v>0</v>
      </c>
      <c r="R689" s="51">
        <f t="shared" si="1032"/>
        <v>415.99</v>
      </c>
      <c r="S689" s="316"/>
      <c r="T689" s="44" t="b">
        <f t="shared" si="1033"/>
        <v>0</v>
      </c>
      <c r="CJ689" s="46" t="b">
        <f t="shared" si="1034"/>
        <v>1</v>
      </c>
      <c r="CT689" s="210">
        <f t="shared" si="1002"/>
        <v>40730.21</v>
      </c>
      <c r="CU689" s="46" t="b">
        <f t="shared" si="1003"/>
        <v>1</v>
      </c>
    </row>
    <row r="690" spans="1:99" s="350" customFormat="1" ht="36" customHeight="1" x14ac:dyDescent="0.25">
      <c r="A690" s="563"/>
      <c r="B690" s="179" t="s">
        <v>10</v>
      </c>
      <c r="C690" s="173"/>
      <c r="D690" s="42"/>
      <c r="E690" s="42"/>
      <c r="F690" s="42"/>
      <c r="G690" s="42">
        <f>G696+G702+G708+G714</f>
        <v>89.1</v>
      </c>
      <c r="H690" s="42">
        <f t="shared" ref="H690:I690" si="1052">H696+H702+H708+H714</f>
        <v>89.1</v>
      </c>
      <c r="I690" s="42">
        <f t="shared" si="1052"/>
        <v>89.1</v>
      </c>
      <c r="J690" s="169">
        <f t="shared" si="1026"/>
        <v>1</v>
      </c>
      <c r="K690" s="42">
        <f t="shared" ref="K690" si="1053">K696+K702+K708+K714</f>
        <v>0</v>
      </c>
      <c r="L690" s="174">
        <f t="shared" ref="L690" si="1054">K690/H690</f>
        <v>0</v>
      </c>
      <c r="M690" s="174">
        <f t="shared" ref="M690" si="1055">K690/I690</f>
        <v>0</v>
      </c>
      <c r="N690" s="42">
        <f t="shared" ref="N690:O690" si="1056">N696+N702+N708+N714</f>
        <v>89.1</v>
      </c>
      <c r="O690" s="42">
        <f t="shared" si="1056"/>
        <v>0</v>
      </c>
      <c r="P690" s="134">
        <f t="shared" si="1030"/>
        <v>1</v>
      </c>
      <c r="Q690" s="42">
        <f t="shared" si="1031"/>
        <v>0</v>
      </c>
      <c r="R690" s="42">
        <f t="shared" si="1032"/>
        <v>89.1</v>
      </c>
      <c r="S690" s="479"/>
      <c r="T690" s="46" t="b">
        <f t="shared" si="1033"/>
        <v>1</v>
      </c>
      <c r="CJ690" s="46" t="b">
        <f t="shared" si="1034"/>
        <v>1</v>
      </c>
      <c r="CT690" s="210">
        <f t="shared" si="1002"/>
        <v>89.1</v>
      </c>
      <c r="CU690" s="46" t="b">
        <f t="shared" si="1003"/>
        <v>1</v>
      </c>
    </row>
    <row r="691" spans="1:99" s="350" customFormat="1" ht="36" customHeight="1" x14ac:dyDescent="0.25">
      <c r="A691" s="563"/>
      <c r="B691" s="179" t="s">
        <v>8</v>
      </c>
      <c r="C691" s="173"/>
      <c r="D691" s="42"/>
      <c r="E691" s="42"/>
      <c r="F691" s="42">
        <f>D691-E691</f>
        <v>0</v>
      </c>
      <c r="G691" s="42">
        <f t="shared" ref="G691:I694" si="1057">G697+G703+G709+G715</f>
        <v>13166.4</v>
      </c>
      <c r="H691" s="42">
        <f t="shared" si="1057"/>
        <v>16991.400000000001</v>
      </c>
      <c r="I691" s="42">
        <f t="shared" si="1057"/>
        <v>11044.23</v>
      </c>
      <c r="J691" s="169">
        <f t="shared" si="1026"/>
        <v>0.65</v>
      </c>
      <c r="K691" s="42">
        <f t="shared" ref="K691" si="1058">K697+K703+K709+K715</f>
        <v>10717.34</v>
      </c>
      <c r="L691" s="169">
        <f>K691/H691</f>
        <v>0.63</v>
      </c>
      <c r="M691" s="134">
        <f>K691/I691</f>
        <v>0.97</v>
      </c>
      <c r="N691" s="42">
        <f t="shared" ref="N691:O691" si="1059">N697+N703+N709+N715</f>
        <v>16991.400000000001</v>
      </c>
      <c r="O691" s="42">
        <f t="shared" si="1059"/>
        <v>0</v>
      </c>
      <c r="P691" s="169">
        <f t="shared" si="1030"/>
        <v>1</v>
      </c>
      <c r="Q691" s="42">
        <f t="shared" si="1031"/>
        <v>0</v>
      </c>
      <c r="R691" s="42">
        <f t="shared" si="1032"/>
        <v>326.89</v>
      </c>
      <c r="S691" s="479"/>
      <c r="T691" s="46" t="b">
        <f t="shared" si="1033"/>
        <v>0</v>
      </c>
      <c r="CJ691" s="46" t="b">
        <f t="shared" si="1034"/>
        <v>1</v>
      </c>
      <c r="CT691" s="210">
        <f t="shared" si="1002"/>
        <v>16991.400000000001</v>
      </c>
      <c r="CU691" s="46" t="b">
        <f t="shared" si="1003"/>
        <v>1</v>
      </c>
    </row>
    <row r="692" spans="1:99" s="350" customFormat="1" ht="36" customHeight="1" x14ac:dyDescent="0.25">
      <c r="A692" s="563"/>
      <c r="B692" s="179" t="s">
        <v>20</v>
      </c>
      <c r="C692" s="173"/>
      <c r="D692" s="42"/>
      <c r="E692" s="42"/>
      <c r="F692" s="42"/>
      <c r="G692" s="42">
        <f t="shared" si="1057"/>
        <v>483.3</v>
      </c>
      <c r="H692" s="42">
        <f t="shared" si="1057"/>
        <v>1327.1</v>
      </c>
      <c r="I692" s="42">
        <f t="shared" si="1057"/>
        <v>329.67</v>
      </c>
      <c r="J692" s="169">
        <f t="shared" ref="J692:J694" si="1060">I692/H692</f>
        <v>0.25</v>
      </c>
      <c r="K692" s="42">
        <f t="shared" ref="K692" si="1061">K698+K704+K710+K716</f>
        <v>329.67</v>
      </c>
      <c r="L692" s="169">
        <f t="shared" ref="L692:L694" si="1062">K692/H692</f>
        <v>0.25</v>
      </c>
      <c r="M692" s="169">
        <f t="shared" ref="M692:M694" si="1063">K692/I692</f>
        <v>1</v>
      </c>
      <c r="N692" s="42">
        <f t="shared" ref="N692:O692" si="1064">N698+N704+N710+N716</f>
        <v>1327.1</v>
      </c>
      <c r="O692" s="42">
        <f t="shared" si="1064"/>
        <v>0</v>
      </c>
      <c r="P692" s="169">
        <f t="shared" si="1030"/>
        <v>1</v>
      </c>
      <c r="Q692" s="42">
        <f t="shared" si="1031"/>
        <v>0</v>
      </c>
      <c r="R692" s="42">
        <f t="shared" si="1032"/>
        <v>0</v>
      </c>
      <c r="S692" s="479"/>
      <c r="T692" s="46" t="b">
        <f t="shared" si="1033"/>
        <v>0</v>
      </c>
      <c r="CJ692" s="46" t="b">
        <f t="shared" si="1034"/>
        <v>1</v>
      </c>
      <c r="CT692" s="210">
        <f t="shared" si="1002"/>
        <v>1327.1</v>
      </c>
      <c r="CU692" s="46" t="b">
        <f t="shared" si="1003"/>
        <v>1</v>
      </c>
    </row>
    <row r="693" spans="1:99" s="350" customFormat="1" ht="36" customHeight="1" x14ac:dyDescent="0.25">
      <c r="A693" s="563"/>
      <c r="B693" s="180" t="s">
        <v>22</v>
      </c>
      <c r="C693" s="485"/>
      <c r="D693" s="167"/>
      <c r="E693" s="167"/>
      <c r="F693" s="167"/>
      <c r="G693" s="42">
        <f t="shared" si="1057"/>
        <v>22878.799999999999</v>
      </c>
      <c r="H693" s="42">
        <f t="shared" si="1057"/>
        <v>22322.61</v>
      </c>
      <c r="I693" s="42">
        <f t="shared" si="1057"/>
        <v>18874.63</v>
      </c>
      <c r="J693" s="134">
        <f t="shared" si="1060"/>
        <v>0.85</v>
      </c>
      <c r="K693" s="42">
        <f t="shared" ref="K693" si="1065">K699+K705+K711+K717</f>
        <v>18874.63</v>
      </c>
      <c r="L693" s="134">
        <f t="shared" si="1062"/>
        <v>0.85</v>
      </c>
      <c r="M693" s="134">
        <f t="shared" si="1063"/>
        <v>1</v>
      </c>
      <c r="N693" s="42">
        <f t="shared" ref="N693:O693" si="1066">N699+N705+N711+N717</f>
        <v>22322.61</v>
      </c>
      <c r="O693" s="42">
        <f t="shared" si="1066"/>
        <v>0</v>
      </c>
      <c r="P693" s="134">
        <f t="shared" si="1030"/>
        <v>1</v>
      </c>
      <c r="Q693" s="42">
        <f t="shared" si="1031"/>
        <v>0</v>
      </c>
      <c r="R693" s="42">
        <f t="shared" si="1032"/>
        <v>0</v>
      </c>
      <c r="S693" s="479"/>
      <c r="T693" s="46" t="b">
        <f t="shared" si="1033"/>
        <v>1</v>
      </c>
      <c r="CJ693" s="46" t="b">
        <f t="shared" si="1034"/>
        <v>1</v>
      </c>
      <c r="CT693" s="210">
        <f t="shared" si="1002"/>
        <v>22322.61</v>
      </c>
      <c r="CU693" s="46" t="b">
        <f t="shared" si="1003"/>
        <v>1</v>
      </c>
    </row>
    <row r="694" spans="1:99" s="350" customFormat="1" ht="36" customHeight="1" collapsed="1" x14ac:dyDescent="0.25">
      <c r="A694" s="564"/>
      <c r="B694" s="179" t="s">
        <v>11</v>
      </c>
      <c r="C694" s="173"/>
      <c r="D694" s="42"/>
      <c r="E694" s="42"/>
      <c r="F694" s="42"/>
      <c r="G694" s="42">
        <f t="shared" si="1057"/>
        <v>0</v>
      </c>
      <c r="H694" s="42">
        <f t="shared" si="1057"/>
        <v>0</v>
      </c>
      <c r="I694" s="42">
        <f t="shared" si="1057"/>
        <v>0</v>
      </c>
      <c r="J694" s="133" t="e">
        <f t="shared" si="1060"/>
        <v>#DIV/0!</v>
      </c>
      <c r="K694" s="42">
        <f t="shared" ref="K694" si="1067">K700+K706+K712+K718</f>
        <v>0</v>
      </c>
      <c r="L694" s="133" t="e">
        <f t="shared" si="1062"/>
        <v>#DIV/0!</v>
      </c>
      <c r="M694" s="133" t="e">
        <f t="shared" si="1063"/>
        <v>#DIV/0!</v>
      </c>
      <c r="N694" s="42">
        <f t="shared" ref="N694:O694" si="1068">N700+N706+N712+N718</f>
        <v>0</v>
      </c>
      <c r="O694" s="42">
        <f t="shared" si="1068"/>
        <v>0</v>
      </c>
      <c r="P694" s="133" t="e">
        <f t="shared" si="1030"/>
        <v>#DIV/0!</v>
      </c>
      <c r="Q694" s="42">
        <f t="shared" si="1031"/>
        <v>0</v>
      </c>
      <c r="R694" s="42">
        <f t="shared" si="1032"/>
        <v>0</v>
      </c>
      <c r="S694" s="480"/>
      <c r="T694" s="46" t="b">
        <f t="shared" si="1033"/>
        <v>1</v>
      </c>
      <c r="CJ694" s="46" t="b">
        <f t="shared" ref="CJ694:CJ775" si="1069">N694+O694=H694</f>
        <v>1</v>
      </c>
      <c r="CT694" s="210">
        <f t="shared" si="1002"/>
        <v>0</v>
      </c>
      <c r="CU694" s="46" t="b">
        <f t="shared" si="1003"/>
        <v>1</v>
      </c>
    </row>
    <row r="695" spans="1:99" s="45" customFormat="1" ht="404.25" customHeight="1" x14ac:dyDescent="0.25">
      <c r="A695" s="198" t="s">
        <v>231</v>
      </c>
      <c r="B695" s="131" t="s">
        <v>281</v>
      </c>
      <c r="C695" s="175" t="s">
        <v>17</v>
      </c>
      <c r="D695" s="41">
        <f t="shared" ref="D695:I695" si="1070">SUM(D696:D700)</f>
        <v>0</v>
      </c>
      <c r="E695" s="41">
        <f t="shared" si="1070"/>
        <v>0</v>
      </c>
      <c r="F695" s="41">
        <f t="shared" si="1070"/>
        <v>0</v>
      </c>
      <c r="G695" s="41">
        <f t="shared" si="1070"/>
        <v>23816.3</v>
      </c>
      <c r="H695" s="238">
        <f t="shared" si="1070"/>
        <v>27478.91</v>
      </c>
      <c r="I695" s="41">
        <f t="shared" si="1070"/>
        <v>19812.13</v>
      </c>
      <c r="J695" s="132">
        <f>I695/H695</f>
        <v>0.72</v>
      </c>
      <c r="K695" s="41">
        <f>SUM(K696:K700)</f>
        <v>19812.13</v>
      </c>
      <c r="L695" s="132">
        <f>K695/H695</f>
        <v>0.72</v>
      </c>
      <c r="M695" s="171">
        <f>K695/I695</f>
        <v>1</v>
      </c>
      <c r="N695" s="41">
        <f>SUM(N696:N700)</f>
        <v>27478.91</v>
      </c>
      <c r="O695" s="238">
        <f t="shared" ref="O695:O706" si="1071">H695-N695</f>
        <v>0</v>
      </c>
      <c r="P695" s="132">
        <f t="shared" ref="P695:P730" si="1072">N695/H695</f>
        <v>1</v>
      </c>
      <c r="Q695" s="41">
        <f t="shared" ref="Q695:Q706" si="1073">H695-N695</f>
        <v>0</v>
      </c>
      <c r="R695" s="520">
        <f t="shared" ref="R695:R730" si="1074">I695-K695</f>
        <v>0</v>
      </c>
      <c r="S695" s="574" t="s">
        <v>505</v>
      </c>
      <c r="T695" s="44" t="b">
        <f t="shared" si="1033"/>
        <v>0</v>
      </c>
      <c r="CJ695" s="46" t="b">
        <f t="shared" si="1069"/>
        <v>1</v>
      </c>
      <c r="CT695" s="210">
        <f t="shared" si="1002"/>
        <v>27478.91</v>
      </c>
      <c r="CU695" s="46" t="b">
        <f t="shared" si="1003"/>
        <v>1</v>
      </c>
    </row>
    <row r="696" spans="1:99" s="350" customFormat="1" ht="90" customHeight="1" x14ac:dyDescent="0.25">
      <c r="A696" s="537"/>
      <c r="B696" s="135" t="s">
        <v>10</v>
      </c>
      <c r="C696" s="547"/>
      <c r="D696" s="473"/>
      <c r="E696" s="473"/>
      <c r="F696" s="136"/>
      <c r="G696" s="473"/>
      <c r="H696" s="473"/>
      <c r="I696" s="473"/>
      <c r="J696" s="150" t="e">
        <f t="shared" ref="J696" si="1075">I696/H696</f>
        <v>#DIV/0!</v>
      </c>
      <c r="K696" s="215"/>
      <c r="L696" s="150" t="e">
        <f t="shared" ref="L696" si="1076">K696/H696</f>
        <v>#DIV/0!</v>
      </c>
      <c r="M696" s="150" t="e">
        <f t="shared" ref="M696" si="1077">K696/I696</f>
        <v>#DIV/0!</v>
      </c>
      <c r="N696" s="215"/>
      <c r="O696" s="473">
        <f t="shared" si="1071"/>
        <v>0</v>
      </c>
      <c r="P696" s="150" t="e">
        <f t="shared" si="1072"/>
        <v>#DIV/0!</v>
      </c>
      <c r="Q696" s="215">
        <f t="shared" si="1073"/>
        <v>0</v>
      </c>
      <c r="R696" s="473">
        <f t="shared" si="1074"/>
        <v>0</v>
      </c>
      <c r="S696" s="668">
        <f>P698</f>
        <v>1</v>
      </c>
      <c r="T696" s="46" t="b">
        <f t="shared" si="1033"/>
        <v>1</v>
      </c>
      <c r="CJ696" s="46" t="b">
        <f t="shared" si="1069"/>
        <v>1</v>
      </c>
      <c r="CT696" s="210">
        <f t="shared" si="1002"/>
        <v>0</v>
      </c>
      <c r="CU696" s="46" t="b">
        <f t="shared" si="1003"/>
        <v>1</v>
      </c>
    </row>
    <row r="697" spans="1:99" s="350" customFormat="1" ht="90" customHeight="1" x14ac:dyDescent="0.25">
      <c r="A697" s="537"/>
      <c r="B697" s="202" t="s">
        <v>8</v>
      </c>
      <c r="C697" s="453"/>
      <c r="D697" s="472"/>
      <c r="E697" s="472"/>
      <c r="F697" s="472">
        <f>D697-E697</f>
        <v>0</v>
      </c>
      <c r="G697" s="472">
        <v>750</v>
      </c>
      <c r="H697" s="472">
        <v>4125</v>
      </c>
      <c r="I697" s="472">
        <v>750</v>
      </c>
      <c r="J697" s="134">
        <f>I697/H697</f>
        <v>0.18</v>
      </c>
      <c r="K697" s="472">
        <f>I697</f>
        <v>750</v>
      </c>
      <c r="L697" s="506">
        <f>K697/H697</f>
        <v>0.18179999999999999</v>
      </c>
      <c r="M697" s="134">
        <f t="shared" ref="M697:M700" si="1078">K697/I697</f>
        <v>1</v>
      </c>
      <c r="N697" s="472">
        <f>H697</f>
        <v>4125</v>
      </c>
      <c r="O697" s="472">
        <f t="shared" si="1071"/>
        <v>0</v>
      </c>
      <c r="P697" s="134">
        <f t="shared" si="1072"/>
        <v>1</v>
      </c>
      <c r="Q697" s="472">
        <f t="shared" si="1073"/>
        <v>0</v>
      </c>
      <c r="R697" s="472">
        <f t="shared" si="1074"/>
        <v>0</v>
      </c>
      <c r="S697" s="583"/>
      <c r="T697" s="46" t="b">
        <f t="shared" si="1033"/>
        <v>0</v>
      </c>
      <c r="CJ697" s="46" t="b">
        <f t="shared" si="1069"/>
        <v>1</v>
      </c>
      <c r="CT697" s="210">
        <f t="shared" si="1002"/>
        <v>4125</v>
      </c>
      <c r="CU697" s="46" t="b">
        <f t="shared" si="1003"/>
        <v>1</v>
      </c>
    </row>
    <row r="698" spans="1:99" s="350" customFormat="1" ht="90" customHeight="1" x14ac:dyDescent="0.25">
      <c r="A698" s="537"/>
      <c r="B698" s="202" t="s">
        <v>20</v>
      </c>
      <c r="C698" s="453"/>
      <c r="D698" s="472"/>
      <c r="E698" s="472"/>
      <c r="F698" s="472"/>
      <c r="G698" s="472">
        <v>187.5</v>
      </c>
      <c r="H698" s="472">
        <v>1031.3</v>
      </c>
      <c r="I698" s="472">
        <v>187.5</v>
      </c>
      <c r="J698" s="134">
        <f>I698/H698</f>
        <v>0.18</v>
      </c>
      <c r="K698" s="472">
        <f>I698</f>
        <v>187.5</v>
      </c>
      <c r="L698" s="506">
        <f>K698/H698</f>
        <v>0.18179999999999999</v>
      </c>
      <c r="M698" s="134">
        <f t="shared" si="1078"/>
        <v>1</v>
      </c>
      <c r="N698" s="472">
        <f>H698</f>
        <v>1031.3</v>
      </c>
      <c r="O698" s="472">
        <f t="shared" si="1071"/>
        <v>0</v>
      </c>
      <c r="P698" s="134">
        <f t="shared" si="1072"/>
        <v>1</v>
      </c>
      <c r="Q698" s="472">
        <f t="shared" si="1073"/>
        <v>0</v>
      </c>
      <c r="R698" s="472">
        <f t="shared" si="1074"/>
        <v>0</v>
      </c>
      <c r="S698" s="583"/>
      <c r="T698" s="46" t="b">
        <f t="shared" si="1033"/>
        <v>1</v>
      </c>
      <c r="CJ698" s="46" t="b">
        <f t="shared" si="1069"/>
        <v>1</v>
      </c>
      <c r="CT698" s="210">
        <f t="shared" si="1002"/>
        <v>1031.3</v>
      </c>
      <c r="CU698" s="46" t="b">
        <f t="shared" si="1003"/>
        <v>1</v>
      </c>
    </row>
    <row r="699" spans="1:99" s="350" customFormat="1" ht="90" customHeight="1" x14ac:dyDescent="0.25">
      <c r="A699" s="537"/>
      <c r="B699" s="135" t="s">
        <v>22</v>
      </c>
      <c r="C699" s="547"/>
      <c r="D699" s="473"/>
      <c r="E699" s="473"/>
      <c r="F699" s="136"/>
      <c r="G699" s="473">
        <v>22878.799999999999</v>
      </c>
      <c r="H699" s="473">
        <v>22322.61</v>
      </c>
      <c r="I699" s="473">
        <v>18874.63</v>
      </c>
      <c r="J699" s="134">
        <f t="shared" ref="J699:J700" si="1079">I699/H699</f>
        <v>0.85</v>
      </c>
      <c r="K699" s="473">
        <v>18874.63</v>
      </c>
      <c r="L699" s="134">
        <f t="shared" ref="L699:L700" si="1080">K699/H699</f>
        <v>0.85</v>
      </c>
      <c r="M699" s="134">
        <f t="shared" si="1078"/>
        <v>1</v>
      </c>
      <c r="N699" s="472">
        <f>H699</f>
        <v>22322.61</v>
      </c>
      <c r="O699" s="136">
        <f t="shared" si="1071"/>
        <v>0</v>
      </c>
      <c r="P699" s="134">
        <f t="shared" si="1072"/>
        <v>1</v>
      </c>
      <c r="Q699" s="473">
        <f t="shared" si="1073"/>
        <v>0</v>
      </c>
      <c r="R699" s="473">
        <f t="shared" si="1074"/>
        <v>0</v>
      </c>
      <c r="S699" s="583"/>
      <c r="T699" s="46" t="b">
        <f t="shared" si="1033"/>
        <v>1</v>
      </c>
      <c r="CJ699" s="46" t="b">
        <f t="shared" si="1069"/>
        <v>1</v>
      </c>
      <c r="CT699" s="210">
        <f t="shared" si="1002"/>
        <v>22322.61</v>
      </c>
      <c r="CU699" s="46" t="b">
        <f t="shared" si="1003"/>
        <v>1</v>
      </c>
    </row>
    <row r="700" spans="1:99" s="350" customFormat="1" ht="90" customHeight="1" collapsed="1" x14ac:dyDescent="0.25">
      <c r="A700" s="391"/>
      <c r="B700" s="202" t="s">
        <v>11</v>
      </c>
      <c r="C700" s="453"/>
      <c r="D700" s="472"/>
      <c r="E700" s="472"/>
      <c r="F700" s="16"/>
      <c r="G700" s="472"/>
      <c r="H700" s="16"/>
      <c r="I700" s="472"/>
      <c r="J700" s="133" t="e">
        <f t="shared" si="1079"/>
        <v>#DIV/0!</v>
      </c>
      <c r="K700" s="472"/>
      <c r="L700" s="133" t="e">
        <f t="shared" si="1080"/>
        <v>#DIV/0!</v>
      </c>
      <c r="M700" s="133" t="e">
        <f t="shared" si="1078"/>
        <v>#DIV/0!</v>
      </c>
      <c r="N700" s="472"/>
      <c r="O700" s="16">
        <f t="shared" si="1071"/>
        <v>0</v>
      </c>
      <c r="P700" s="133" t="e">
        <f t="shared" si="1072"/>
        <v>#DIV/0!</v>
      </c>
      <c r="Q700" s="472">
        <f t="shared" si="1073"/>
        <v>0</v>
      </c>
      <c r="R700" s="472">
        <f t="shared" si="1074"/>
        <v>0</v>
      </c>
      <c r="S700" s="584"/>
      <c r="T700" s="46" t="b">
        <f t="shared" si="1033"/>
        <v>1</v>
      </c>
      <c r="CJ700" s="46" t="b">
        <f t="shared" si="1069"/>
        <v>1</v>
      </c>
      <c r="CT700" s="210">
        <f t="shared" si="1002"/>
        <v>0</v>
      </c>
      <c r="CU700" s="46" t="b">
        <f t="shared" si="1003"/>
        <v>1</v>
      </c>
    </row>
    <row r="701" spans="1:99" s="49" customFormat="1" ht="159.75" customHeight="1" x14ac:dyDescent="0.25">
      <c r="A701" s="198" t="s">
        <v>232</v>
      </c>
      <c r="B701" s="131" t="s">
        <v>466</v>
      </c>
      <c r="C701" s="175" t="s">
        <v>17</v>
      </c>
      <c r="D701" s="41">
        <f t="shared" ref="D701:I701" si="1081">SUM(D702:D706)</f>
        <v>0</v>
      </c>
      <c r="E701" s="41">
        <f t="shared" si="1081"/>
        <v>0</v>
      </c>
      <c r="F701" s="41">
        <f t="shared" si="1081"/>
        <v>0</v>
      </c>
      <c r="G701" s="41">
        <f t="shared" si="1081"/>
        <v>1186</v>
      </c>
      <c r="H701" s="238">
        <f t="shared" si="1081"/>
        <v>1186</v>
      </c>
      <c r="I701" s="520">
        <f t="shared" si="1081"/>
        <v>594.4</v>
      </c>
      <c r="J701" s="132">
        <f>I701/H701</f>
        <v>0.5</v>
      </c>
      <c r="K701" s="41">
        <f>SUM(K702:K706)</f>
        <v>594.4</v>
      </c>
      <c r="L701" s="132">
        <f>K701/H701</f>
        <v>0.5</v>
      </c>
      <c r="M701" s="171">
        <f>K701/I701</f>
        <v>1</v>
      </c>
      <c r="N701" s="41">
        <f>SUM(N702:N706)</f>
        <v>1186</v>
      </c>
      <c r="O701" s="238">
        <f t="shared" si="1071"/>
        <v>0</v>
      </c>
      <c r="P701" s="132">
        <f t="shared" si="1072"/>
        <v>1</v>
      </c>
      <c r="Q701" s="41">
        <f t="shared" si="1073"/>
        <v>0</v>
      </c>
      <c r="R701" s="520">
        <f t="shared" si="1074"/>
        <v>0</v>
      </c>
      <c r="S701" s="576" t="s">
        <v>587</v>
      </c>
      <c r="T701" s="48" t="b">
        <f t="shared" ref="T701:T706" si="1082">H731-K731=Q731</f>
        <v>0</v>
      </c>
      <c r="CJ701" s="46" t="b">
        <f t="shared" si="1069"/>
        <v>1</v>
      </c>
      <c r="CT701" s="210">
        <f t="shared" si="1002"/>
        <v>1186</v>
      </c>
      <c r="CU701" s="46" t="b">
        <f t="shared" si="1003"/>
        <v>1</v>
      </c>
    </row>
    <row r="702" spans="1:99" s="37" customFormat="1" ht="116.25" customHeight="1" x14ac:dyDescent="0.25">
      <c r="A702" s="537"/>
      <c r="B702" s="135" t="s">
        <v>10</v>
      </c>
      <c r="C702" s="483"/>
      <c r="D702" s="487"/>
      <c r="E702" s="487"/>
      <c r="F702" s="136"/>
      <c r="G702" s="487"/>
      <c r="H702" s="487"/>
      <c r="I702" s="167"/>
      <c r="J702" s="150" t="e">
        <f t="shared" ref="J702" si="1083">I702/H702</f>
        <v>#DIV/0!</v>
      </c>
      <c r="K702" s="215"/>
      <c r="L702" s="150" t="e">
        <f t="shared" ref="L702" si="1084">K702/H702</f>
        <v>#DIV/0!</v>
      </c>
      <c r="M702" s="150" t="e">
        <f t="shared" ref="M702" si="1085">K702/I702</f>
        <v>#DIV/0!</v>
      </c>
      <c r="N702" s="215"/>
      <c r="O702" s="487">
        <f t="shared" si="1071"/>
        <v>0</v>
      </c>
      <c r="P702" s="150" t="e">
        <f t="shared" si="1072"/>
        <v>#DIV/0!</v>
      </c>
      <c r="Q702" s="215">
        <f t="shared" si="1073"/>
        <v>0</v>
      </c>
      <c r="R702" s="487">
        <f t="shared" si="1074"/>
        <v>0</v>
      </c>
      <c r="S702" s="577"/>
      <c r="T702" s="37" t="b">
        <f t="shared" si="1082"/>
        <v>0</v>
      </c>
      <c r="CJ702" s="46" t="b">
        <f t="shared" si="1069"/>
        <v>1</v>
      </c>
      <c r="CT702" s="210">
        <f t="shared" si="1002"/>
        <v>0</v>
      </c>
      <c r="CU702" s="46" t="b">
        <f t="shared" si="1003"/>
        <v>1</v>
      </c>
    </row>
    <row r="703" spans="1:99" s="37" customFormat="1" ht="171" customHeight="1" x14ac:dyDescent="0.25">
      <c r="A703" s="537"/>
      <c r="B703" s="135" t="s">
        <v>8</v>
      </c>
      <c r="C703" s="483"/>
      <c r="D703" s="487"/>
      <c r="E703" s="487"/>
      <c r="F703" s="487">
        <f>D703-E703</f>
        <v>0</v>
      </c>
      <c r="G703" s="487">
        <f>690.2+200</f>
        <v>890.2</v>
      </c>
      <c r="H703" s="487">
        <f>690.2+200</f>
        <v>890.2</v>
      </c>
      <c r="I703" s="487">
        <f>252.23+200</f>
        <v>452.23</v>
      </c>
      <c r="J703" s="240">
        <f>I703/H703</f>
        <v>0.51</v>
      </c>
      <c r="K703" s="487">
        <f>252.23+200</f>
        <v>452.23</v>
      </c>
      <c r="L703" s="240">
        <f>K703/H703</f>
        <v>0.51</v>
      </c>
      <c r="M703" s="240">
        <f>K703/I703</f>
        <v>1</v>
      </c>
      <c r="N703" s="487">
        <f>H703</f>
        <v>890.2</v>
      </c>
      <c r="O703" s="487">
        <f t="shared" si="1071"/>
        <v>0</v>
      </c>
      <c r="P703" s="240">
        <f t="shared" si="1072"/>
        <v>1</v>
      </c>
      <c r="Q703" s="487">
        <f t="shared" si="1073"/>
        <v>0</v>
      </c>
      <c r="R703" s="487">
        <f t="shared" si="1074"/>
        <v>0</v>
      </c>
      <c r="S703" s="577"/>
      <c r="T703" s="37" t="b">
        <f t="shared" si="1082"/>
        <v>0</v>
      </c>
      <c r="CJ703" s="46" t="b">
        <f t="shared" si="1069"/>
        <v>1</v>
      </c>
      <c r="CT703" s="210">
        <f t="shared" si="1002"/>
        <v>890.2</v>
      </c>
      <c r="CU703" s="46" t="b">
        <f t="shared" si="1003"/>
        <v>1</v>
      </c>
    </row>
    <row r="704" spans="1:99" s="37" customFormat="1" ht="216.75" customHeight="1" x14ac:dyDescent="0.25">
      <c r="A704" s="391"/>
      <c r="B704" s="202" t="s">
        <v>20</v>
      </c>
      <c r="C704" s="503"/>
      <c r="D704" s="488"/>
      <c r="E704" s="488"/>
      <c r="F704" s="488"/>
      <c r="G704" s="488">
        <v>295.8</v>
      </c>
      <c r="H704" s="488">
        <v>295.8</v>
      </c>
      <c r="I704" s="488">
        <v>142.16999999999999</v>
      </c>
      <c r="J704" s="134">
        <f t="shared" ref="J704:J706" si="1086">I704/H704</f>
        <v>0.48</v>
      </c>
      <c r="K704" s="488">
        <v>142.16999999999999</v>
      </c>
      <c r="L704" s="134">
        <f t="shared" ref="L704:L706" si="1087">K704/H704</f>
        <v>0.48</v>
      </c>
      <c r="M704" s="134">
        <f t="shared" ref="M704:M706" si="1088">K704/I704</f>
        <v>1</v>
      </c>
      <c r="N704" s="488">
        <f>H704</f>
        <v>295.8</v>
      </c>
      <c r="O704" s="488">
        <f t="shared" si="1071"/>
        <v>0</v>
      </c>
      <c r="P704" s="134">
        <f t="shared" si="1072"/>
        <v>1</v>
      </c>
      <c r="Q704" s="488">
        <f t="shared" si="1073"/>
        <v>0</v>
      </c>
      <c r="R704" s="488">
        <f t="shared" si="1074"/>
        <v>0</v>
      </c>
      <c r="S704" s="578"/>
      <c r="T704" s="37" t="b">
        <f t="shared" si="1082"/>
        <v>0</v>
      </c>
      <c r="CJ704" s="46" t="b">
        <f t="shared" si="1069"/>
        <v>1</v>
      </c>
      <c r="CT704" s="210">
        <f t="shared" si="1002"/>
        <v>295.8</v>
      </c>
      <c r="CU704" s="46" t="b">
        <f t="shared" si="1003"/>
        <v>1</v>
      </c>
    </row>
    <row r="705" spans="1:99" s="37" customFormat="1" ht="171" customHeight="1" x14ac:dyDescent="0.25">
      <c r="A705" s="537"/>
      <c r="B705" s="135" t="s">
        <v>22</v>
      </c>
      <c r="C705" s="465"/>
      <c r="D705" s="473"/>
      <c r="E705" s="473"/>
      <c r="F705" s="136"/>
      <c r="G705" s="473"/>
      <c r="H705" s="136"/>
      <c r="I705" s="167"/>
      <c r="J705" s="150" t="e">
        <f t="shared" si="1086"/>
        <v>#DIV/0!</v>
      </c>
      <c r="K705" s="473"/>
      <c r="L705" s="150" t="e">
        <f t="shared" si="1087"/>
        <v>#DIV/0!</v>
      </c>
      <c r="M705" s="150" t="e">
        <f t="shared" si="1088"/>
        <v>#DIV/0!</v>
      </c>
      <c r="N705" s="473"/>
      <c r="O705" s="136">
        <f t="shared" si="1071"/>
        <v>0</v>
      </c>
      <c r="P705" s="150" t="e">
        <f t="shared" si="1072"/>
        <v>#DIV/0!</v>
      </c>
      <c r="Q705" s="473">
        <f t="shared" si="1073"/>
        <v>0</v>
      </c>
      <c r="R705" s="473">
        <f t="shared" si="1074"/>
        <v>0</v>
      </c>
      <c r="S705" s="597" t="s">
        <v>586</v>
      </c>
      <c r="T705" s="37" t="b">
        <f t="shared" si="1082"/>
        <v>1</v>
      </c>
      <c r="CJ705" s="46" t="b">
        <f t="shared" si="1069"/>
        <v>1</v>
      </c>
      <c r="CT705" s="210">
        <f t="shared" si="1002"/>
        <v>0</v>
      </c>
      <c r="CU705" s="46" t="b">
        <f t="shared" si="1003"/>
        <v>1</v>
      </c>
    </row>
    <row r="706" spans="1:99" s="37" customFormat="1" ht="188.25" customHeight="1" collapsed="1" x14ac:dyDescent="0.25">
      <c r="A706" s="391"/>
      <c r="B706" s="202" t="s">
        <v>11</v>
      </c>
      <c r="C706" s="453"/>
      <c r="D706" s="472"/>
      <c r="E706" s="472"/>
      <c r="F706" s="16"/>
      <c r="G706" s="472"/>
      <c r="H706" s="16"/>
      <c r="I706" s="472"/>
      <c r="J706" s="133" t="e">
        <f t="shared" si="1086"/>
        <v>#DIV/0!</v>
      </c>
      <c r="K706" s="472"/>
      <c r="L706" s="133" t="e">
        <f t="shared" si="1087"/>
        <v>#DIV/0!</v>
      </c>
      <c r="M706" s="133" t="e">
        <f t="shared" si="1088"/>
        <v>#DIV/0!</v>
      </c>
      <c r="N706" s="472"/>
      <c r="O706" s="16">
        <f t="shared" si="1071"/>
        <v>0</v>
      </c>
      <c r="P706" s="133" t="e">
        <f t="shared" si="1072"/>
        <v>#DIV/0!</v>
      </c>
      <c r="Q706" s="472">
        <f t="shared" si="1073"/>
        <v>0</v>
      </c>
      <c r="R706" s="472">
        <f t="shared" si="1074"/>
        <v>0</v>
      </c>
      <c r="S706" s="610"/>
      <c r="T706" s="37" t="b">
        <f t="shared" si="1082"/>
        <v>1</v>
      </c>
      <c r="CJ706" s="46" t="b">
        <f t="shared" si="1069"/>
        <v>1</v>
      </c>
      <c r="CT706" s="210">
        <f t="shared" si="1002"/>
        <v>0</v>
      </c>
      <c r="CU706" s="46" t="b">
        <f t="shared" si="1003"/>
        <v>1</v>
      </c>
    </row>
    <row r="707" spans="1:99" s="45" customFormat="1" ht="87" customHeight="1" x14ac:dyDescent="0.25">
      <c r="A707" s="198" t="s">
        <v>233</v>
      </c>
      <c r="B707" s="131" t="s">
        <v>280</v>
      </c>
      <c r="C707" s="175" t="s">
        <v>17</v>
      </c>
      <c r="D707" s="41">
        <f t="shared" ref="D707:I707" si="1089">SUM(D708:D712)</f>
        <v>0</v>
      </c>
      <c r="E707" s="41">
        <f t="shared" si="1089"/>
        <v>0</v>
      </c>
      <c r="F707" s="41">
        <f t="shared" si="1089"/>
        <v>0</v>
      </c>
      <c r="G707" s="41">
        <f t="shared" si="1089"/>
        <v>11526.2</v>
      </c>
      <c r="H707" s="41">
        <f t="shared" si="1089"/>
        <v>11976.2</v>
      </c>
      <c r="I707" s="41">
        <f t="shared" si="1089"/>
        <v>9842</v>
      </c>
      <c r="J707" s="132">
        <f>I707/H707</f>
        <v>0.82</v>
      </c>
      <c r="K707" s="41">
        <f>SUM(K708:K712)</f>
        <v>9515.11</v>
      </c>
      <c r="L707" s="132">
        <f>K707/H707</f>
        <v>0.79</v>
      </c>
      <c r="M707" s="171">
        <f>K707/I707</f>
        <v>0.97</v>
      </c>
      <c r="N707" s="41">
        <f>SUM(N708:N712)</f>
        <v>11976.2</v>
      </c>
      <c r="O707" s="41">
        <f t="shared" ref="O707:O731" si="1090">H707-N707</f>
        <v>0</v>
      </c>
      <c r="P707" s="132">
        <f t="shared" si="1072"/>
        <v>1</v>
      </c>
      <c r="Q707" s="41">
        <f t="shared" ref="Q707:Q736" si="1091">H707-N707</f>
        <v>0</v>
      </c>
      <c r="R707" s="41">
        <f t="shared" si="1074"/>
        <v>326.89</v>
      </c>
      <c r="S707" s="576" t="s">
        <v>546</v>
      </c>
      <c r="T707" s="44" t="b">
        <f t="shared" ref="T707:T712" si="1092">H737-K737=Q737</f>
        <v>0</v>
      </c>
      <c r="CJ707" s="46" t="b">
        <f t="shared" si="1069"/>
        <v>1</v>
      </c>
      <c r="CT707" s="210">
        <f t="shared" si="1002"/>
        <v>11976.2</v>
      </c>
      <c r="CU707" s="46" t="b">
        <f t="shared" si="1003"/>
        <v>1</v>
      </c>
    </row>
    <row r="708" spans="1:99" s="350" customFormat="1" ht="30.75" customHeight="1" x14ac:dyDescent="0.25">
      <c r="A708" s="537"/>
      <c r="B708" s="202" t="s">
        <v>10</v>
      </c>
      <c r="C708" s="453"/>
      <c r="D708" s="472"/>
      <c r="E708" s="472"/>
      <c r="F708" s="16"/>
      <c r="G708" s="472"/>
      <c r="H708" s="472"/>
      <c r="I708" s="472"/>
      <c r="J708" s="133" t="e">
        <f t="shared" ref="J708" si="1093">I708/H708</f>
        <v>#DIV/0!</v>
      </c>
      <c r="K708" s="137"/>
      <c r="L708" s="133" t="e">
        <f t="shared" ref="L708" si="1094">K708/H708</f>
        <v>#DIV/0!</v>
      </c>
      <c r="M708" s="133" t="e">
        <f t="shared" ref="M708" si="1095">K708/I708</f>
        <v>#DIV/0!</v>
      </c>
      <c r="N708" s="137"/>
      <c r="O708" s="472">
        <f t="shared" si="1090"/>
        <v>0</v>
      </c>
      <c r="P708" s="133" t="e">
        <f t="shared" si="1072"/>
        <v>#DIV/0!</v>
      </c>
      <c r="Q708" s="137">
        <f t="shared" si="1091"/>
        <v>0</v>
      </c>
      <c r="R708" s="472">
        <f t="shared" si="1074"/>
        <v>0</v>
      </c>
      <c r="S708" s="577"/>
      <c r="T708" s="46" t="b">
        <f t="shared" si="1092"/>
        <v>0</v>
      </c>
      <c r="CJ708" s="46" t="b">
        <f t="shared" si="1069"/>
        <v>1</v>
      </c>
      <c r="CT708" s="210">
        <f t="shared" si="1002"/>
        <v>0</v>
      </c>
      <c r="CU708" s="46" t="b">
        <f t="shared" si="1003"/>
        <v>1</v>
      </c>
    </row>
    <row r="709" spans="1:99" s="350" customFormat="1" ht="30.75" customHeight="1" x14ac:dyDescent="0.25">
      <c r="A709" s="537"/>
      <c r="B709" s="202" t="s">
        <v>8</v>
      </c>
      <c r="C709" s="453"/>
      <c r="D709" s="472"/>
      <c r="E709" s="472"/>
      <c r="F709" s="472">
        <f>D709-E709</f>
        <v>0</v>
      </c>
      <c r="G709" s="472">
        <v>11526.2</v>
      </c>
      <c r="H709" s="472">
        <v>11976.2</v>
      </c>
      <c r="I709" s="472">
        <v>9842</v>
      </c>
      <c r="J709" s="134">
        <f>I709/H709</f>
        <v>0.82</v>
      </c>
      <c r="K709" s="472">
        <v>9515.11</v>
      </c>
      <c r="L709" s="134">
        <f>K709/H709</f>
        <v>0.79</v>
      </c>
      <c r="M709" s="134">
        <f>K709/I709</f>
        <v>0.97</v>
      </c>
      <c r="N709" s="472">
        <f>H709</f>
        <v>11976.2</v>
      </c>
      <c r="O709" s="472">
        <f t="shared" si="1090"/>
        <v>0</v>
      </c>
      <c r="P709" s="134">
        <f t="shared" si="1072"/>
        <v>1</v>
      </c>
      <c r="Q709" s="472">
        <f t="shared" si="1091"/>
        <v>0</v>
      </c>
      <c r="R709" s="472">
        <f t="shared" si="1074"/>
        <v>326.89</v>
      </c>
      <c r="S709" s="577"/>
      <c r="T709" s="46" t="b">
        <f t="shared" si="1092"/>
        <v>0</v>
      </c>
      <c r="CJ709" s="46" t="b">
        <f t="shared" si="1069"/>
        <v>1</v>
      </c>
      <c r="CT709" s="210">
        <f t="shared" si="1002"/>
        <v>11976.2</v>
      </c>
      <c r="CU709" s="46" t="b">
        <f t="shared" si="1003"/>
        <v>1</v>
      </c>
    </row>
    <row r="710" spans="1:99" s="350" customFormat="1" ht="30.75" customHeight="1" x14ac:dyDescent="0.25">
      <c r="A710" s="537"/>
      <c r="B710" s="202" t="s">
        <v>20</v>
      </c>
      <c r="C710" s="453"/>
      <c r="D710" s="472"/>
      <c r="E710" s="472"/>
      <c r="F710" s="472"/>
      <c r="G710" s="472"/>
      <c r="H710" s="472"/>
      <c r="I710" s="472"/>
      <c r="J710" s="133" t="e">
        <f t="shared" ref="J710:J736" si="1096">I710/H710</f>
        <v>#DIV/0!</v>
      </c>
      <c r="K710" s="472"/>
      <c r="L710" s="133" t="e">
        <f t="shared" ref="L710:L712" si="1097">K710/H710</f>
        <v>#DIV/0!</v>
      </c>
      <c r="M710" s="133" t="e">
        <f t="shared" ref="M710:M712" si="1098">K710/I710</f>
        <v>#DIV/0!</v>
      </c>
      <c r="N710" s="472"/>
      <c r="O710" s="472">
        <f t="shared" si="1090"/>
        <v>0</v>
      </c>
      <c r="P710" s="133" t="e">
        <f t="shared" si="1072"/>
        <v>#DIV/0!</v>
      </c>
      <c r="Q710" s="472">
        <f t="shared" si="1091"/>
        <v>0</v>
      </c>
      <c r="R710" s="472">
        <f t="shared" si="1074"/>
        <v>0</v>
      </c>
      <c r="S710" s="577"/>
      <c r="T710" s="46" t="b">
        <f t="shared" si="1092"/>
        <v>0</v>
      </c>
      <c r="CJ710" s="46" t="b">
        <f t="shared" si="1069"/>
        <v>1</v>
      </c>
      <c r="CT710" s="210">
        <f t="shared" si="1002"/>
        <v>0</v>
      </c>
      <c r="CU710" s="46" t="b">
        <f t="shared" si="1003"/>
        <v>1</v>
      </c>
    </row>
    <row r="711" spans="1:99" s="350" customFormat="1" ht="30.75" customHeight="1" x14ac:dyDescent="0.25">
      <c r="A711" s="537"/>
      <c r="B711" s="135" t="s">
        <v>22</v>
      </c>
      <c r="C711" s="465"/>
      <c r="D711" s="473"/>
      <c r="E711" s="473"/>
      <c r="F711" s="136"/>
      <c r="G711" s="473"/>
      <c r="H711" s="136"/>
      <c r="I711" s="473"/>
      <c r="J711" s="133" t="e">
        <f t="shared" si="1096"/>
        <v>#DIV/0!</v>
      </c>
      <c r="K711" s="473"/>
      <c r="L711" s="133" t="e">
        <f t="shared" si="1097"/>
        <v>#DIV/0!</v>
      </c>
      <c r="M711" s="133" t="e">
        <f t="shared" si="1098"/>
        <v>#DIV/0!</v>
      </c>
      <c r="N711" s="473"/>
      <c r="O711" s="136">
        <f t="shared" si="1090"/>
        <v>0</v>
      </c>
      <c r="P711" s="133" t="e">
        <f t="shared" si="1072"/>
        <v>#DIV/0!</v>
      </c>
      <c r="Q711" s="473">
        <f t="shared" si="1091"/>
        <v>0</v>
      </c>
      <c r="R711" s="473">
        <f t="shared" si="1074"/>
        <v>0</v>
      </c>
      <c r="S711" s="577"/>
      <c r="T711" s="46" t="b">
        <f t="shared" si="1092"/>
        <v>1</v>
      </c>
      <c r="CJ711" s="46" t="b">
        <f t="shared" si="1069"/>
        <v>1</v>
      </c>
      <c r="CT711" s="210">
        <f t="shared" si="1002"/>
        <v>0</v>
      </c>
      <c r="CU711" s="46" t="b">
        <f t="shared" si="1003"/>
        <v>1</v>
      </c>
    </row>
    <row r="712" spans="1:99" s="350" customFormat="1" ht="30.75" customHeight="1" collapsed="1" x14ac:dyDescent="0.25">
      <c r="A712" s="391"/>
      <c r="B712" s="202" t="s">
        <v>11</v>
      </c>
      <c r="C712" s="453"/>
      <c r="D712" s="472"/>
      <c r="E712" s="472"/>
      <c r="F712" s="16"/>
      <c r="G712" s="472"/>
      <c r="H712" s="16"/>
      <c r="I712" s="472"/>
      <c r="J712" s="133" t="e">
        <f t="shared" si="1096"/>
        <v>#DIV/0!</v>
      </c>
      <c r="K712" s="472"/>
      <c r="L712" s="133" t="e">
        <f t="shared" si="1097"/>
        <v>#DIV/0!</v>
      </c>
      <c r="M712" s="133" t="e">
        <f t="shared" si="1098"/>
        <v>#DIV/0!</v>
      </c>
      <c r="N712" s="472"/>
      <c r="O712" s="16">
        <f t="shared" si="1090"/>
        <v>0</v>
      </c>
      <c r="P712" s="133" t="e">
        <f t="shared" si="1072"/>
        <v>#DIV/0!</v>
      </c>
      <c r="Q712" s="472">
        <f t="shared" si="1091"/>
        <v>0</v>
      </c>
      <c r="R712" s="472">
        <f t="shared" si="1074"/>
        <v>0</v>
      </c>
      <c r="S712" s="578"/>
      <c r="T712" s="46" t="b">
        <f t="shared" si="1092"/>
        <v>1</v>
      </c>
      <c r="CJ712" s="46" t="b">
        <f t="shared" si="1069"/>
        <v>1</v>
      </c>
      <c r="CT712" s="210">
        <f t="shared" si="1002"/>
        <v>0</v>
      </c>
      <c r="CU712" s="46" t="b">
        <f t="shared" si="1003"/>
        <v>1</v>
      </c>
    </row>
    <row r="713" spans="1:99" s="45" customFormat="1" ht="102" customHeight="1" x14ac:dyDescent="0.25">
      <c r="A713" s="198" t="s">
        <v>408</v>
      </c>
      <c r="B713" s="131" t="s">
        <v>428</v>
      </c>
      <c r="C713" s="175" t="s">
        <v>17</v>
      </c>
      <c r="D713" s="41">
        <f t="shared" ref="D713:I713" si="1099">SUM(D714:D718)</f>
        <v>0</v>
      </c>
      <c r="E713" s="41">
        <f t="shared" si="1099"/>
        <v>0</v>
      </c>
      <c r="F713" s="41">
        <f t="shared" si="1099"/>
        <v>0</v>
      </c>
      <c r="G713" s="41">
        <f t="shared" si="1099"/>
        <v>89.1</v>
      </c>
      <c r="H713" s="41">
        <f t="shared" si="1099"/>
        <v>89.1</v>
      </c>
      <c r="I713" s="41">
        <f t="shared" si="1099"/>
        <v>89.1</v>
      </c>
      <c r="J713" s="132">
        <f>I713/H713</f>
        <v>1</v>
      </c>
      <c r="K713" s="41">
        <f>SUM(K714:K718)</f>
        <v>0</v>
      </c>
      <c r="L713" s="132">
        <f>K713/H713</f>
        <v>0</v>
      </c>
      <c r="M713" s="172">
        <f>K713/I713</f>
        <v>0</v>
      </c>
      <c r="N713" s="41">
        <f>SUM(N714:N718)</f>
        <v>89.1</v>
      </c>
      <c r="O713" s="41">
        <f t="shared" ref="O713:O718" si="1100">H713-N713</f>
        <v>0</v>
      </c>
      <c r="P713" s="132">
        <f t="shared" ref="P713:P718" si="1101">N713/H713</f>
        <v>1</v>
      </c>
      <c r="Q713" s="41">
        <f t="shared" ref="Q713:Q718" si="1102">H713-N713</f>
        <v>0</v>
      </c>
      <c r="R713" s="41">
        <f t="shared" ref="R713:R718" si="1103">I713-K713</f>
        <v>89.1</v>
      </c>
      <c r="S713" s="576" t="s">
        <v>467</v>
      </c>
      <c r="T713" s="44" t="b">
        <f t="shared" ref="T713:T718" si="1104">H743-K743=Q743</f>
        <v>1</v>
      </c>
      <c r="CJ713" s="46" t="b">
        <f t="shared" ref="CJ713:CJ718" si="1105">N713+O713=H713</f>
        <v>1</v>
      </c>
      <c r="CT713" s="210">
        <f t="shared" si="1002"/>
        <v>89.1</v>
      </c>
      <c r="CU713" s="46" t="b">
        <f t="shared" si="1003"/>
        <v>1</v>
      </c>
    </row>
    <row r="714" spans="1:99" s="350" customFormat="1" ht="39.75" customHeight="1" x14ac:dyDescent="0.25">
      <c r="A714" s="537"/>
      <c r="B714" s="202" t="s">
        <v>10</v>
      </c>
      <c r="C714" s="453"/>
      <c r="D714" s="472"/>
      <c r="E714" s="472"/>
      <c r="F714" s="16"/>
      <c r="G714" s="472">
        <v>89.1</v>
      </c>
      <c r="H714" s="472">
        <v>89.1</v>
      </c>
      <c r="I714" s="472">
        <v>89.1</v>
      </c>
      <c r="J714" s="134">
        <f t="shared" ref="J714" si="1106">I714/H714</f>
        <v>1</v>
      </c>
      <c r="K714" s="137"/>
      <c r="L714" s="133">
        <f t="shared" ref="L714" si="1107">K714/H714</f>
        <v>0</v>
      </c>
      <c r="M714" s="133">
        <f t="shared" ref="M714" si="1108">K714/I714</f>
        <v>0</v>
      </c>
      <c r="N714" s="472">
        <v>89.1</v>
      </c>
      <c r="O714" s="472">
        <f t="shared" si="1100"/>
        <v>0</v>
      </c>
      <c r="P714" s="134">
        <f t="shared" si="1101"/>
        <v>1</v>
      </c>
      <c r="Q714" s="137">
        <f t="shared" si="1102"/>
        <v>0</v>
      </c>
      <c r="R714" s="472">
        <f t="shared" si="1103"/>
        <v>89.1</v>
      </c>
      <c r="S714" s="577"/>
      <c r="T714" s="46" t="b">
        <f t="shared" si="1104"/>
        <v>1</v>
      </c>
      <c r="CJ714" s="46" t="b">
        <f t="shared" si="1105"/>
        <v>1</v>
      </c>
      <c r="CT714" s="210">
        <f t="shared" si="1002"/>
        <v>89.1</v>
      </c>
      <c r="CU714" s="46" t="b">
        <f t="shared" si="1003"/>
        <v>1</v>
      </c>
    </row>
    <row r="715" spans="1:99" s="350" customFormat="1" ht="39.75" customHeight="1" x14ac:dyDescent="0.25">
      <c r="A715" s="537"/>
      <c r="B715" s="202" t="s">
        <v>8</v>
      </c>
      <c r="C715" s="453"/>
      <c r="D715" s="472"/>
      <c r="E715" s="472"/>
      <c r="F715" s="472">
        <f>D715-E715</f>
        <v>0</v>
      </c>
      <c r="G715" s="472"/>
      <c r="H715" s="472"/>
      <c r="I715" s="472"/>
      <c r="J715" s="133" t="e">
        <f>I715/H715</f>
        <v>#DIV/0!</v>
      </c>
      <c r="K715" s="472"/>
      <c r="L715" s="133" t="e">
        <f>K715/H715</f>
        <v>#DIV/0!</v>
      </c>
      <c r="M715" s="133" t="e">
        <f>K715/I715</f>
        <v>#DIV/0!</v>
      </c>
      <c r="N715" s="472">
        <f>H715</f>
        <v>0</v>
      </c>
      <c r="O715" s="472">
        <f t="shared" si="1100"/>
        <v>0</v>
      </c>
      <c r="P715" s="133" t="e">
        <f t="shared" si="1101"/>
        <v>#DIV/0!</v>
      </c>
      <c r="Q715" s="472">
        <f t="shared" si="1102"/>
        <v>0</v>
      </c>
      <c r="R715" s="472">
        <f t="shared" si="1103"/>
        <v>0</v>
      </c>
      <c r="S715" s="577"/>
      <c r="T715" s="46" t="b">
        <f t="shared" si="1104"/>
        <v>1</v>
      </c>
      <c r="CJ715" s="46" t="b">
        <f t="shared" si="1105"/>
        <v>1</v>
      </c>
      <c r="CT715" s="210">
        <f t="shared" si="1002"/>
        <v>0</v>
      </c>
      <c r="CU715" s="46" t="b">
        <f t="shared" si="1003"/>
        <v>1</v>
      </c>
    </row>
    <row r="716" spans="1:99" s="350" customFormat="1" ht="39.75" customHeight="1" x14ac:dyDescent="0.25">
      <c r="A716" s="537"/>
      <c r="B716" s="202" t="s">
        <v>20</v>
      </c>
      <c r="C716" s="453"/>
      <c r="D716" s="472"/>
      <c r="E716" s="472"/>
      <c r="F716" s="472"/>
      <c r="G716" s="472"/>
      <c r="H716" s="472"/>
      <c r="I716" s="472"/>
      <c r="J716" s="133" t="e">
        <f t="shared" ref="J716:J718" si="1109">I716/H716</f>
        <v>#DIV/0!</v>
      </c>
      <c r="K716" s="472"/>
      <c r="L716" s="133" t="e">
        <f t="shared" ref="L716:L718" si="1110">K716/H716</f>
        <v>#DIV/0!</v>
      </c>
      <c r="M716" s="133" t="e">
        <f t="shared" ref="M716:M718" si="1111">K716/I716</f>
        <v>#DIV/0!</v>
      </c>
      <c r="N716" s="472"/>
      <c r="O716" s="472">
        <f t="shared" si="1100"/>
        <v>0</v>
      </c>
      <c r="P716" s="133" t="e">
        <f t="shared" si="1101"/>
        <v>#DIV/0!</v>
      </c>
      <c r="Q716" s="472">
        <f t="shared" si="1102"/>
        <v>0</v>
      </c>
      <c r="R716" s="472">
        <f t="shared" si="1103"/>
        <v>0</v>
      </c>
      <c r="S716" s="577"/>
      <c r="T716" s="46" t="b">
        <f t="shared" si="1104"/>
        <v>1</v>
      </c>
      <c r="CJ716" s="46" t="b">
        <f t="shared" si="1105"/>
        <v>1</v>
      </c>
      <c r="CT716" s="210">
        <f t="shared" si="1002"/>
        <v>0</v>
      </c>
      <c r="CU716" s="46" t="b">
        <f t="shared" si="1003"/>
        <v>1</v>
      </c>
    </row>
    <row r="717" spans="1:99" s="350" customFormat="1" ht="39.75" customHeight="1" x14ac:dyDescent="0.25">
      <c r="A717" s="537"/>
      <c r="B717" s="135" t="s">
        <v>22</v>
      </c>
      <c r="C717" s="465"/>
      <c r="D717" s="473"/>
      <c r="E717" s="473"/>
      <c r="F717" s="136"/>
      <c r="G717" s="473"/>
      <c r="H717" s="136"/>
      <c r="I717" s="473"/>
      <c r="J717" s="133" t="e">
        <f t="shared" si="1109"/>
        <v>#DIV/0!</v>
      </c>
      <c r="K717" s="473"/>
      <c r="L717" s="133" t="e">
        <f t="shared" si="1110"/>
        <v>#DIV/0!</v>
      </c>
      <c r="M717" s="133" t="e">
        <f t="shared" si="1111"/>
        <v>#DIV/0!</v>
      </c>
      <c r="N717" s="473"/>
      <c r="O717" s="136">
        <f t="shared" si="1100"/>
        <v>0</v>
      </c>
      <c r="P717" s="133" t="e">
        <f t="shared" si="1101"/>
        <v>#DIV/0!</v>
      </c>
      <c r="Q717" s="473">
        <f t="shared" si="1102"/>
        <v>0</v>
      </c>
      <c r="R717" s="473">
        <f t="shared" si="1103"/>
        <v>0</v>
      </c>
      <c r="S717" s="577"/>
      <c r="T717" s="46" t="b">
        <f t="shared" si="1104"/>
        <v>1</v>
      </c>
      <c r="CJ717" s="46" t="b">
        <f t="shared" si="1105"/>
        <v>1</v>
      </c>
      <c r="CT717" s="210">
        <f t="shared" si="1002"/>
        <v>0</v>
      </c>
      <c r="CU717" s="46" t="b">
        <f t="shared" si="1003"/>
        <v>1</v>
      </c>
    </row>
    <row r="718" spans="1:99" s="350" customFormat="1" ht="39.75" customHeight="1" collapsed="1" x14ac:dyDescent="0.25">
      <c r="A718" s="391"/>
      <c r="B718" s="202" t="s">
        <v>11</v>
      </c>
      <c r="C718" s="453"/>
      <c r="D718" s="472"/>
      <c r="E718" s="472"/>
      <c r="F718" s="16"/>
      <c r="G718" s="472"/>
      <c r="H718" s="16"/>
      <c r="I718" s="472"/>
      <c r="J718" s="133" t="e">
        <f t="shared" si="1109"/>
        <v>#DIV/0!</v>
      </c>
      <c r="K718" s="472"/>
      <c r="L718" s="133" t="e">
        <f t="shared" si="1110"/>
        <v>#DIV/0!</v>
      </c>
      <c r="M718" s="133" t="e">
        <f t="shared" si="1111"/>
        <v>#DIV/0!</v>
      </c>
      <c r="N718" s="472"/>
      <c r="O718" s="16">
        <f t="shared" si="1100"/>
        <v>0</v>
      </c>
      <c r="P718" s="133" t="e">
        <f t="shared" si="1101"/>
        <v>#DIV/0!</v>
      </c>
      <c r="Q718" s="472">
        <f t="shared" si="1102"/>
        <v>0</v>
      </c>
      <c r="R718" s="472">
        <f t="shared" si="1103"/>
        <v>0</v>
      </c>
      <c r="S718" s="578"/>
      <c r="T718" s="46" t="b">
        <f t="shared" si="1104"/>
        <v>1</v>
      </c>
      <c r="CJ718" s="46" t="b">
        <f t="shared" si="1105"/>
        <v>1</v>
      </c>
      <c r="CT718" s="210">
        <f t="shared" si="1002"/>
        <v>0</v>
      </c>
      <c r="CU718" s="46" t="b">
        <f t="shared" si="1003"/>
        <v>1</v>
      </c>
    </row>
    <row r="719" spans="1:99" s="350" customFormat="1" ht="184.5" outlineLevel="1" x14ac:dyDescent="0.25">
      <c r="A719" s="178" t="s">
        <v>282</v>
      </c>
      <c r="B719" s="165" t="s">
        <v>375</v>
      </c>
      <c r="C719" s="129" t="s">
        <v>2</v>
      </c>
      <c r="D719" s="51">
        <f t="shared" ref="D719:I719" si="1112">SUM(D720:D724)</f>
        <v>0</v>
      </c>
      <c r="E719" s="51">
        <f t="shared" si="1112"/>
        <v>0</v>
      </c>
      <c r="F719" s="51">
        <f t="shared" si="1112"/>
        <v>0</v>
      </c>
      <c r="G719" s="51">
        <f t="shared" si="1112"/>
        <v>550</v>
      </c>
      <c r="H719" s="203">
        <f t="shared" si="1112"/>
        <v>550</v>
      </c>
      <c r="I719" s="51">
        <f t="shared" si="1112"/>
        <v>550</v>
      </c>
      <c r="J719" s="130">
        <f t="shared" ref="J719:J724" si="1113">I719/H719</f>
        <v>1</v>
      </c>
      <c r="K719" s="51">
        <f>SUM(K720:K724)</f>
        <v>550</v>
      </c>
      <c r="L719" s="130">
        <f>K719/H719</f>
        <v>1</v>
      </c>
      <c r="M719" s="130">
        <f>K719/I719</f>
        <v>1</v>
      </c>
      <c r="N719" s="51">
        <f t="shared" ref="N719" si="1114">SUM(N720:N724)</f>
        <v>550</v>
      </c>
      <c r="O719" s="203">
        <f t="shared" ref="O719" si="1115">H719-N719</f>
        <v>0</v>
      </c>
      <c r="P719" s="130">
        <f t="shared" si="1072"/>
        <v>1</v>
      </c>
      <c r="Q719" s="51">
        <f t="shared" ref="Q719:Q730" si="1116">H719-N719</f>
        <v>0</v>
      </c>
      <c r="R719" s="51">
        <f t="shared" si="1074"/>
        <v>0</v>
      </c>
      <c r="S719" s="316"/>
      <c r="T719" s="46" t="b">
        <f t="shared" ref="T719:T730" si="1117">H731-K731=Q731</f>
        <v>0</v>
      </c>
      <c r="CG719" s="548" t="s">
        <v>185</v>
      </c>
      <c r="CJ719" s="46" t="b">
        <f t="shared" ref="CJ719:CJ730" si="1118">N719+O719=H719</f>
        <v>1</v>
      </c>
      <c r="CT719" s="210">
        <f t="shared" si="1002"/>
        <v>550</v>
      </c>
      <c r="CU719" s="46" t="b">
        <f t="shared" si="1003"/>
        <v>1</v>
      </c>
    </row>
    <row r="720" spans="1:99" s="350" customFormat="1" outlineLevel="1" x14ac:dyDescent="0.25">
      <c r="A720" s="544"/>
      <c r="B720" s="179" t="s">
        <v>10</v>
      </c>
      <c r="C720" s="173"/>
      <c r="D720" s="42"/>
      <c r="E720" s="42"/>
      <c r="F720" s="42"/>
      <c r="G720" s="42">
        <f>G726</f>
        <v>0</v>
      </c>
      <c r="H720" s="42">
        <f t="shared" ref="H720:I720" si="1119">H726</f>
        <v>0</v>
      </c>
      <c r="I720" s="42">
        <f t="shared" si="1119"/>
        <v>0</v>
      </c>
      <c r="J720" s="133" t="e">
        <f t="shared" si="1113"/>
        <v>#DIV/0!</v>
      </c>
      <c r="K720" s="42">
        <f t="shared" ref="K720:K724" si="1120">K726</f>
        <v>0</v>
      </c>
      <c r="L720" s="133" t="e">
        <f t="shared" ref="L720" si="1121">K720/H720</f>
        <v>#DIV/0!</v>
      </c>
      <c r="M720" s="133" t="e">
        <f t="shared" ref="M720" si="1122">K720/I720</f>
        <v>#DIV/0!</v>
      </c>
      <c r="N720" s="42">
        <f t="shared" ref="N720:O720" si="1123">N726</f>
        <v>0</v>
      </c>
      <c r="O720" s="42">
        <f t="shared" si="1123"/>
        <v>0</v>
      </c>
      <c r="P720" s="133" t="e">
        <f t="shared" si="1072"/>
        <v>#DIV/0!</v>
      </c>
      <c r="Q720" s="42">
        <f t="shared" si="1116"/>
        <v>0</v>
      </c>
      <c r="R720" s="42">
        <f t="shared" si="1074"/>
        <v>0</v>
      </c>
      <c r="S720" s="469"/>
      <c r="T720" s="46" t="b">
        <f t="shared" si="1117"/>
        <v>0</v>
      </c>
      <c r="CJ720" s="46" t="b">
        <f t="shared" si="1118"/>
        <v>1</v>
      </c>
      <c r="CT720" s="210">
        <f t="shared" si="1002"/>
        <v>0</v>
      </c>
      <c r="CU720" s="46" t="b">
        <f t="shared" si="1003"/>
        <v>1</v>
      </c>
    </row>
    <row r="721" spans="1:99" s="350" customFormat="1" outlineLevel="1" x14ac:dyDescent="0.25">
      <c r="A721" s="544"/>
      <c r="B721" s="179" t="s">
        <v>8</v>
      </c>
      <c r="C721" s="173"/>
      <c r="D721" s="42"/>
      <c r="E721" s="42"/>
      <c r="F721" s="42">
        <f>D721-E721</f>
        <v>0</v>
      </c>
      <c r="G721" s="42">
        <f t="shared" ref="G721:I721" si="1124">G727</f>
        <v>550</v>
      </c>
      <c r="H721" s="42">
        <f t="shared" si="1124"/>
        <v>550</v>
      </c>
      <c r="I721" s="42">
        <f t="shared" si="1124"/>
        <v>550</v>
      </c>
      <c r="J721" s="169">
        <f t="shared" si="1113"/>
        <v>1</v>
      </c>
      <c r="K721" s="42">
        <f t="shared" si="1120"/>
        <v>550</v>
      </c>
      <c r="L721" s="169">
        <f>K721/H721</f>
        <v>1</v>
      </c>
      <c r="M721" s="134">
        <f>K721/I721</f>
        <v>1</v>
      </c>
      <c r="N721" s="42">
        <f t="shared" ref="N721:O721" si="1125">N727</f>
        <v>550</v>
      </c>
      <c r="O721" s="42">
        <f t="shared" si="1125"/>
        <v>0</v>
      </c>
      <c r="P721" s="169">
        <f t="shared" si="1072"/>
        <v>1</v>
      </c>
      <c r="Q721" s="42">
        <f t="shared" si="1116"/>
        <v>0</v>
      </c>
      <c r="R721" s="42">
        <f t="shared" si="1074"/>
        <v>0</v>
      </c>
      <c r="S721" s="469"/>
      <c r="T721" s="46" t="b">
        <f t="shared" si="1117"/>
        <v>0</v>
      </c>
      <c r="CJ721" s="46" t="b">
        <f t="shared" si="1118"/>
        <v>1</v>
      </c>
      <c r="CT721" s="210">
        <f t="shared" si="1002"/>
        <v>550</v>
      </c>
      <c r="CU721" s="46" t="b">
        <f t="shared" si="1003"/>
        <v>1</v>
      </c>
    </row>
    <row r="722" spans="1:99" s="350" customFormat="1" outlineLevel="1" x14ac:dyDescent="0.25">
      <c r="A722" s="544"/>
      <c r="B722" s="179" t="s">
        <v>20</v>
      </c>
      <c r="C722" s="173"/>
      <c r="D722" s="42"/>
      <c r="E722" s="42"/>
      <c r="F722" s="42"/>
      <c r="G722" s="42">
        <f t="shared" ref="G722:I722" si="1126">G728</f>
        <v>0</v>
      </c>
      <c r="H722" s="42">
        <f t="shared" si="1126"/>
        <v>0</v>
      </c>
      <c r="I722" s="42">
        <f t="shared" si="1126"/>
        <v>0</v>
      </c>
      <c r="J722" s="133" t="e">
        <f t="shared" si="1113"/>
        <v>#DIV/0!</v>
      </c>
      <c r="K722" s="42">
        <f t="shared" si="1120"/>
        <v>0</v>
      </c>
      <c r="L722" s="133" t="e">
        <f t="shared" ref="L722:L724" si="1127">K722/H722</f>
        <v>#DIV/0!</v>
      </c>
      <c r="M722" s="133" t="e">
        <f t="shared" ref="M722:M724" si="1128">K722/I722</f>
        <v>#DIV/0!</v>
      </c>
      <c r="N722" s="42">
        <f t="shared" ref="N722:O722" si="1129">N728</f>
        <v>0</v>
      </c>
      <c r="O722" s="42">
        <f t="shared" si="1129"/>
        <v>0</v>
      </c>
      <c r="P722" s="133" t="e">
        <f t="shared" si="1072"/>
        <v>#DIV/0!</v>
      </c>
      <c r="Q722" s="42">
        <f t="shared" si="1116"/>
        <v>0</v>
      </c>
      <c r="R722" s="42">
        <f t="shared" si="1074"/>
        <v>0</v>
      </c>
      <c r="S722" s="469"/>
      <c r="T722" s="46" t="b">
        <f t="shared" si="1117"/>
        <v>0</v>
      </c>
      <c r="CJ722" s="46" t="b">
        <f t="shared" si="1118"/>
        <v>1</v>
      </c>
      <c r="CT722" s="210">
        <f t="shared" ref="CT722:CT785" si="1130">N722+O722</f>
        <v>0</v>
      </c>
      <c r="CU722" s="46" t="b">
        <f t="shared" ref="CU722:CU785" si="1131">CT722=H722</f>
        <v>1</v>
      </c>
    </row>
    <row r="723" spans="1:99" s="350" customFormat="1" outlineLevel="1" x14ac:dyDescent="0.25">
      <c r="A723" s="544"/>
      <c r="B723" s="180" t="s">
        <v>22</v>
      </c>
      <c r="C723" s="478"/>
      <c r="D723" s="167"/>
      <c r="E723" s="167"/>
      <c r="F723" s="167"/>
      <c r="G723" s="42">
        <f t="shared" ref="G723:I723" si="1132">G729</f>
        <v>0</v>
      </c>
      <c r="H723" s="42">
        <f t="shared" si="1132"/>
        <v>0</v>
      </c>
      <c r="I723" s="42">
        <f t="shared" si="1132"/>
        <v>0</v>
      </c>
      <c r="J723" s="133" t="e">
        <f t="shared" si="1113"/>
        <v>#DIV/0!</v>
      </c>
      <c r="K723" s="42">
        <f t="shared" si="1120"/>
        <v>0</v>
      </c>
      <c r="L723" s="133" t="e">
        <f t="shared" si="1127"/>
        <v>#DIV/0!</v>
      </c>
      <c r="M723" s="133" t="e">
        <f t="shared" si="1128"/>
        <v>#DIV/0!</v>
      </c>
      <c r="N723" s="42">
        <f t="shared" ref="N723:O723" si="1133">N729</f>
        <v>0</v>
      </c>
      <c r="O723" s="42">
        <f t="shared" si="1133"/>
        <v>0</v>
      </c>
      <c r="P723" s="133" t="e">
        <f t="shared" si="1072"/>
        <v>#DIV/0!</v>
      </c>
      <c r="Q723" s="42">
        <f t="shared" si="1116"/>
        <v>0</v>
      </c>
      <c r="R723" s="42">
        <f t="shared" si="1074"/>
        <v>0</v>
      </c>
      <c r="S723" s="469"/>
      <c r="T723" s="46" t="b">
        <f t="shared" si="1117"/>
        <v>1</v>
      </c>
      <c r="CJ723" s="46" t="b">
        <f t="shared" si="1118"/>
        <v>1</v>
      </c>
      <c r="CT723" s="210">
        <f t="shared" si="1130"/>
        <v>0</v>
      </c>
      <c r="CU723" s="46" t="b">
        <f t="shared" si="1131"/>
        <v>1</v>
      </c>
    </row>
    <row r="724" spans="1:99" s="350" customFormat="1" outlineLevel="1" collapsed="1" x14ac:dyDescent="0.25">
      <c r="A724" s="545"/>
      <c r="B724" s="179" t="s">
        <v>11</v>
      </c>
      <c r="C724" s="173"/>
      <c r="D724" s="42"/>
      <c r="E724" s="42"/>
      <c r="F724" s="42"/>
      <c r="G724" s="42">
        <f t="shared" ref="G724:I724" si="1134">G730</f>
        <v>0</v>
      </c>
      <c r="H724" s="42">
        <f t="shared" si="1134"/>
        <v>0</v>
      </c>
      <c r="I724" s="42">
        <f t="shared" si="1134"/>
        <v>0</v>
      </c>
      <c r="J724" s="133" t="e">
        <f t="shared" si="1113"/>
        <v>#DIV/0!</v>
      </c>
      <c r="K724" s="42">
        <f t="shared" si="1120"/>
        <v>0</v>
      </c>
      <c r="L724" s="133" t="e">
        <f t="shared" si="1127"/>
        <v>#DIV/0!</v>
      </c>
      <c r="M724" s="133" t="e">
        <f t="shared" si="1128"/>
        <v>#DIV/0!</v>
      </c>
      <c r="N724" s="42">
        <f t="shared" ref="N724:O724" si="1135">N730</f>
        <v>0</v>
      </c>
      <c r="O724" s="42">
        <f t="shared" si="1135"/>
        <v>0</v>
      </c>
      <c r="P724" s="133" t="e">
        <f t="shared" si="1072"/>
        <v>#DIV/0!</v>
      </c>
      <c r="Q724" s="42">
        <f t="shared" si="1116"/>
        <v>0</v>
      </c>
      <c r="R724" s="42">
        <f t="shared" si="1074"/>
        <v>0</v>
      </c>
      <c r="S724" s="470"/>
      <c r="T724" s="46" t="b">
        <f t="shared" si="1117"/>
        <v>1</v>
      </c>
      <c r="CJ724" s="46" t="b">
        <f t="shared" si="1118"/>
        <v>1</v>
      </c>
      <c r="CT724" s="210">
        <f t="shared" si="1130"/>
        <v>0</v>
      </c>
      <c r="CU724" s="46" t="b">
        <f t="shared" si="1131"/>
        <v>1</v>
      </c>
    </row>
    <row r="725" spans="1:99" s="49" customFormat="1" ht="134.25" customHeight="1" x14ac:dyDescent="0.25">
      <c r="A725" s="198" t="s">
        <v>284</v>
      </c>
      <c r="B725" s="131" t="s">
        <v>378</v>
      </c>
      <c r="C725" s="175" t="s">
        <v>17</v>
      </c>
      <c r="D725" s="41">
        <f t="shared" ref="D725:I725" si="1136">SUM(D726:D730)</f>
        <v>0</v>
      </c>
      <c r="E725" s="41">
        <f t="shared" si="1136"/>
        <v>0</v>
      </c>
      <c r="F725" s="41">
        <f t="shared" si="1136"/>
        <v>0</v>
      </c>
      <c r="G725" s="41">
        <f t="shared" si="1136"/>
        <v>550</v>
      </c>
      <c r="H725" s="41">
        <f t="shared" si="1136"/>
        <v>550</v>
      </c>
      <c r="I725" s="41">
        <f t="shared" si="1136"/>
        <v>550</v>
      </c>
      <c r="J725" s="132">
        <f>I725/H725</f>
        <v>1</v>
      </c>
      <c r="K725" s="41">
        <f>SUM(K726:K730)</f>
        <v>550</v>
      </c>
      <c r="L725" s="132">
        <f>K725/H725</f>
        <v>1</v>
      </c>
      <c r="M725" s="171">
        <f>K725/I725</f>
        <v>1</v>
      </c>
      <c r="N725" s="41">
        <f>SUM(N726:N730)</f>
        <v>550</v>
      </c>
      <c r="O725" s="41">
        <f t="shared" ref="O725:O730" si="1137">H725-N725</f>
        <v>0</v>
      </c>
      <c r="P725" s="132">
        <f t="shared" si="1072"/>
        <v>1</v>
      </c>
      <c r="Q725" s="41">
        <f t="shared" si="1116"/>
        <v>0</v>
      </c>
      <c r="R725" s="41">
        <f t="shared" si="1074"/>
        <v>0</v>
      </c>
      <c r="S725" s="598" t="s">
        <v>465</v>
      </c>
      <c r="T725" s="48" t="b">
        <f t="shared" si="1117"/>
        <v>0</v>
      </c>
      <c r="CJ725" s="46" t="b">
        <f t="shared" si="1118"/>
        <v>1</v>
      </c>
      <c r="CT725" s="210">
        <f t="shared" si="1130"/>
        <v>550</v>
      </c>
      <c r="CU725" s="46" t="b">
        <f t="shared" si="1131"/>
        <v>1</v>
      </c>
    </row>
    <row r="726" spans="1:99" s="37" customFormat="1" ht="30.75" customHeight="1" x14ac:dyDescent="0.25">
      <c r="A726" s="537"/>
      <c r="B726" s="202" t="s">
        <v>10</v>
      </c>
      <c r="C726" s="503"/>
      <c r="D726" s="488"/>
      <c r="E726" s="488"/>
      <c r="F726" s="16"/>
      <c r="G726" s="488"/>
      <c r="H726" s="488"/>
      <c r="I726" s="488"/>
      <c r="J726" s="133" t="e">
        <f t="shared" ref="J726:J727" si="1138">I726/H726</f>
        <v>#DIV/0!</v>
      </c>
      <c r="K726" s="488"/>
      <c r="L726" s="133" t="e">
        <f t="shared" ref="L726:L730" si="1139">K726/H726</f>
        <v>#DIV/0!</v>
      </c>
      <c r="M726" s="133" t="e">
        <f t="shared" ref="M726" si="1140">K726/I726</f>
        <v>#DIV/0!</v>
      </c>
      <c r="N726" s="488">
        <f>H726</f>
        <v>0</v>
      </c>
      <c r="O726" s="488">
        <f t="shared" si="1137"/>
        <v>0</v>
      </c>
      <c r="P726" s="133" t="e">
        <f t="shared" si="1072"/>
        <v>#DIV/0!</v>
      </c>
      <c r="Q726" s="488">
        <f t="shared" si="1116"/>
        <v>0</v>
      </c>
      <c r="R726" s="488">
        <f t="shared" si="1074"/>
        <v>0</v>
      </c>
      <c r="S726" s="598"/>
      <c r="T726" s="37" t="b">
        <f t="shared" si="1117"/>
        <v>0</v>
      </c>
      <c r="CJ726" s="46" t="b">
        <f t="shared" si="1118"/>
        <v>1</v>
      </c>
      <c r="CT726" s="210">
        <f t="shared" si="1130"/>
        <v>0</v>
      </c>
      <c r="CU726" s="46" t="b">
        <f t="shared" si="1131"/>
        <v>1</v>
      </c>
    </row>
    <row r="727" spans="1:99" s="37" customFormat="1" ht="30.75" customHeight="1" x14ac:dyDescent="0.25">
      <c r="A727" s="537"/>
      <c r="B727" s="202" t="s">
        <v>8</v>
      </c>
      <c r="C727" s="503"/>
      <c r="D727" s="488"/>
      <c r="E727" s="488"/>
      <c r="F727" s="488">
        <f>D727-E727</f>
        <v>0</v>
      </c>
      <c r="G727" s="488">
        <v>550</v>
      </c>
      <c r="H727" s="488">
        <v>550</v>
      </c>
      <c r="I727" s="488">
        <v>550</v>
      </c>
      <c r="J727" s="134">
        <f t="shared" si="1138"/>
        <v>1</v>
      </c>
      <c r="K727" s="488">
        <v>550</v>
      </c>
      <c r="L727" s="134">
        <f t="shared" ref="L727" si="1141">K727/H727</f>
        <v>1</v>
      </c>
      <c r="M727" s="134">
        <f t="shared" ref="M727" si="1142">K727/I727</f>
        <v>1</v>
      </c>
      <c r="N727" s="488">
        <f>H727</f>
        <v>550</v>
      </c>
      <c r="O727" s="488">
        <f t="shared" si="1137"/>
        <v>0</v>
      </c>
      <c r="P727" s="134">
        <f t="shared" si="1072"/>
        <v>1</v>
      </c>
      <c r="Q727" s="488">
        <f t="shared" si="1116"/>
        <v>0</v>
      </c>
      <c r="R727" s="488">
        <f t="shared" si="1074"/>
        <v>0</v>
      </c>
      <c r="S727" s="598"/>
      <c r="T727" s="37" t="b">
        <f t="shared" si="1117"/>
        <v>0</v>
      </c>
      <c r="CJ727" s="46" t="b">
        <f t="shared" si="1118"/>
        <v>1</v>
      </c>
      <c r="CT727" s="210">
        <f t="shared" si="1130"/>
        <v>550</v>
      </c>
      <c r="CU727" s="46" t="b">
        <f t="shared" si="1131"/>
        <v>1</v>
      </c>
    </row>
    <row r="728" spans="1:99" s="37" customFormat="1" ht="30.75" customHeight="1" x14ac:dyDescent="0.25">
      <c r="A728" s="537"/>
      <c r="B728" s="202" t="s">
        <v>20</v>
      </c>
      <c r="C728" s="503"/>
      <c r="D728" s="488"/>
      <c r="E728" s="488"/>
      <c r="F728" s="488"/>
      <c r="G728" s="488"/>
      <c r="H728" s="488"/>
      <c r="I728" s="488"/>
      <c r="J728" s="133" t="e">
        <f t="shared" ref="J728:J730" si="1143">I728/H728</f>
        <v>#DIV/0!</v>
      </c>
      <c r="K728" s="487"/>
      <c r="L728" s="133" t="e">
        <f t="shared" si="1139"/>
        <v>#DIV/0!</v>
      </c>
      <c r="M728" s="133" t="e">
        <f t="shared" ref="M728:M730" si="1144">K728/I728</f>
        <v>#DIV/0!</v>
      </c>
      <c r="N728" s="488">
        <f>H728</f>
        <v>0</v>
      </c>
      <c r="O728" s="488">
        <f t="shared" si="1137"/>
        <v>0</v>
      </c>
      <c r="P728" s="133" t="e">
        <f t="shared" si="1072"/>
        <v>#DIV/0!</v>
      </c>
      <c r="Q728" s="488">
        <f t="shared" si="1116"/>
        <v>0</v>
      </c>
      <c r="R728" s="488">
        <f t="shared" si="1074"/>
        <v>0</v>
      </c>
      <c r="S728" s="598"/>
      <c r="T728" s="37" t="b">
        <f t="shared" si="1117"/>
        <v>0</v>
      </c>
      <c r="CJ728" s="46" t="b">
        <f t="shared" si="1118"/>
        <v>1</v>
      </c>
      <c r="CT728" s="210">
        <f t="shared" si="1130"/>
        <v>0</v>
      </c>
      <c r="CU728" s="46" t="b">
        <f t="shared" si="1131"/>
        <v>1</v>
      </c>
    </row>
    <row r="729" spans="1:99" s="37" customFormat="1" ht="30.75" customHeight="1" x14ac:dyDescent="0.25">
      <c r="A729" s="537"/>
      <c r="B729" s="135" t="s">
        <v>22</v>
      </c>
      <c r="C729" s="483"/>
      <c r="D729" s="487"/>
      <c r="E729" s="487"/>
      <c r="F729" s="136"/>
      <c r="G729" s="487"/>
      <c r="H729" s="136"/>
      <c r="I729" s="487"/>
      <c r="J729" s="133" t="e">
        <f t="shared" si="1143"/>
        <v>#DIV/0!</v>
      </c>
      <c r="K729" s="487"/>
      <c r="L729" s="133" t="e">
        <f t="shared" si="1139"/>
        <v>#DIV/0!</v>
      </c>
      <c r="M729" s="133" t="e">
        <f t="shared" si="1144"/>
        <v>#DIV/0!</v>
      </c>
      <c r="N729" s="487"/>
      <c r="O729" s="136">
        <f t="shared" si="1137"/>
        <v>0</v>
      </c>
      <c r="P729" s="133" t="e">
        <f t="shared" si="1072"/>
        <v>#DIV/0!</v>
      </c>
      <c r="Q729" s="487">
        <f t="shared" si="1116"/>
        <v>0</v>
      </c>
      <c r="R729" s="487">
        <f t="shared" si="1074"/>
        <v>0</v>
      </c>
      <c r="S729" s="598"/>
      <c r="T729" s="37" t="b">
        <f t="shared" si="1117"/>
        <v>1</v>
      </c>
      <c r="CJ729" s="46" t="b">
        <f t="shared" si="1118"/>
        <v>1</v>
      </c>
      <c r="CT729" s="210">
        <f t="shared" si="1130"/>
        <v>0</v>
      </c>
      <c r="CU729" s="46" t="b">
        <f t="shared" si="1131"/>
        <v>1</v>
      </c>
    </row>
    <row r="730" spans="1:99" s="37" customFormat="1" ht="30.75" customHeight="1" collapsed="1" x14ac:dyDescent="0.25">
      <c r="A730" s="391"/>
      <c r="B730" s="202" t="s">
        <v>11</v>
      </c>
      <c r="C730" s="503"/>
      <c r="D730" s="488"/>
      <c r="E730" s="488"/>
      <c r="F730" s="16"/>
      <c r="G730" s="488"/>
      <c r="H730" s="16"/>
      <c r="I730" s="488"/>
      <c r="J730" s="133" t="e">
        <f t="shared" si="1143"/>
        <v>#DIV/0!</v>
      </c>
      <c r="K730" s="488"/>
      <c r="L730" s="133" t="e">
        <f t="shared" si="1139"/>
        <v>#DIV/0!</v>
      </c>
      <c r="M730" s="133" t="e">
        <f t="shared" si="1144"/>
        <v>#DIV/0!</v>
      </c>
      <c r="N730" s="488"/>
      <c r="O730" s="16">
        <f t="shared" si="1137"/>
        <v>0</v>
      </c>
      <c r="P730" s="133" t="e">
        <f t="shared" si="1072"/>
        <v>#DIV/0!</v>
      </c>
      <c r="Q730" s="488">
        <f t="shared" si="1116"/>
        <v>0</v>
      </c>
      <c r="R730" s="488">
        <f t="shared" si="1074"/>
        <v>0</v>
      </c>
      <c r="S730" s="598"/>
      <c r="T730" s="37" t="b">
        <f t="shared" si="1117"/>
        <v>1</v>
      </c>
      <c r="CJ730" s="46" t="b">
        <f t="shared" si="1118"/>
        <v>1</v>
      </c>
      <c r="CT730" s="210">
        <f t="shared" si="1130"/>
        <v>0</v>
      </c>
      <c r="CU730" s="46" t="b">
        <f t="shared" si="1131"/>
        <v>1</v>
      </c>
    </row>
    <row r="731" spans="1:99" s="350" customFormat="1" ht="129.75" customHeight="1" outlineLevel="1" x14ac:dyDescent="0.25">
      <c r="A731" s="178" t="s">
        <v>376</v>
      </c>
      <c r="B731" s="165" t="s">
        <v>283</v>
      </c>
      <c r="C731" s="129" t="s">
        <v>2</v>
      </c>
      <c r="D731" s="51">
        <f t="shared" ref="D731:I731" si="1145">SUM(D732:D736)</f>
        <v>0</v>
      </c>
      <c r="E731" s="51">
        <f t="shared" si="1145"/>
        <v>0</v>
      </c>
      <c r="F731" s="51">
        <f t="shared" si="1145"/>
        <v>0</v>
      </c>
      <c r="G731" s="51">
        <f t="shared" si="1145"/>
        <v>31548.400000000001</v>
      </c>
      <c r="H731" s="203">
        <f t="shared" si="1145"/>
        <v>31548.400000000001</v>
      </c>
      <c r="I731" s="51">
        <f t="shared" si="1145"/>
        <v>27379.51</v>
      </c>
      <c r="J731" s="130">
        <f t="shared" si="1096"/>
        <v>0.87</v>
      </c>
      <c r="K731" s="51">
        <f>SUM(K732:K736)</f>
        <v>26202.05</v>
      </c>
      <c r="L731" s="130">
        <f>K731/H731</f>
        <v>0.83</v>
      </c>
      <c r="M731" s="130">
        <f>K731/I731</f>
        <v>0.96</v>
      </c>
      <c r="N731" s="51">
        <f t="shared" ref="N731" si="1146">SUM(N732:N736)</f>
        <v>31548.400000000001</v>
      </c>
      <c r="O731" s="203">
        <f t="shared" si="1090"/>
        <v>0</v>
      </c>
      <c r="P731" s="130">
        <f t="shared" ref="P731:P736" si="1147">N731/H731</f>
        <v>1</v>
      </c>
      <c r="Q731" s="51">
        <f t="shared" si="1091"/>
        <v>0</v>
      </c>
      <c r="R731" s="51">
        <f t="shared" ref="R731:R736" si="1148">I731-K731</f>
        <v>1177.46</v>
      </c>
      <c r="S731" s="316"/>
      <c r="T731" s="46" t="b">
        <f t="shared" ref="T731:T754" si="1149">H743-K743=Q743</f>
        <v>1</v>
      </c>
      <c r="CG731" s="548" t="s">
        <v>185</v>
      </c>
      <c r="CJ731" s="46" t="b">
        <f t="shared" si="1069"/>
        <v>1</v>
      </c>
      <c r="CT731" s="210">
        <f t="shared" si="1130"/>
        <v>31548.400000000001</v>
      </c>
      <c r="CU731" s="46" t="b">
        <f t="shared" si="1131"/>
        <v>1</v>
      </c>
    </row>
    <row r="732" spans="1:99" s="350" customFormat="1" outlineLevel="1" x14ac:dyDescent="0.25">
      <c r="A732" s="544"/>
      <c r="B732" s="179" t="s">
        <v>10</v>
      </c>
      <c r="C732" s="173"/>
      <c r="D732" s="42"/>
      <c r="E732" s="42"/>
      <c r="F732" s="42"/>
      <c r="G732" s="42">
        <f>G738</f>
        <v>19317.099999999999</v>
      </c>
      <c r="H732" s="42">
        <f t="shared" ref="H732:I732" si="1150">H738</f>
        <v>19317.099999999999</v>
      </c>
      <c r="I732" s="42">
        <f t="shared" si="1150"/>
        <v>19317.099999999999</v>
      </c>
      <c r="J732" s="134">
        <f t="shared" si="1096"/>
        <v>1</v>
      </c>
      <c r="K732" s="42">
        <f t="shared" ref="K732" si="1151">K738</f>
        <v>18951.34</v>
      </c>
      <c r="L732" s="134">
        <f t="shared" ref="L732" si="1152">K732/H732</f>
        <v>0.98</v>
      </c>
      <c r="M732" s="134">
        <f t="shared" ref="M732" si="1153">K732/I732</f>
        <v>0.98</v>
      </c>
      <c r="N732" s="42">
        <f t="shared" ref="N732:O732" si="1154">N738</f>
        <v>19317.099999999999</v>
      </c>
      <c r="O732" s="42">
        <f t="shared" si="1154"/>
        <v>0</v>
      </c>
      <c r="P732" s="134">
        <f t="shared" si="1147"/>
        <v>1</v>
      </c>
      <c r="Q732" s="42">
        <f t="shared" si="1091"/>
        <v>0</v>
      </c>
      <c r="R732" s="42">
        <f t="shared" si="1148"/>
        <v>365.76</v>
      </c>
      <c r="S732" s="469"/>
      <c r="T732" s="46" t="b">
        <f t="shared" si="1149"/>
        <v>1</v>
      </c>
      <c r="CJ732" s="46" t="b">
        <f t="shared" si="1069"/>
        <v>1</v>
      </c>
      <c r="CT732" s="210">
        <f t="shared" si="1130"/>
        <v>19317.099999999999</v>
      </c>
      <c r="CU732" s="46" t="b">
        <f t="shared" si="1131"/>
        <v>1</v>
      </c>
    </row>
    <row r="733" spans="1:99" s="350" customFormat="1" outlineLevel="1" x14ac:dyDescent="0.25">
      <c r="A733" s="544"/>
      <c r="B733" s="179" t="s">
        <v>8</v>
      </c>
      <c r="C733" s="173"/>
      <c r="D733" s="42"/>
      <c r="E733" s="42"/>
      <c r="F733" s="42">
        <f>D733-E733</f>
        <v>0</v>
      </c>
      <c r="G733" s="42">
        <f t="shared" ref="G733:I736" si="1155">G739</f>
        <v>6475.1</v>
      </c>
      <c r="H733" s="42">
        <f t="shared" si="1155"/>
        <v>6475.1</v>
      </c>
      <c r="I733" s="42">
        <f t="shared" si="1155"/>
        <v>6475.1</v>
      </c>
      <c r="J733" s="169">
        <f t="shared" si="1096"/>
        <v>1</v>
      </c>
      <c r="K733" s="42">
        <f t="shared" ref="K733" si="1156">K739</f>
        <v>5663.4</v>
      </c>
      <c r="L733" s="169">
        <f>K733/H733</f>
        <v>0.87</v>
      </c>
      <c r="M733" s="134">
        <f>K733/I733</f>
        <v>0.87</v>
      </c>
      <c r="N733" s="42">
        <f t="shared" ref="N733:O733" si="1157">N739</f>
        <v>6475.1</v>
      </c>
      <c r="O733" s="42">
        <f t="shared" si="1157"/>
        <v>0</v>
      </c>
      <c r="P733" s="169">
        <f t="shared" si="1147"/>
        <v>1</v>
      </c>
      <c r="Q733" s="42">
        <f t="shared" si="1091"/>
        <v>0</v>
      </c>
      <c r="R733" s="42">
        <f t="shared" si="1148"/>
        <v>811.7</v>
      </c>
      <c r="S733" s="469"/>
      <c r="T733" s="46" t="b">
        <f t="shared" si="1149"/>
        <v>1</v>
      </c>
      <c r="CJ733" s="46" t="b">
        <f t="shared" si="1069"/>
        <v>1</v>
      </c>
      <c r="CT733" s="210">
        <f t="shared" si="1130"/>
        <v>6475.1</v>
      </c>
      <c r="CU733" s="46" t="b">
        <f t="shared" si="1131"/>
        <v>1</v>
      </c>
    </row>
    <row r="734" spans="1:99" s="350" customFormat="1" outlineLevel="1" x14ac:dyDescent="0.25">
      <c r="A734" s="544"/>
      <c r="B734" s="179" t="s">
        <v>20</v>
      </c>
      <c r="C734" s="173"/>
      <c r="D734" s="42"/>
      <c r="E734" s="42"/>
      <c r="F734" s="42"/>
      <c r="G734" s="42">
        <f t="shared" si="1155"/>
        <v>5756.2</v>
      </c>
      <c r="H734" s="42">
        <f t="shared" si="1155"/>
        <v>5756.2</v>
      </c>
      <c r="I734" s="42">
        <f t="shared" si="1155"/>
        <v>1587.31</v>
      </c>
      <c r="J734" s="134">
        <f t="shared" si="1096"/>
        <v>0.28000000000000003</v>
      </c>
      <c r="K734" s="472">
        <f t="shared" ref="K734" si="1158">K740</f>
        <v>1587.31</v>
      </c>
      <c r="L734" s="134">
        <f t="shared" ref="L734:L736" si="1159">K734/H734</f>
        <v>0.28000000000000003</v>
      </c>
      <c r="M734" s="134">
        <f t="shared" ref="M734:M736" si="1160">K734/I734</f>
        <v>1</v>
      </c>
      <c r="N734" s="42">
        <f t="shared" ref="N734:O734" si="1161">N740</f>
        <v>5756.2</v>
      </c>
      <c r="O734" s="42">
        <f t="shared" si="1161"/>
        <v>0</v>
      </c>
      <c r="P734" s="134">
        <f t="shared" si="1147"/>
        <v>1</v>
      </c>
      <c r="Q734" s="42">
        <f t="shared" si="1091"/>
        <v>0</v>
      </c>
      <c r="R734" s="42">
        <f t="shared" si="1148"/>
        <v>0</v>
      </c>
      <c r="S734" s="469"/>
      <c r="T734" s="46" t="b">
        <f t="shared" si="1149"/>
        <v>1</v>
      </c>
      <c r="CJ734" s="46" t="b">
        <f t="shared" si="1069"/>
        <v>1</v>
      </c>
      <c r="CT734" s="210">
        <f t="shared" si="1130"/>
        <v>5756.2</v>
      </c>
      <c r="CU734" s="46" t="b">
        <f t="shared" si="1131"/>
        <v>1</v>
      </c>
    </row>
    <row r="735" spans="1:99" s="350" customFormat="1" outlineLevel="1" x14ac:dyDescent="0.25">
      <c r="A735" s="544"/>
      <c r="B735" s="180" t="s">
        <v>22</v>
      </c>
      <c r="C735" s="478"/>
      <c r="D735" s="167"/>
      <c r="E735" s="167"/>
      <c r="F735" s="167"/>
      <c r="G735" s="42">
        <f t="shared" si="1155"/>
        <v>0</v>
      </c>
      <c r="H735" s="42">
        <f t="shared" si="1155"/>
        <v>0</v>
      </c>
      <c r="I735" s="42">
        <f t="shared" si="1155"/>
        <v>0</v>
      </c>
      <c r="J735" s="133" t="e">
        <f t="shared" si="1096"/>
        <v>#DIV/0!</v>
      </c>
      <c r="K735" s="42">
        <f t="shared" ref="K735" si="1162">K741</f>
        <v>0</v>
      </c>
      <c r="L735" s="133" t="e">
        <f t="shared" si="1159"/>
        <v>#DIV/0!</v>
      </c>
      <c r="M735" s="133" t="e">
        <f t="shared" si="1160"/>
        <v>#DIV/0!</v>
      </c>
      <c r="N735" s="42">
        <f t="shared" ref="N735:O735" si="1163">N741</f>
        <v>0</v>
      </c>
      <c r="O735" s="42">
        <f t="shared" si="1163"/>
        <v>0</v>
      </c>
      <c r="P735" s="133" t="e">
        <f t="shared" si="1147"/>
        <v>#DIV/0!</v>
      </c>
      <c r="Q735" s="42">
        <f t="shared" si="1091"/>
        <v>0</v>
      </c>
      <c r="R735" s="42">
        <f t="shared" si="1148"/>
        <v>0</v>
      </c>
      <c r="S735" s="469"/>
      <c r="T735" s="46" t="b">
        <f t="shared" si="1149"/>
        <v>1</v>
      </c>
      <c r="CJ735" s="46" t="b">
        <f t="shared" si="1069"/>
        <v>1</v>
      </c>
      <c r="CT735" s="210">
        <f t="shared" si="1130"/>
        <v>0</v>
      </c>
      <c r="CU735" s="46" t="b">
        <f t="shared" si="1131"/>
        <v>1</v>
      </c>
    </row>
    <row r="736" spans="1:99" s="350" customFormat="1" outlineLevel="1" collapsed="1" x14ac:dyDescent="0.25">
      <c r="A736" s="545"/>
      <c r="B736" s="179" t="s">
        <v>11</v>
      </c>
      <c r="C736" s="173"/>
      <c r="D736" s="42"/>
      <c r="E736" s="42"/>
      <c r="F736" s="42"/>
      <c r="G736" s="42">
        <f t="shared" si="1155"/>
        <v>0</v>
      </c>
      <c r="H736" s="42">
        <f t="shared" si="1155"/>
        <v>0</v>
      </c>
      <c r="I736" s="42">
        <f t="shared" si="1155"/>
        <v>0</v>
      </c>
      <c r="J736" s="133" t="e">
        <f t="shared" si="1096"/>
        <v>#DIV/0!</v>
      </c>
      <c r="K736" s="42">
        <f t="shared" ref="K736" si="1164">K742</f>
        <v>0</v>
      </c>
      <c r="L736" s="133" t="e">
        <f t="shared" si="1159"/>
        <v>#DIV/0!</v>
      </c>
      <c r="M736" s="133" t="e">
        <f t="shared" si="1160"/>
        <v>#DIV/0!</v>
      </c>
      <c r="N736" s="42">
        <f t="shared" ref="N736:O736" si="1165">N742</f>
        <v>0</v>
      </c>
      <c r="O736" s="42">
        <f t="shared" si="1165"/>
        <v>0</v>
      </c>
      <c r="P736" s="133" t="e">
        <f t="shared" si="1147"/>
        <v>#DIV/0!</v>
      </c>
      <c r="Q736" s="42">
        <f t="shared" si="1091"/>
        <v>0</v>
      </c>
      <c r="R736" s="42">
        <f t="shared" si="1148"/>
        <v>0</v>
      </c>
      <c r="S736" s="470"/>
      <c r="T736" s="46" t="b">
        <f t="shared" si="1149"/>
        <v>1</v>
      </c>
      <c r="CJ736" s="46" t="b">
        <f t="shared" si="1069"/>
        <v>1</v>
      </c>
      <c r="CT736" s="210">
        <f t="shared" si="1130"/>
        <v>0</v>
      </c>
      <c r="CU736" s="46" t="b">
        <f t="shared" si="1131"/>
        <v>1</v>
      </c>
    </row>
    <row r="737" spans="1:100" s="49" customFormat="1" ht="69.75" x14ac:dyDescent="0.25">
      <c r="A737" s="198" t="s">
        <v>377</v>
      </c>
      <c r="B737" s="131" t="s">
        <v>152</v>
      </c>
      <c r="C737" s="175" t="s">
        <v>17</v>
      </c>
      <c r="D737" s="41">
        <f t="shared" ref="D737:I737" si="1166">SUM(D738:D742)</f>
        <v>0</v>
      </c>
      <c r="E737" s="41">
        <f t="shared" si="1166"/>
        <v>0</v>
      </c>
      <c r="F737" s="41">
        <f t="shared" si="1166"/>
        <v>0</v>
      </c>
      <c r="G737" s="41">
        <f t="shared" si="1166"/>
        <v>31548.400000000001</v>
      </c>
      <c r="H737" s="41">
        <f t="shared" si="1166"/>
        <v>31548.400000000001</v>
      </c>
      <c r="I737" s="41">
        <f t="shared" si="1166"/>
        <v>27379.51</v>
      </c>
      <c r="J737" s="132">
        <f>I737/H737</f>
        <v>0.87</v>
      </c>
      <c r="K737" s="41">
        <f>SUM(K738:K742)</f>
        <v>26202.05</v>
      </c>
      <c r="L737" s="132">
        <f>K737/H737</f>
        <v>0.83</v>
      </c>
      <c r="M737" s="171">
        <f>K737/I737</f>
        <v>0.96</v>
      </c>
      <c r="N737" s="41">
        <f>SUM(N738:N742)</f>
        <v>31548.400000000001</v>
      </c>
      <c r="O737" s="41">
        <f t="shared" ref="O737:O742" si="1167">H737-N737</f>
        <v>0</v>
      </c>
      <c r="P737" s="132">
        <f t="shared" ref="P737:P742" si="1168">N737/H737</f>
        <v>1</v>
      </c>
      <c r="Q737" s="41">
        <f t="shared" ref="Q737:Q742" si="1169">H737-N737</f>
        <v>0</v>
      </c>
      <c r="R737" s="41">
        <f t="shared" ref="R737:R742" si="1170">I737-K737</f>
        <v>1177.46</v>
      </c>
      <c r="S737" s="598" t="s">
        <v>504</v>
      </c>
      <c r="T737" s="48" t="b">
        <f t="shared" si="1149"/>
        <v>1</v>
      </c>
      <c r="CJ737" s="46" t="b">
        <f t="shared" si="1069"/>
        <v>1</v>
      </c>
      <c r="CT737" s="210">
        <f t="shared" si="1130"/>
        <v>31548.400000000001</v>
      </c>
      <c r="CU737" s="46" t="b">
        <f t="shared" si="1131"/>
        <v>1</v>
      </c>
      <c r="CV737" s="549">
        <f>G737-H737</f>
        <v>0</v>
      </c>
    </row>
    <row r="738" spans="1:100" s="37" customFormat="1" x14ac:dyDescent="0.25">
      <c r="A738" s="537"/>
      <c r="B738" s="202" t="s">
        <v>10</v>
      </c>
      <c r="C738" s="453"/>
      <c r="D738" s="472"/>
      <c r="E738" s="472"/>
      <c r="F738" s="16"/>
      <c r="G738" s="472">
        <v>19317.099999999999</v>
      </c>
      <c r="H738" s="472">
        <v>19317.099999999999</v>
      </c>
      <c r="I738" s="472">
        <v>19317.099999999999</v>
      </c>
      <c r="J738" s="134">
        <f t="shared" ref="J738" si="1171">I738/H738</f>
        <v>1</v>
      </c>
      <c r="K738" s="472">
        <v>18951.34</v>
      </c>
      <c r="L738" s="134">
        <f t="shared" ref="L738:L740" si="1172">K738/H738</f>
        <v>0.98</v>
      </c>
      <c r="M738" s="134">
        <f t="shared" ref="M738" si="1173">K738/I738</f>
        <v>0.98</v>
      </c>
      <c r="N738" s="472">
        <f>H738</f>
        <v>19317.099999999999</v>
      </c>
      <c r="O738" s="472">
        <f t="shared" si="1167"/>
        <v>0</v>
      </c>
      <c r="P738" s="134">
        <f t="shared" si="1168"/>
        <v>1</v>
      </c>
      <c r="Q738" s="472">
        <f t="shared" si="1169"/>
        <v>0</v>
      </c>
      <c r="R738" s="472">
        <f t="shared" si="1170"/>
        <v>365.76</v>
      </c>
      <c r="S738" s="598"/>
      <c r="T738" s="37" t="b">
        <f t="shared" si="1149"/>
        <v>1</v>
      </c>
      <c r="CJ738" s="46" t="b">
        <f t="shared" si="1069"/>
        <v>1</v>
      </c>
      <c r="CT738" s="210">
        <f t="shared" si="1130"/>
        <v>19317.099999999999</v>
      </c>
      <c r="CU738" s="46" t="b">
        <f t="shared" si="1131"/>
        <v>1</v>
      </c>
    </row>
    <row r="739" spans="1:100" s="37" customFormat="1" x14ac:dyDescent="0.25">
      <c r="A739" s="537"/>
      <c r="B739" s="202" t="s">
        <v>8</v>
      </c>
      <c r="C739" s="453"/>
      <c r="D739" s="472"/>
      <c r="E739" s="472"/>
      <c r="F739" s="472">
        <f>D739-E739</f>
        <v>0</v>
      </c>
      <c r="G739" s="472">
        <v>6475.1</v>
      </c>
      <c r="H739" s="472">
        <v>6475.1</v>
      </c>
      <c r="I739" s="472">
        <v>6475.1</v>
      </c>
      <c r="J739" s="134">
        <f>I739/H739</f>
        <v>1</v>
      </c>
      <c r="K739" s="472">
        <v>5663.4</v>
      </c>
      <c r="L739" s="134">
        <f t="shared" si="1172"/>
        <v>0.87</v>
      </c>
      <c r="M739" s="134">
        <f>K739/I739</f>
        <v>0.87</v>
      </c>
      <c r="N739" s="472">
        <f>H739</f>
        <v>6475.1</v>
      </c>
      <c r="O739" s="472">
        <f t="shared" si="1167"/>
        <v>0</v>
      </c>
      <c r="P739" s="134">
        <f t="shared" si="1168"/>
        <v>1</v>
      </c>
      <c r="Q739" s="472">
        <f t="shared" si="1169"/>
        <v>0</v>
      </c>
      <c r="R739" s="472">
        <f t="shared" si="1170"/>
        <v>811.7</v>
      </c>
      <c r="S739" s="598"/>
      <c r="T739" s="37" t="b">
        <f t="shared" si="1149"/>
        <v>1</v>
      </c>
      <c r="CJ739" s="46" t="b">
        <f t="shared" si="1069"/>
        <v>1</v>
      </c>
      <c r="CT739" s="210">
        <f t="shared" si="1130"/>
        <v>6475.1</v>
      </c>
      <c r="CU739" s="46" t="b">
        <f t="shared" si="1131"/>
        <v>1</v>
      </c>
    </row>
    <row r="740" spans="1:100" s="37" customFormat="1" x14ac:dyDescent="0.25">
      <c r="A740" s="537"/>
      <c r="B740" s="202" t="s">
        <v>20</v>
      </c>
      <c r="C740" s="453"/>
      <c r="D740" s="472"/>
      <c r="E740" s="472"/>
      <c r="F740" s="472"/>
      <c r="G740" s="472">
        <v>5756.2</v>
      </c>
      <c r="H740" s="472">
        <v>5756.2</v>
      </c>
      <c r="I740" s="472">
        <v>1587.31</v>
      </c>
      <c r="J740" s="134">
        <f>I740/H740</f>
        <v>0.28000000000000003</v>
      </c>
      <c r="K740" s="473">
        <v>1587.31</v>
      </c>
      <c r="L740" s="134">
        <f t="shared" si="1172"/>
        <v>0.28000000000000003</v>
      </c>
      <c r="M740" s="134">
        <f>K740/I740</f>
        <v>1</v>
      </c>
      <c r="N740" s="472">
        <f>H740</f>
        <v>5756.2</v>
      </c>
      <c r="O740" s="472">
        <f t="shared" si="1167"/>
        <v>0</v>
      </c>
      <c r="P740" s="134">
        <f t="shared" si="1168"/>
        <v>1</v>
      </c>
      <c r="Q740" s="472">
        <f t="shared" si="1169"/>
        <v>0</v>
      </c>
      <c r="R740" s="472">
        <f t="shared" si="1170"/>
        <v>0</v>
      </c>
      <c r="S740" s="598"/>
      <c r="T740" s="37" t="b">
        <f t="shared" si="1149"/>
        <v>1</v>
      </c>
      <c r="CJ740" s="46" t="b">
        <f t="shared" si="1069"/>
        <v>1</v>
      </c>
      <c r="CT740" s="210">
        <f t="shared" si="1130"/>
        <v>5756.2</v>
      </c>
      <c r="CU740" s="46" t="b">
        <f t="shared" si="1131"/>
        <v>1</v>
      </c>
    </row>
    <row r="741" spans="1:100" s="37" customFormat="1" x14ac:dyDescent="0.25">
      <c r="A741" s="537"/>
      <c r="B741" s="135" t="s">
        <v>22</v>
      </c>
      <c r="C741" s="465"/>
      <c r="D741" s="473"/>
      <c r="E741" s="473"/>
      <c r="F741" s="136"/>
      <c r="G741" s="473"/>
      <c r="H741" s="136"/>
      <c r="I741" s="473"/>
      <c r="J741" s="133" t="e">
        <f t="shared" ref="J741:J742" si="1174">I741/H741</f>
        <v>#DIV/0!</v>
      </c>
      <c r="K741" s="473"/>
      <c r="L741" s="133" t="e">
        <f t="shared" ref="L741:L742" si="1175">K741/H741</f>
        <v>#DIV/0!</v>
      </c>
      <c r="M741" s="133" t="e">
        <f t="shared" ref="M741:M742" si="1176">K741/I741</f>
        <v>#DIV/0!</v>
      </c>
      <c r="N741" s="473"/>
      <c r="O741" s="136">
        <f t="shared" si="1167"/>
        <v>0</v>
      </c>
      <c r="P741" s="133" t="e">
        <f t="shared" si="1168"/>
        <v>#DIV/0!</v>
      </c>
      <c r="Q741" s="473">
        <f t="shared" si="1169"/>
        <v>0</v>
      </c>
      <c r="R741" s="473">
        <f t="shared" si="1170"/>
        <v>0</v>
      </c>
      <c r="S741" s="598"/>
      <c r="T741" s="37" t="b">
        <f t="shared" si="1149"/>
        <v>1</v>
      </c>
      <c r="CJ741" s="46" t="b">
        <f t="shared" si="1069"/>
        <v>1</v>
      </c>
      <c r="CT741" s="210">
        <f t="shared" si="1130"/>
        <v>0</v>
      </c>
      <c r="CU741" s="46" t="b">
        <f t="shared" si="1131"/>
        <v>1</v>
      </c>
    </row>
    <row r="742" spans="1:100" s="37" customFormat="1" collapsed="1" x14ac:dyDescent="0.25">
      <c r="A742" s="391"/>
      <c r="B742" s="202" t="s">
        <v>11</v>
      </c>
      <c r="C742" s="453"/>
      <c r="D742" s="472"/>
      <c r="E742" s="472"/>
      <c r="F742" s="16"/>
      <c r="G742" s="472"/>
      <c r="H742" s="16"/>
      <c r="I742" s="472"/>
      <c r="J742" s="133" t="e">
        <f t="shared" si="1174"/>
        <v>#DIV/0!</v>
      </c>
      <c r="K742" s="472"/>
      <c r="L742" s="133" t="e">
        <f t="shared" si="1175"/>
        <v>#DIV/0!</v>
      </c>
      <c r="M742" s="133" t="e">
        <f t="shared" si="1176"/>
        <v>#DIV/0!</v>
      </c>
      <c r="N742" s="472"/>
      <c r="O742" s="16">
        <f t="shared" si="1167"/>
        <v>0</v>
      </c>
      <c r="P742" s="133" t="e">
        <f t="shared" si="1168"/>
        <v>#DIV/0!</v>
      </c>
      <c r="Q742" s="472">
        <f t="shared" si="1169"/>
        <v>0</v>
      </c>
      <c r="R742" s="472">
        <f t="shared" si="1170"/>
        <v>0</v>
      </c>
      <c r="S742" s="598"/>
      <c r="T742" s="37" t="b">
        <f t="shared" si="1149"/>
        <v>1</v>
      </c>
      <c r="CJ742" s="46" t="b">
        <f t="shared" si="1069"/>
        <v>1</v>
      </c>
      <c r="CT742" s="210">
        <f t="shared" si="1130"/>
        <v>0</v>
      </c>
      <c r="CU742" s="46" t="b">
        <f t="shared" si="1131"/>
        <v>1</v>
      </c>
    </row>
    <row r="743" spans="1:100" s="264" customFormat="1" ht="135" x14ac:dyDescent="0.25">
      <c r="A743" s="355" t="s">
        <v>49</v>
      </c>
      <c r="B743" s="53" t="s">
        <v>171</v>
      </c>
      <c r="C743" s="53" t="s">
        <v>9</v>
      </c>
      <c r="D743" s="54"/>
      <c r="E743" s="54"/>
      <c r="F743" s="54"/>
      <c r="G743" s="54">
        <f>SUM(G744:G748)</f>
        <v>208.7</v>
      </c>
      <c r="H743" s="54">
        <f t="shared" ref="H743:I743" si="1177">SUM(H744:H748)</f>
        <v>208.7</v>
      </c>
      <c r="I743" s="54">
        <f t="shared" si="1177"/>
        <v>208.7</v>
      </c>
      <c r="J743" s="56">
        <f t="shared" ref="J743:J750" si="1178">I743/H743</f>
        <v>1</v>
      </c>
      <c r="K743" s="54">
        <f t="shared" ref="K743" si="1179">SUM(K744:K748)</f>
        <v>208.7</v>
      </c>
      <c r="L743" s="57">
        <f>K743/H743</f>
        <v>1</v>
      </c>
      <c r="M743" s="57">
        <f>K743/I743</f>
        <v>1</v>
      </c>
      <c r="N743" s="54">
        <f t="shared" ref="N743" si="1180">SUM(N744:N748)</f>
        <v>208.7</v>
      </c>
      <c r="O743" s="54">
        <f t="shared" ref="O743:O760" si="1181">H743-N743</f>
        <v>0</v>
      </c>
      <c r="P743" s="57">
        <f t="shared" ref="P743:P760" si="1182">N743/H743</f>
        <v>1</v>
      </c>
      <c r="Q743" s="54">
        <f t="shared" ref="Q743:Q806" si="1183">H743-N743</f>
        <v>0</v>
      </c>
      <c r="R743" s="54">
        <f t="shared" ref="R743:R806" si="1184">I743-K743</f>
        <v>0</v>
      </c>
      <c r="S743" s="576" t="s">
        <v>353</v>
      </c>
      <c r="T743" s="263" t="b">
        <f t="shared" si="1149"/>
        <v>1</v>
      </c>
      <c r="CJ743" s="46" t="b">
        <f t="shared" si="1069"/>
        <v>1</v>
      </c>
      <c r="CT743" s="452">
        <f t="shared" si="1130"/>
        <v>208.7</v>
      </c>
      <c r="CU743" s="27" t="b">
        <f t="shared" si="1131"/>
        <v>1</v>
      </c>
    </row>
    <row r="744" spans="1:100" s="218" customFormat="1" x14ac:dyDescent="0.25">
      <c r="A744" s="356"/>
      <c r="B744" s="70" t="s">
        <v>10</v>
      </c>
      <c r="C744" s="58"/>
      <c r="D744" s="54"/>
      <c r="E744" s="54"/>
      <c r="F744" s="54"/>
      <c r="G744" s="54">
        <f>G750</f>
        <v>0</v>
      </c>
      <c r="H744" s="54">
        <f t="shared" ref="H744:I744" si="1185">H750</f>
        <v>0</v>
      </c>
      <c r="I744" s="54">
        <f t="shared" si="1185"/>
        <v>0</v>
      </c>
      <c r="J744" s="89" t="e">
        <f t="shared" si="1178"/>
        <v>#DIV/0!</v>
      </c>
      <c r="K744" s="54">
        <f t="shared" ref="K744:K748" si="1186">K750</f>
        <v>0</v>
      </c>
      <c r="L744" s="90" t="e">
        <f>K744/H744</f>
        <v>#DIV/0!</v>
      </c>
      <c r="M744" s="90" t="e">
        <f>K744/I744</f>
        <v>#DIV/0!</v>
      </c>
      <c r="N744" s="54">
        <f t="shared" ref="N744" si="1187">N750</f>
        <v>0</v>
      </c>
      <c r="O744" s="54">
        <f t="shared" si="1181"/>
        <v>0</v>
      </c>
      <c r="P744" s="90" t="e">
        <f t="shared" si="1182"/>
        <v>#DIV/0!</v>
      </c>
      <c r="Q744" s="54">
        <f t="shared" si="1183"/>
        <v>0</v>
      </c>
      <c r="R744" s="54">
        <f t="shared" si="1184"/>
        <v>0</v>
      </c>
      <c r="S744" s="577"/>
      <c r="T744" s="217" t="b">
        <f t="shared" si="1149"/>
        <v>1</v>
      </c>
      <c r="CJ744" s="46" t="b">
        <f t="shared" si="1069"/>
        <v>1</v>
      </c>
      <c r="CT744" s="452">
        <f t="shared" si="1130"/>
        <v>0</v>
      </c>
      <c r="CU744" s="27" t="b">
        <f t="shared" si="1131"/>
        <v>1</v>
      </c>
    </row>
    <row r="745" spans="1:100" s="218" customFormat="1" x14ac:dyDescent="0.25">
      <c r="A745" s="71"/>
      <c r="B745" s="72" t="s">
        <v>8</v>
      </c>
      <c r="C745" s="66"/>
      <c r="D745" s="73"/>
      <c r="E745" s="73"/>
      <c r="F745" s="73"/>
      <c r="G745" s="92">
        <f t="shared" ref="G745:I748" si="1188">G751</f>
        <v>187.9</v>
      </c>
      <c r="H745" s="92">
        <f t="shared" si="1188"/>
        <v>187.9</v>
      </c>
      <c r="I745" s="54">
        <f t="shared" si="1188"/>
        <v>187.9</v>
      </c>
      <c r="J745" s="74">
        <f t="shared" si="1178"/>
        <v>1</v>
      </c>
      <c r="K745" s="54">
        <f t="shared" si="1186"/>
        <v>187.9</v>
      </c>
      <c r="L745" s="75">
        <f>K745/H745</f>
        <v>1</v>
      </c>
      <c r="M745" s="75">
        <f t="shared" ref="M745:M748" si="1189">K745/I745</f>
        <v>1</v>
      </c>
      <c r="N745" s="92">
        <f t="shared" ref="N745" si="1190">N751</f>
        <v>187.9</v>
      </c>
      <c r="O745" s="54">
        <f t="shared" si="1181"/>
        <v>0</v>
      </c>
      <c r="P745" s="75">
        <f t="shared" si="1182"/>
        <v>1</v>
      </c>
      <c r="Q745" s="54">
        <f t="shared" si="1183"/>
        <v>0</v>
      </c>
      <c r="R745" s="54">
        <f t="shared" si="1184"/>
        <v>0</v>
      </c>
      <c r="S745" s="577"/>
      <c r="T745" s="217" t="b">
        <f t="shared" si="1149"/>
        <v>1</v>
      </c>
      <c r="CJ745" s="46" t="b">
        <f t="shared" si="1069"/>
        <v>1</v>
      </c>
      <c r="CT745" s="452">
        <f t="shared" si="1130"/>
        <v>187.9</v>
      </c>
      <c r="CU745" s="27" t="b">
        <f t="shared" si="1131"/>
        <v>1</v>
      </c>
    </row>
    <row r="746" spans="1:100" s="218" customFormat="1" x14ac:dyDescent="0.25">
      <c r="A746" s="71"/>
      <c r="B746" s="70" t="s">
        <v>19</v>
      </c>
      <c r="C746" s="58"/>
      <c r="D746" s="54"/>
      <c r="E746" s="54"/>
      <c r="F746" s="54"/>
      <c r="G746" s="92">
        <f t="shared" si="1188"/>
        <v>20.8</v>
      </c>
      <c r="H746" s="92">
        <f t="shared" si="1188"/>
        <v>20.8</v>
      </c>
      <c r="I746" s="54">
        <f t="shared" si="1188"/>
        <v>20.8</v>
      </c>
      <c r="J746" s="56">
        <f t="shared" si="1178"/>
        <v>1</v>
      </c>
      <c r="K746" s="54">
        <f t="shared" si="1186"/>
        <v>20.8</v>
      </c>
      <c r="L746" s="75">
        <f t="shared" ref="L746:L748" si="1191">K746/H746</f>
        <v>1</v>
      </c>
      <c r="M746" s="75">
        <f t="shared" si="1189"/>
        <v>1</v>
      </c>
      <c r="N746" s="92">
        <f t="shared" ref="N746" si="1192">N752</f>
        <v>20.8</v>
      </c>
      <c r="O746" s="54">
        <f t="shared" si="1181"/>
        <v>0</v>
      </c>
      <c r="P746" s="75">
        <f t="shared" si="1182"/>
        <v>1</v>
      </c>
      <c r="Q746" s="54">
        <f t="shared" si="1183"/>
        <v>0</v>
      </c>
      <c r="R746" s="54">
        <f t="shared" si="1184"/>
        <v>0</v>
      </c>
      <c r="S746" s="577"/>
      <c r="T746" s="217" t="b">
        <f t="shared" si="1149"/>
        <v>1</v>
      </c>
      <c r="CJ746" s="46" t="b">
        <f t="shared" si="1069"/>
        <v>1</v>
      </c>
      <c r="CT746" s="452">
        <f t="shared" si="1130"/>
        <v>20.8</v>
      </c>
      <c r="CU746" s="27" t="b">
        <f t="shared" si="1131"/>
        <v>1</v>
      </c>
    </row>
    <row r="747" spans="1:100" s="218" customFormat="1" hidden="1" x14ac:dyDescent="0.25">
      <c r="A747" s="71"/>
      <c r="B747" s="70" t="s">
        <v>22</v>
      </c>
      <c r="C747" s="58"/>
      <c r="D747" s="25"/>
      <c r="E747" s="25"/>
      <c r="F747" s="25"/>
      <c r="G747" s="54">
        <f t="shared" si="1188"/>
        <v>0</v>
      </c>
      <c r="H747" s="54">
        <f t="shared" si="1188"/>
        <v>0</v>
      </c>
      <c r="I747" s="54">
        <f t="shared" si="1188"/>
        <v>0</v>
      </c>
      <c r="J747" s="89" t="e">
        <f t="shared" si="1178"/>
        <v>#DIV/0!</v>
      </c>
      <c r="K747" s="54">
        <f t="shared" si="1186"/>
        <v>0</v>
      </c>
      <c r="L747" s="90" t="e">
        <f t="shared" si="1191"/>
        <v>#DIV/0!</v>
      </c>
      <c r="M747" s="90" t="e">
        <f t="shared" si="1189"/>
        <v>#DIV/0!</v>
      </c>
      <c r="N747" s="54">
        <f t="shared" ref="N747" si="1193">N753</f>
        <v>0</v>
      </c>
      <c r="O747" s="54">
        <f t="shared" si="1181"/>
        <v>0</v>
      </c>
      <c r="P747" s="90" t="e">
        <f t="shared" si="1182"/>
        <v>#DIV/0!</v>
      </c>
      <c r="Q747" s="54">
        <f t="shared" si="1183"/>
        <v>0</v>
      </c>
      <c r="R747" s="54">
        <f t="shared" si="1184"/>
        <v>0</v>
      </c>
      <c r="S747" s="577"/>
      <c r="T747" s="217" t="b">
        <f t="shared" si="1149"/>
        <v>1</v>
      </c>
      <c r="CJ747" s="46" t="b">
        <f t="shared" si="1069"/>
        <v>1</v>
      </c>
      <c r="CT747" s="452">
        <f t="shared" si="1130"/>
        <v>0</v>
      </c>
      <c r="CU747" s="27" t="b">
        <f t="shared" si="1131"/>
        <v>1</v>
      </c>
    </row>
    <row r="748" spans="1:100" s="218" customFormat="1" collapsed="1" x14ac:dyDescent="0.25">
      <c r="A748" s="76"/>
      <c r="B748" s="70" t="s">
        <v>11</v>
      </c>
      <c r="C748" s="58"/>
      <c r="D748" s="25"/>
      <c r="E748" s="25"/>
      <c r="F748" s="25"/>
      <c r="G748" s="54">
        <f t="shared" si="1188"/>
        <v>0</v>
      </c>
      <c r="H748" s="54">
        <f t="shared" si="1188"/>
        <v>0</v>
      </c>
      <c r="I748" s="54">
        <f t="shared" si="1188"/>
        <v>0</v>
      </c>
      <c r="J748" s="84" t="e">
        <f t="shared" si="1178"/>
        <v>#DIV/0!</v>
      </c>
      <c r="K748" s="54">
        <f t="shared" si="1186"/>
        <v>0</v>
      </c>
      <c r="L748" s="90" t="e">
        <f t="shared" si="1191"/>
        <v>#DIV/0!</v>
      </c>
      <c r="M748" s="90" t="e">
        <f t="shared" si="1189"/>
        <v>#DIV/0!</v>
      </c>
      <c r="N748" s="54">
        <f t="shared" ref="N748" si="1194">N754</f>
        <v>0</v>
      </c>
      <c r="O748" s="54">
        <f t="shared" si="1181"/>
        <v>0</v>
      </c>
      <c r="P748" s="90" t="e">
        <f t="shared" si="1182"/>
        <v>#DIV/0!</v>
      </c>
      <c r="Q748" s="54">
        <f t="shared" si="1183"/>
        <v>0</v>
      </c>
      <c r="R748" s="54">
        <f t="shared" si="1184"/>
        <v>0</v>
      </c>
      <c r="S748" s="578"/>
      <c r="T748" s="217" t="b">
        <f t="shared" si="1149"/>
        <v>1</v>
      </c>
      <c r="CJ748" s="46" t="b">
        <f t="shared" si="1069"/>
        <v>1</v>
      </c>
      <c r="CT748" s="452">
        <f t="shared" si="1130"/>
        <v>0</v>
      </c>
      <c r="CU748" s="27" t="b">
        <f t="shared" si="1131"/>
        <v>1</v>
      </c>
    </row>
    <row r="749" spans="1:100" s="350" customFormat="1" ht="93" outlineLevel="1" x14ac:dyDescent="0.25">
      <c r="A749" s="178" t="s">
        <v>143</v>
      </c>
      <c r="B749" s="165" t="s">
        <v>144</v>
      </c>
      <c r="C749" s="129" t="s">
        <v>2</v>
      </c>
      <c r="D749" s="51">
        <f t="shared" ref="D749:I749" si="1195">SUM(D750:D754)</f>
        <v>0</v>
      </c>
      <c r="E749" s="51">
        <f t="shared" si="1195"/>
        <v>0</v>
      </c>
      <c r="F749" s="51">
        <f t="shared" si="1195"/>
        <v>0</v>
      </c>
      <c r="G749" s="51">
        <f t="shared" si="1195"/>
        <v>208.7</v>
      </c>
      <c r="H749" s="51">
        <f t="shared" si="1195"/>
        <v>208.7</v>
      </c>
      <c r="I749" s="166">
        <f t="shared" si="1195"/>
        <v>208.7</v>
      </c>
      <c r="J749" s="130">
        <f t="shared" si="1178"/>
        <v>1</v>
      </c>
      <c r="K749" s="51">
        <f>SUM(K750:K754)</f>
        <v>208.7</v>
      </c>
      <c r="L749" s="130">
        <f>K749/H749</f>
        <v>1</v>
      </c>
      <c r="M749" s="324">
        <f>K749/I749</f>
        <v>1</v>
      </c>
      <c r="N749" s="51">
        <f t="shared" ref="N749" si="1196">SUM(N750:N754)</f>
        <v>208.7</v>
      </c>
      <c r="O749" s="51">
        <f t="shared" si="1181"/>
        <v>0</v>
      </c>
      <c r="P749" s="130">
        <f t="shared" si="1182"/>
        <v>1</v>
      </c>
      <c r="Q749" s="51">
        <f t="shared" si="1183"/>
        <v>0</v>
      </c>
      <c r="R749" s="166">
        <f t="shared" si="1184"/>
        <v>0</v>
      </c>
      <c r="S749" s="316"/>
      <c r="T749" s="46" t="b">
        <f t="shared" si="1149"/>
        <v>1</v>
      </c>
      <c r="CJ749" s="46" t="b">
        <f t="shared" si="1069"/>
        <v>1</v>
      </c>
      <c r="CT749" s="210">
        <f t="shared" si="1130"/>
        <v>208.7</v>
      </c>
      <c r="CU749" s="46" t="b">
        <f t="shared" si="1131"/>
        <v>1</v>
      </c>
    </row>
    <row r="750" spans="1:100" s="350" customFormat="1" outlineLevel="1" x14ac:dyDescent="0.25">
      <c r="A750" s="182"/>
      <c r="B750" s="179" t="s">
        <v>10</v>
      </c>
      <c r="C750" s="173"/>
      <c r="D750" s="42"/>
      <c r="E750" s="42"/>
      <c r="F750" s="42"/>
      <c r="G750" s="42">
        <f>G756</f>
        <v>0</v>
      </c>
      <c r="H750" s="42">
        <f t="shared" ref="H750:I750" si="1197">H756</f>
        <v>0</v>
      </c>
      <c r="I750" s="42">
        <f t="shared" si="1197"/>
        <v>0</v>
      </c>
      <c r="J750" s="133" t="e">
        <f t="shared" si="1178"/>
        <v>#DIV/0!</v>
      </c>
      <c r="K750" s="42">
        <f t="shared" ref="K750:K754" si="1198">K756</f>
        <v>0</v>
      </c>
      <c r="L750" s="133" t="e">
        <f t="shared" ref="L750" si="1199">K750/H750</f>
        <v>#DIV/0!</v>
      </c>
      <c r="M750" s="133" t="e">
        <f t="shared" ref="M750" si="1200">K750/I750</f>
        <v>#DIV/0!</v>
      </c>
      <c r="N750" s="42">
        <f t="shared" ref="N750:N754" si="1201">N756</f>
        <v>0</v>
      </c>
      <c r="O750" s="42">
        <f t="shared" si="1181"/>
        <v>0</v>
      </c>
      <c r="P750" s="133" t="e">
        <f t="shared" si="1182"/>
        <v>#DIV/0!</v>
      </c>
      <c r="Q750" s="42">
        <f t="shared" si="1183"/>
        <v>0</v>
      </c>
      <c r="R750" s="42">
        <f t="shared" si="1184"/>
        <v>0</v>
      </c>
      <c r="S750" s="469"/>
      <c r="T750" s="46" t="b">
        <f t="shared" si="1149"/>
        <v>1</v>
      </c>
      <c r="CJ750" s="46" t="b">
        <f t="shared" si="1069"/>
        <v>1</v>
      </c>
      <c r="CT750" s="210">
        <f t="shared" si="1130"/>
        <v>0</v>
      </c>
      <c r="CU750" s="46" t="b">
        <f t="shared" si="1131"/>
        <v>1</v>
      </c>
    </row>
    <row r="751" spans="1:100" s="350" customFormat="1" outlineLevel="1" x14ac:dyDescent="0.25">
      <c r="A751" s="182"/>
      <c r="B751" s="179" t="s">
        <v>8</v>
      </c>
      <c r="C751" s="173"/>
      <c r="D751" s="42"/>
      <c r="E751" s="42"/>
      <c r="F751" s="42">
        <f>D751-E751</f>
        <v>0</v>
      </c>
      <c r="G751" s="42">
        <f t="shared" ref="G751:I754" si="1202">G757</f>
        <v>187.9</v>
      </c>
      <c r="H751" s="42">
        <f t="shared" si="1202"/>
        <v>187.9</v>
      </c>
      <c r="I751" s="42">
        <f t="shared" si="1202"/>
        <v>187.9</v>
      </c>
      <c r="J751" s="169">
        <f>I751/H751</f>
        <v>1</v>
      </c>
      <c r="K751" s="42">
        <f t="shared" si="1198"/>
        <v>187.9</v>
      </c>
      <c r="L751" s="169">
        <f>K751/H751</f>
        <v>1</v>
      </c>
      <c r="M751" s="133">
        <f>K751/I751</f>
        <v>1</v>
      </c>
      <c r="N751" s="42">
        <f t="shared" si="1201"/>
        <v>187.9</v>
      </c>
      <c r="O751" s="42">
        <f t="shared" si="1181"/>
        <v>0</v>
      </c>
      <c r="P751" s="169">
        <f t="shared" si="1182"/>
        <v>1</v>
      </c>
      <c r="Q751" s="42">
        <f t="shared" si="1183"/>
        <v>0</v>
      </c>
      <c r="R751" s="42">
        <f t="shared" si="1184"/>
        <v>0</v>
      </c>
      <c r="S751" s="469"/>
      <c r="T751" s="46" t="b">
        <f t="shared" si="1149"/>
        <v>1</v>
      </c>
      <c r="CJ751" s="46" t="b">
        <f t="shared" si="1069"/>
        <v>1</v>
      </c>
      <c r="CT751" s="210">
        <f t="shared" si="1130"/>
        <v>187.9</v>
      </c>
      <c r="CU751" s="46" t="b">
        <f t="shared" si="1131"/>
        <v>1</v>
      </c>
    </row>
    <row r="752" spans="1:100" s="350" customFormat="1" outlineLevel="1" x14ac:dyDescent="0.25">
      <c r="A752" s="182"/>
      <c r="B752" s="179" t="s">
        <v>20</v>
      </c>
      <c r="C752" s="173"/>
      <c r="D752" s="42"/>
      <c r="E752" s="42"/>
      <c r="F752" s="42"/>
      <c r="G752" s="42">
        <f t="shared" si="1202"/>
        <v>20.8</v>
      </c>
      <c r="H752" s="42">
        <f t="shared" si="1202"/>
        <v>20.8</v>
      </c>
      <c r="I752" s="42">
        <f t="shared" si="1202"/>
        <v>20.8</v>
      </c>
      <c r="J752" s="169">
        <f t="shared" ref="J752:J754" si="1203">I752/H752</f>
        <v>1</v>
      </c>
      <c r="K752" s="42">
        <f t="shared" si="1198"/>
        <v>20.8</v>
      </c>
      <c r="L752" s="169">
        <f t="shared" ref="L752:L754" si="1204">K752/H752</f>
        <v>1</v>
      </c>
      <c r="M752" s="134">
        <f t="shared" ref="M752:M754" si="1205">K752/I752</f>
        <v>1</v>
      </c>
      <c r="N752" s="42">
        <f t="shared" si="1201"/>
        <v>20.8</v>
      </c>
      <c r="O752" s="42">
        <f t="shared" si="1181"/>
        <v>0</v>
      </c>
      <c r="P752" s="169">
        <f t="shared" si="1182"/>
        <v>1</v>
      </c>
      <c r="Q752" s="42">
        <f t="shared" si="1183"/>
        <v>0</v>
      </c>
      <c r="R752" s="42">
        <f t="shared" si="1184"/>
        <v>0</v>
      </c>
      <c r="S752" s="469"/>
      <c r="T752" s="46" t="b">
        <f t="shared" si="1149"/>
        <v>1</v>
      </c>
      <c r="CJ752" s="46" t="b">
        <f t="shared" si="1069"/>
        <v>1</v>
      </c>
      <c r="CT752" s="210">
        <f t="shared" si="1130"/>
        <v>20.8</v>
      </c>
      <c r="CU752" s="46" t="b">
        <f t="shared" si="1131"/>
        <v>1</v>
      </c>
    </row>
    <row r="753" spans="1:99" s="350" customFormat="1" outlineLevel="1" x14ac:dyDescent="0.25">
      <c r="A753" s="182"/>
      <c r="B753" s="180" t="s">
        <v>22</v>
      </c>
      <c r="C753" s="478"/>
      <c r="D753" s="167"/>
      <c r="E753" s="167"/>
      <c r="F753" s="167"/>
      <c r="G753" s="167">
        <f t="shared" si="1202"/>
        <v>0</v>
      </c>
      <c r="H753" s="167">
        <f t="shared" si="1202"/>
        <v>0</v>
      </c>
      <c r="I753" s="167">
        <f t="shared" si="1202"/>
        <v>0</v>
      </c>
      <c r="J753" s="150" t="e">
        <f t="shared" si="1203"/>
        <v>#DIV/0!</v>
      </c>
      <c r="K753" s="167">
        <f t="shared" si="1198"/>
        <v>0</v>
      </c>
      <c r="L753" s="150" t="e">
        <f t="shared" si="1204"/>
        <v>#DIV/0!</v>
      </c>
      <c r="M753" s="150" t="e">
        <f t="shared" si="1205"/>
        <v>#DIV/0!</v>
      </c>
      <c r="N753" s="167">
        <f t="shared" si="1201"/>
        <v>0</v>
      </c>
      <c r="O753" s="167">
        <f t="shared" si="1181"/>
        <v>0</v>
      </c>
      <c r="P753" s="150" t="e">
        <f t="shared" si="1182"/>
        <v>#DIV/0!</v>
      </c>
      <c r="Q753" s="167">
        <f t="shared" si="1183"/>
        <v>0</v>
      </c>
      <c r="R753" s="167">
        <f t="shared" si="1184"/>
        <v>0</v>
      </c>
      <c r="S753" s="469"/>
      <c r="T753" s="46" t="b">
        <f t="shared" si="1149"/>
        <v>1</v>
      </c>
      <c r="CJ753" s="46" t="b">
        <f t="shared" si="1069"/>
        <v>1</v>
      </c>
      <c r="CT753" s="210">
        <f t="shared" si="1130"/>
        <v>0</v>
      </c>
      <c r="CU753" s="46" t="b">
        <f t="shared" si="1131"/>
        <v>1</v>
      </c>
    </row>
    <row r="754" spans="1:99" s="350" customFormat="1" outlineLevel="1" collapsed="1" x14ac:dyDescent="0.25">
      <c r="A754" s="183"/>
      <c r="B754" s="179" t="s">
        <v>11</v>
      </c>
      <c r="C754" s="173"/>
      <c r="D754" s="42"/>
      <c r="E754" s="42"/>
      <c r="F754" s="42"/>
      <c r="G754" s="42">
        <f t="shared" si="1202"/>
        <v>0</v>
      </c>
      <c r="H754" s="42">
        <f t="shared" si="1202"/>
        <v>0</v>
      </c>
      <c r="I754" s="42">
        <f t="shared" si="1202"/>
        <v>0</v>
      </c>
      <c r="J754" s="133" t="e">
        <f t="shared" si="1203"/>
        <v>#DIV/0!</v>
      </c>
      <c r="K754" s="42">
        <f t="shared" si="1198"/>
        <v>0</v>
      </c>
      <c r="L754" s="133" t="e">
        <f t="shared" si="1204"/>
        <v>#DIV/0!</v>
      </c>
      <c r="M754" s="133" t="e">
        <f t="shared" si="1205"/>
        <v>#DIV/0!</v>
      </c>
      <c r="N754" s="42">
        <f t="shared" si="1201"/>
        <v>0</v>
      </c>
      <c r="O754" s="42">
        <f t="shared" si="1181"/>
        <v>0</v>
      </c>
      <c r="P754" s="133" t="e">
        <f t="shared" si="1182"/>
        <v>#DIV/0!</v>
      </c>
      <c r="Q754" s="42">
        <f t="shared" si="1183"/>
        <v>0</v>
      </c>
      <c r="R754" s="42">
        <f t="shared" si="1184"/>
        <v>0</v>
      </c>
      <c r="S754" s="470"/>
      <c r="T754" s="46" t="b">
        <f t="shared" si="1149"/>
        <v>1</v>
      </c>
      <c r="CJ754" s="46" t="b">
        <f t="shared" si="1069"/>
        <v>1</v>
      </c>
      <c r="CT754" s="210">
        <f t="shared" si="1130"/>
        <v>0</v>
      </c>
      <c r="CU754" s="46" t="b">
        <f t="shared" si="1131"/>
        <v>1</v>
      </c>
    </row>
    <row r="755" spans="1:99" s="46" customFormat="1" ht="84.75" customHeight="1" x14ac:dyDescent="0.25">
      <c r="A755" s="198" t="s">
        <v>145</v>
      </c>
      <c r="B755" s="131" t="s">
        <v>357</v>
      </c>
      <c r="C755" s="175" t="s">
        <v>17</v>
      </c>
      <c r="D755" s="41">
        <f t="shared" ref="D755:I755" si="1206">SUM(D756:D760)</f>
        <v>0</v>
      </c>
      <c r="E755" s="41">
        <f t="shared" si="1206"/>
        <v>0</v>
      </c>
      <c r="F755" s="41">
        <f t="shared" si="1206"/>
        <v>0</v>
      </c>
      <c r="G755" s="41">
        <f t="shared" si="1206"/>
        <v>208.7</v>
      </c>
      <c r="H755" s="41">
        <f t="shared" si="1206"/>
        <v>208.7</v>
      </c>
      <c r="I755" s="520">
        <f t="shared" si="1206"/>
        <v>208.7</v>
      </c>
      <c r="J755" s="132">
        <f>I755/H755</f>
        <v>1</v>
      </c>
      <c r="K755" s="41">
        <f>SUM(K756:K760)</f>
        <v>208.7</v>
      </c>
      <c r="L755" s="132">
        <f>K755/H755</f>
        <v>1</v>
      </c>
      <c r="M755" s="132">
        <f>K755/I755</f>
        <v>1</v>
      </c>
      <c r="N755" s="41">
        <f>SUM(N756:N760)</f>
        <v>208.7</v>
      </c>
      <c r="O755" s="41">
        <f t="shared" si="1181"/>
        <v>0</v>
      </c>
      <c r="P755" s="132">
        <f t="shared" si="1182"/>
        <v>1</v>
      </c>
      <c r="Q755" s="41">
        <f t="shared" si="1183"/>
        <v>0</v>
      </c>
      <c r="R755" s="520">
        <f t="shared" si="1184"/>
        <v>0</v>
      </c>
      <c r="S755" s="639" t="s">
        <v>465</v>
      </c>
      <c r="T755" s="46" t="b">
        <f t="shared" ref="T755:T818" si="1207">H767-K767=Q767</f>
        <v>0</v>
      </c>
      <c r="CG755" s="550" t="s">
        <v>185</v>
      </c>
      <c r="CJ755" s="46" t="b">
        <f t="shared" si="1069"/>
        <v>1</v>
      </c>
      <c r="CT755" s="210">
        <f t="shared" si="1130"/>
        <v>208.7</v>
      </c>
      <c r="CU755" s="46" t="b">
        <f t="shared" si="1131"/>
        <v>1</v>
      </c>
    </row>
    <row r="756" spans="1:99" s="350" customFormat="1" x14ac:dyDescent="0.25">
      <c r="A756" s="200"/>
      <c r="B756" s="135" t="s">
        <v>10</v>
      </c>
      <c r="C756" s="465"/>
      <c r="D756" s="473"/>
      <c r="E756" s="473"/>
      <c r="F756" s="136"/>
      <c r="G756" s="473"/>
      <c r="H756" s="473"/>
      <c r="I756" s="473"/>
      <c r="J756" s="150" t="e">
        <f t="shared" ref="J756" si="1208">I756/H756</f>
        <v>#DIV/0!</v>
      </c>
      <c r="K756" s="215"/>
      <c r="L756" s="150" t="e">
        <f t="shared" ref="L756" si="1209">K756/H756</f>
        <v>#DIV/0!</v>
      </c>
      <c r="M756" s="150" t="e">
        <f t="shared" ref="M756" si="1210">K756/I756</f>
        <v>#DIV/0!</v>
      </c>
      <c r="N756" s="215"/>
      <c r="O756" s="473">
        <f t="shared" si="1181"/>
        <v>0</v>
      </c>
      <c r="P756" s="150" t="e">
        <f t="shared" si="1182"/>
        <v>#DIV/0!</v>
      </c>
      <c r="Q756" s="215">
        <f t="shared" si="1183"/>
        <v>0</v>
      </c>
      <c r="R756" s="473">
        <f t="shared" si="1184"/>
        <v>0</v>
      </c>
      <c r="S756" s="640"/>
      <c r="T756" s="46" t="b">
        <f t="shared" si="1207"/>
        <v>1</v>
      </c>
      <c r="CJ756" s="46" t="b">
        <f t="shared" si="1069"/>
        <v>1</v>
      </c>
      <c r="CT756" s="210">
        <f t="shared" si="1130"/>
        <v>0</v>
      </c>
      <c r="CU756" s="46" t="b">
        <f t="shared" si="1131"/>
        <v>1</v>
      </c>
    </row>
    <row r="757" spans="1:99" s="350" customFormat="1" x14ac:dyDescent="0.25">
      <c r="A757" s="200"/>
      <c r="B757" s="202" t="s">
        <v>8</v>
      </c>
      <c r="C757" s="453"/>
      <c r="D757" s="472"/>
      <c r="E757" s="472"/>
      <c r="F757" s="472">
        <f>D757-E757</f>
        <v>0</v>
      </c>
      <c r="G757" s="472">
        <v>187.9</v>
      </c>
      <c r="H757" s="472">
        <v>187.9</v>
      </c>
      <c r="I757" s="472">
        <v>187.9</v>
      </c>
      <c r="J757" s="134">
        <f>I757/H757</f>
        <v>1</v>
      </c>
      <c r="K757" s="472">
        <v>187.9</v>
      </c>
      <c r="L757" s="134">
        <f>K757/H757</f>
        <v>1</v>
      </c>
      <c r="M757" s="134">
        <f>K757/I757</f>
        <v>1</v>
      </c>
      <c r="N757" s="472">
        <f>H757</f>
        <v>187.9</v>
      </c>
      <c r="O757" s="472">
        <f t="shared" si="1181"/>
        <v>0</v>
      </c>
      <c r="P757" s="134">
        <f t="shared" si="1182"/>
        <v>1</v>
      </c>
      <c r="Q757" s="472">
        <f t="shared" si="1183"/>
        <v>0</v>
      </c>
      <c r="R757" s="472">
        <f t="shared" si="1184"/>
        <v>0</v>
      </c>
      <c r="S757" s="640"/>
      <c r="T757" s="46" t="b">
        <f t="shared" si="1207"/>
        <v>0</v>
      </c>
      <c r="CJ757" s="46" t="b">
        <f t="shared" si="1069"/>
        <v>1</v>
      </c>
      <c r="CT757" s="210">
        <f t="shared" si="1130"/>
        <v>187.9</v>
      </c>
      <c r="CU757" s="46" t="b">
        <f t="shared" si="1131"/>
        <v>1</v>
      </c>
    </row>
    <row r="758" spans="1:99" s="350" customFormat="1" x14ac:dyDescent="0.25">
      <c r="A758" s="200"/>
      <c r="B758" s="202" t="s">
        <v>20</v>
      </c>
      <c r="C758" s="453"/>
      <c r="D758" s="472"/>
      <c r="E758" s="472"/>
      <c r="F758" s="472"/>
      <c r="G758" s="472">
        <v>20.8</v>
      </c>
      <c r="H758" s="472">
        <v>20.8</v>
      </c>
      <c r="I758" s="472">
        <v>20.8</v>
      </c>
      <c r="J758" s="134">
        <f t="shared" ref="J758:J760" si="1211">I758/H758</f>
        <v>1</v>
      </c>
      <c r="K758" s="472">
        <v>20.8</v>
      </c>
      <c r="L758" s="134">
        <f t="shared" ref="L758:L760" si="1212">K758/H758</f>
        <v>1</v>
      </c>
      <c r="M758" s="134">
        <f t="shared" ref="M758:M760" si="1213">K758/I758</f>
        <v>1</v>
      </c>
      <c r="N758" s="472">
        <f>H758</f>
        <v>20.8</v>
      </c>
      <c r="O758" s="472">
        <f t="shared" si="1181"/>
        <v>0</v>
      </c>
      <c r="P758" s="134">
        <f t="shared" si="1182"/>
        <v>1</v>
      </c>
      <c r="Q758" s="472">
        <f t="shared" si="1183"/>
        <v>0</v>
      </c>
      <c r="R758" s="472">
        <f t="shared" si="1184"/>
        <v>0</v>
      </c>
      <c r="S758" s="640"/>
      <c r="T758" s="46" t="b">
        <f t="shared" si="1207"/>
        <v>0</v>
      </c>
      <c r="CJ758" s="46" t="b">
        <f t="shared" si="1069"/>
        <v>1</v>
      </c>
      <c r="CT758" s="210">
        <f t="shared" si="1130"/>
        <v>20.8</v>
      </c>
      <c r="CU758" s="46" t="b">
        <f t="shared" si="1131"/>
        <v>1</v>
      </c>
    </row>
    <row r="759" spans="1:99" s="350" customFormat="1" x14ac:dyDescent="0.25">
      <c r="A759" s="200"/>
      <c r="B759" s="135" t="s">
        <v>22</v>
      </c>
      <c r="C759" s="465"/>
      <c r="D759" s="473"/>
      <c r="E759" s="473"/>
      <c r="F759" s="136"/>
      <c r="G759" s="473"/>
      <c r="H759" s="136"/>
      <c r="I759" s="473"/>
      <c r="J759" s="133" t="e">
        <f t="shared" si="1211"/>
        <v>#DIV/0!</v>
      </c>
      <c r="K759" s="473"/>
      <c r="L759" s="133" t="e">
        <f t="shared" si="1212"/>
        <v>#DIV/0!</v>
      </c>
      <c r="M759" s="133" t="e">
        <f t="shared" si="1213"/>
        <v>#DIV/0!</v>
      </c>
      <c r="N759" s="473"/>
      <c r="O759" s="136">
        <f t="shared" si="1181"/>
        <v>0</v>
      </c>
      <c r="P759" s="133" t="e">
        <f t="shared" si="1182"/>
        <v>#DIV/0!</v>
      </c>
      <c r="Q759" s="473">
        <f t="shared" si="1183"/>
        <v>0</v>
      </c>
      <c r="R759" s="473">
        <f t="shared" si="1184"/>
        <v>0</v>
      </c>
      <c r="S759" s="640"/>
      <c r="T759" s="46" t="b">
        <f t="shared" si="1207"/>
        <v>1</v>
      </c>
      <c r="CJ759" s="46" t="b">
        <f t="shared" si="1069"/>
        <v>1</v>
      </c>
      <c r="CT759" s="210">
        <f t="shared" si="1130"/>
        <v>0</v>
      </c>
      <c r="CU759" s="46" t="b">
        <f t="shared" si="1131"/>
        <v>1</v>
      </c>
    </row>
    <row r="760" spans="1:99" s="350" customFormat="1" collapsed="1" x14ac:dyDescent="0.25">
      <c r="A760" s="201"/>
      <c r="B760" s="202" t="s">
        <v>11</v>
      </c>
      <c r="C760" s="453"/>
      <c r="D760" s="472"/>
      <c r="E760" s="472"/>
      <c r="F760" s="16"/>
      <c r="G760" s="472"/>
      <c r="H760" s="16"/>
      <c r="I760" s="472"/>
      <c r="J760" s="133" t="e">
        <f t="shared" si="1211"/>
        <v>#DIV/0!</v>
      </c>
      <c r="K760" s="472"/>
      <c r="L760" s="133" t="e">
        <f t="shared" si="1212"/>
        <v>#DIV/0!</v>
      </c>
      <c r="M760" s="133" t="e">
        <f t="shared" si="1213"/>
        <v>#DIV/0!</v>
      </c>
      <c r="N760" s="472"/>
      <c r="O760" s="16">
        <f t="shared" si="1181"/>
        <v>0</v>
      </c>
      <c r="P760" s="133" t="e">
        <f t="shared" si="1182"/>
        <v>#DIV/0!</v>
      </c>
      <c r="Q760" s="472">
        <f t="shared" si="1183"/>
        <v>0</v>
      </c>
      <c r="R760" s="472">
        <f t="shared" si="1184"/>
        <v>0</v>
      </c>
      <c r="S760" s="641"/>
      <c r="T760" s="46" t="b">
        <f t="shared" si="1207"/>
        <v>1</v>
      </c>
      <c r="CJ760" s="46" t="b">
        <f t="shared" si="1069"/>
        <v>1</v>
      </c>
      <c r="CT760" s="210">
        <f t="shared" si="1130"/>
        <v>0</v>
      </c>
      <c r="CU760" s="46" t="b">
        <f t="shared" si="1131"/>
        <v>1</v>
      </c>
    </row>
    <row r="761" spans="1:99" s="212" customFormat="1" ht="112.5" x14ac:dyDescent="0.25">
      <c r="A761" s="381" t="s">
        <v>50</v>
      </c>
      <c r="B761" s="53" t="s">
        <v>174</v>
      </c>
      <c r="C761" s="53" t="s">
        <v>9</v>
      </c>
      <c r="D761" s="54"/>
      <c r="E761" s="54"/>
      <c r="F761" s="54"/>
      <c r="G761" s="54"/>
      <c r="H761" s="54"/>
      <c r="I761" s="54"/>
      <c r="J761" s="56"/>
      <c r="K761" s="54"/>
      <c r="L761" s="57"/>
      <c r="M761" s="57"/>
      <c r="N761" s="54"/>
      <c r="O761" s="54"/>
      <c r="P761" s="57"/>
      <c r="Q761" s="54">
        <f t="shared" si="1183"/>
        <v>0</v>
      </c>
      <c r="R761" s="54">
        <f t="shared" si="1184"/>
        <v>0</v>
      </c>
      <c r="S761" s="387" t="s">
        <v>92</v>
      </c>
      <c r="T761" s="211" t="b">
        <f t="shared" si="1207"/>
        <v>0</v>
      </c>
      <c r="CJ761" s="46" t="b">
        <f t="shared" si="1069"/>
        <v>1</v>
      </c>
      <c r="CT761" s="452">
        <f t="shared" si="1130"/>
        <v>0</v>
      </c>
      <c r="CU761" s="27" t="b">
        <f t="shared" si="1131"/>
        <v>1</v>
      </c>
    </row>
    <row r="762" spans="1:99" s="218" customFormat="1" x14ac:dyDescent="0.25">
      <c r="A762" s="382"/>
      <c r="B762" s="70" t="s">
        <v>10</v>
      </c>
      <c r="C762" s="58"/>
      <c r="D762" s="54"/>
      <c r="E762" s="54"/>
      <c r="F762" s="54"/>
      <c r="G762" s="54"/>
      <c r="H762" s="54"/>
      <c r="I762" s="54"/>
      <c r="J762" s="89"/>
      <c r="K762" s="54"/>
      <c r="L762" s="90"/>
      <c r="M762" s="75"/>
      <c r="N762" s="54"/>
      <c r="O762" s="54"/>
      <c r="P762" s="90"/>
      <c r="Q762" s="54">
        <f t="shared" si="1183"/>
        <v>0</v>
      </c>
      <c r="R762" s="54">
        <f t="shared" si="1184"/>
        <v>0</v>
      </c>
      <c r="S762" s="127"/>
      <c r="T762" s="217" t="b">
        <f t="shared" si="1207"/>
        <v>1</v>
      </c>
      <c r="CJ762" s="46" t="b">
        <f t="shared" si="1069"/>
        <v>1</v>
      </c>
      <c r="CT762" s="452">
        <f t="shared" si="1130"/>
        <v>0</v>
      </c>
      <c r="CU762" s="27" t="b">
        <f t="shared" si="1131"/>
        <v>1</v>
      </c>
    </row>
    <row r="763" spans="1:99" s="218" customFormat="1" x14ac:dyDescent="0.25">
      <c r="A763" s="71"/>
      <c r="B763" s="72" t="s">
        <v>8</v>
      </c>
      <c r="C763" s="66"/>
      <c r="D763" s="73"/>
      <c r="E763" s="73"/>
      <c r="F763" s="73"/>
      <c r="G763" s="54"/>
      <c r="H763" s="54"/>
      <c r="I763" s="54"/>
      <c r="J763" s="74"/>
      <c r="K763" s="54"/>
      <c r="L763" s="75"/>
      <c r="M763" s="75"/>
      <c r="N763" s="54"/>
      <c r="O763" s="54"/>
      <c r="P763" s="75"/>
      <c r="Q763" s="54">
        <f t="shared" si="1183"/>
        <v>0</v>
      </c>
      <c r="R763" s="54">
        <f t="shared" si="1184"/>
        <v>0</v>
      </c>
      <c r="S763" s="127"/>
      <c r="T763" s="217" t="b">
        <f t="shared" si="1207"/>
        <v>0</v>
      </c>
      <c r="CJ763" s="46" t="b">
        <f t="shared" si="1069"/>
        <v>1</v>
      </c>
      <c r="CT763" s="452">
        <f t="shared" si="1130"/>
        <v>0</v>
      </c>
      <c r="CU763" s="27" t="b">
        <f t="shared" si="1131"/>
        <v>1</v>
      </c>
    </row>
    <row r="764" spans="1:99" s="218" customFormat="1" x14ac:dyDescent="0.25">
      <c r="A764" s="71"/>
      <c r="B764" s="70" t="s">
        <v>19</v>
      </c>
      <c r="C764" s="58"/>
      <c r="D764" s="54"/>
      <c r="E764" s="54"/>
      <c r="F764" s="54"/>
      <c r="G764" s="54"/>
      <c r="H764" s="54"/>
      <c r="I764" s="54"/>
      <c r="J764" s="56"/>
      <c r="K764" s="54"/>
      <c r="L764" s="75"/>
      <c r="M764" s="75"/>
      <c r="N764" s="54"/>
      <c r="O764" s="54"/>
      <c r="P764" s="75"/>
      <c r="Q764" s="54">
        <f t="shared" si="1183"/>
        <v>0</v>
      </c>
      <c r="R764" s="54">
        <f t="shared" si="1184"/>
        <v>0</v>
      </c>
      <c r="S764" s="127"/>
      <c r="T764" s="217" t="b">
        <f t="shared" si="1207"/>
        <v>0</v>
      </c>
      <c r="CJ764" s="46" t="b">
        <f t="shared" si="1069"/>
        <v>1</v>
      </c>
      <c r="CT764" s="452">
        <f t="shared" si="1130"/>
        <v>0</v>
      </c>
      <c r="CU764" s="27" t="b">
        <f t="shared" si="1131"/>
        <v>1</v>
      </c>
    </row>
    <row r="765" spans="1:99" s="218" customFormat="1" x14ac:dyDescent="0.25">
      <c r="A765" s="76"/>
      <c r="B765" s="70" t="s">
        <v>22</v>
      </c>
      <c r="C765" s="58"/>
      <c r="D765" s="25"/>
      <c r="E765" s="25"/>
      <c r="F765" s="25"/>
      <c r="G765" s="54"/>
      <c r="H765" s="54"/>
      <c r="I765" s="54"/>
      <c r="J765" s="89"/>
      <c r="K765" s="54"/>
      <c r="L765" s="90"/>
      <c r="M765" s="90"/>
      <c r="N765" s="54"/>
      <c r="O765" s="54"/>
      <c r="P765" s="90"/>
      <c r="Q765" s="54">
        <f t="shared" si="1183"/>
        <v>0</v>
      </c>
      <c r="R765" s="54">
        <f t="shared" si="1184"/>
        <v>0</v>
      </c>
      <c r="S765" s="128"/>
      <c r="T765" s="217" t="b">
        <f t="shared" si="1207"/>
        <v>1</v>
      </c>
      <c r="CJ765" s="46" t="b">
        <f t="shared" si="1069"/>
        <v>1</v>
      </c>
      <c r="CT765" s="452">
        <f t="shared" si="1130"/>
        <v>0</v>
      </c>
      <c r="CU765" s="27" t="b">
        <f t="shared" si="1131"/>
        <v>1</v>
      </c>
    </row>
    <row r="766" spans="1:99" s="218" customFormat="1" hidden="1" collapsed="1" x14ac:dyDescent="0.25">
      <c r="A766" s="76"/>
      <c r="B766" s="72" t="s">
        <v>11</v>
      </c>
      <c r="C766" s="66"/>
      <c r="D766" s="77"/>
      <c r="E766" s="77"/>
      <c r="F766" s="77"/>
      <c r="G766" s="73"/>
      <c r="H766" s="73"/>
      <c r="I766" s="73"/>
      <c r="J766" s="89"/>
      <c r="K766" s="73"/>
      <c r="L766" s="90"/>
      <c r="M766" s="90"/>
      <c r="N766" s="73"/>
      <c r="O766" s="73"/>
      <c r="P766" s="90"/>
      <c r="Q766" s="73">
        <f t="shared" si="1183"/>
        <v>0</v>
      </c>
      <c r="R766" s="73">
        <f t="shared" si="1184"/>
        <v>0</v>
      </c>
      <c r="S766" s="128"/>
      <c r="T766" s="217" t="b">
        <f t="shared" si="1207"/>
        <v>1</v>
      </c>
      <c r="CJ766" s="46" t="b">
        <f t="shared" si="1069"/>
        <v>1</v>
      </c>
      <c r="CT766" s="452">
        <f t="shared" si="1130"/>
        <v>0</v>
      </c>
      <c r="CU766" s="27" t="b">
        <f t="shared" si="1131"/>
        <v>1</v>
      </c>
    </row>
    <row r="767" spans="1:99" s="264" customFormat="1" ht="130.5" customHeight="1" x14ac:dyDescent="0.25">
      <c r="A767" s="603" t="s">
        <v>51</v>
      </c>
      <c r="B767" s="53" t="s">
        <v>39</v>
      </c>
      <c r="C767" s="53" t="s">
        <v>9</v>
      </c>
      <c r="D767" s="54">
        <f>SUM(D768:D772)</f>
        <v>0</v>
      </c>
      <c r="E767" s="54">
        <f>SUM(E768:E772)</f>
        <v>0</v>
      </c>
      <c r="F767" s="54">
        <v>0</v>
      </c>
      <c r="G767" s="54">
        <f>SUM(G768:G772)</f>
        <v>88515.83</v>
      </c>
      <c r="H767" s="54">
        <f>SUM(H768:H772)</f>
        <v>224722.64</v>
      </c>
      <c r="I767" s="54">
        <f>SUM(I768:I772)</f>
        <v>191700.49</v>
      </c>
      <c r="J767" s="56">
        <f>I767/H767</f>
        <v>0.85</v>
      </c>
      <c r="K767" s="54">
        <f>SUM(K768:K772)</f>
        <v>102566.89</v>
      </c>
      <c r="L767" s="56">
        <f t="shared" ref="L767:L782" si="1214">K767/H767</f>
        <v>0.46</v>
      </c>
      <c r="M767" s="56">
        <f t="shared" ref="M767:M778" si="1215">K767/I767</f>
        <v>0.54</v>
      </c>
      <c r="N767" s="54">
        <f>SUM(N768:N772)</f>
        <v>199382.76</v>
      </c>
      <c r="O767" s="54">
        <f t="shared" ref="O767:O830" si="1216">H767-N767</f>
        <v>25339.88</v>
      </c>
      <c r="P767" s="56">
        <f t="shared" ref="P767:P830" si="1217">N767/H767</f>
        <v>0.89</v>
      </c>
      <c r="Q767" s="54">
        <f t="shared" si="1183"/>
        <v>25339.88</v>
      </c>
      <c r="R767" s="54">
        <f t="shared" si="1184"/>
        <v>89133.6</v>
      </c>
      <c r="S767" s="591" t="s">
        <v>359</v>
      </c>
      <c r="T767" s="263" t="b">
        <f t="shared" si="1207"/>
        <v>0</v>
      </c>
      <c r="CJ767" s="46" t="b">
        <f t="shared" si="1069"/>
        <v>1</v>
      </c>
      <c r="CT767" s="452">
        <f t="shared" si="1130"/>
        <v>224722.64</v>
      </c>
      <c r="CU767" s="27" t="b">
        <f t="shared" si="1131"/>
        <v>1</v>
      </c>
    </row>
    <row r="768" spans="1:99" s="363" customFormat="1" ht="31.5" customHeight="1" x14ac:dyDescent="0.25">
      <c r="A768" s="604"/>
      <c r="B768" s="58" t="s">
        <v>10</v>
      </c>
      <c r="C768" s="58"/>
      <c r="D768" s="25"/>
      <c r="E768" s="25"/>
      <c r="F768" s="25"/>
      <c r="G768" s="25">
        <f>G774+G858</f>
        <v>0</v>
      </c>
      <c r="H768" s="25">
        <f t="shared" ref="H768:I772" si="1218">H774+H858</f>
        <v>0</v>
      </c>
      <c r="I768" s="25">
        <f t="shared" si="1218"/>
        <v>0</v>
      </c>
      <c r="J768" s="88" t="e">
        <f>I768/H768</f>
        <v>#DIV/0!</v>
      </c>
      <c r="K768" s="191">
        <f t="shared" ref="K768:K772" si="1219">K774+K858</f>
        <v>0</v>
      </c>
      <c r="L768" s="88" t="e">
        <f t="shared" si="1214"/>
        <v>#DIV/0!</v>
      </c>
      <c r="M768" s="88" t="e">
        <f t="shared" si="1215"/>
        <v>#DIV/0!</v>
      </c>
      <c r="N768" s="25">
        <f t="shared" ref="N768:N772" si="1220">N774+N858</f>
        <v>0</v>
      </c>
      <c r="O768" s="25">
        <f t="shared" si="1216"/>
        <v>0</v>
      </c>
      <c r="P768" s="88" t="e">
        <f t="shared" si="1217"/>
        <v>#DIV/0!</v>
      </c>
      <c r="Q768" s="25">
        <f t="shared" si="1183"/>
        <v>0</v>
      </c>
      <c r="R768" s="25">
        <f t="shared" si="1184"/>
        <v>0</v>
      </c>
      <c r="S768" s="592"/>
      <c r="T768" s="217" t="b">
        <f t="shared" si="1207"/>
        <v>1</v>
      </c>
      <c r="CJ768" s="46" t="b">
        <f t="shared" si="1069"/>
        <v>1</v>
      </c>
      <c r="CT768" s="452">
        <f t="shared" si="1130"/>
        <v>0</v>
      </c>
      <c r="CU768" s="27" t="b">
        <f t="shared" si="1131"/>
        <v>1</v>
      </c>
    </row>
    <row r="769" spans="1:99" s="363" customFormat="1" ht="37.5" customHeight="1" x14ac:dyDescent="0.25">
      <c r="A769" s="604"/>
      <c r="B769" s="66" t="s">
        <v>8</v>
      </c>
      <c r="C769" s="66"/>
      <c r="D769" s="77">
        <f t="shared" ref="D769:F769" si="1221">D775</f>
        <v>0</v>
      </c>
      <c r="E769" s="77">
        <f t="shared" si="1221"/>
        <v>0</v>
      </c>
      <c r="F769" s="77">
        <f t="shared" si="1221"/>
        <v>0</v>
      </c>
      <c r="G769" s="25">
        <f t="shared" ref="G769:H772" si="1222">G775+G859</f>
        <v>54031.6</v>
      </c>
      <c r="H769" s="25">
        <f t="shared" si="1222"/>
        <v>163277.20000000001</v>
      </c>
      <c r="I769" s="25">
        <f t="shared" si="1218"/>
        <v>156086.9</v>
      </c>
      <c r="J769" s="78">
        <f>I769/H769</f>
        <v>0.96</v>
      </c>
      <c r="K769" s="25">
        <f t="shared" si="1219"/>
        <v>66953.3</v>
      </c>
      <c r="L769" s="78">
        <f t="shared" si="1214"/>
        <v>0.41</v>
      </c>
      <c r="M769" s="78">
        <f t="shared" si="1215"/>
        <v>0.43</v>
      </c>
      <c r="N769" s="25">
        <f t="shared" si="1220"/>
        <v>139878.56</v>
      </c>
      <c r="O769" s="25">
        <f t="shared" si="1216"/>
        <v>23398.639999999999</v>
      </c>
      <c r="P769" s="78">
        <f t="shared" si="1217"/>
        <v>0.86</v>
      </c>
      <c r="Q769" s="25">
        <f t="shared" si="1183"/>
        <v>23398.639999999999</v>
      </c>
      <c r="R769" s="25">
        <f t="shared" si="1184"/>
        <v>89133.6</v>
      </c>
      <c r="S769" s="592"/>
      <c r="T769" s="217" t="b">
        <f t="shared" si="1207"/>
        <v>0</v>
      </c>
      <c r="CJ769" s="46" t="b">
        <f t="shared" si="1069"/>
        <v>1</v>
      </c>
      <c r="CT769" s="452">
        <f t="shared" si="1130"/>
        <v>163277.20000000001</v>
      </c>
      <c r="CU769" s="27" t="b">
        <f t="shared" si="1131"/>
        <v>1</v>
      </c>
    </row>
    <row r="770" spans="1:99" s="363" customFormat="1" ht="37.5" customHeight="1" x14ac:dyDescent="0.25">
      <c r="A770" s="604"/>
      <c r="B770" s="58" t="s">
        <v>19</v>
      </c>
      <c r="C770" s="58"/>
      <c r="D770" s="25"/>
      <c r="E770" s="25"/>
      <c r="F770" s="25"/>
      <c r="G770" s="25">
        <f t="shared" si="1222"/>
        <v>33952.5</v>
      </c>
      <c r="H770" s="25">
        <f t="shared" si="1222"/>
        <v>61445.2</v>
      </c>
      <c r="I770" s="25">
        <f t="shared" si="1218"/>
        <v>35613.589999999997</v>
      </c>
      <c r="J770" s="78">
        <f t="shared" ref="J770:J782" si="1223">I770/H770</f>
        <v>0.57999999999999996</v>
      </c>
      <c r="K770" s="25">
        <f>K776+K860</f>
        <v>35613.589999999997</v>
      </c>
      <c r="L770" s="78">
        <f t="shared" si="1214"/>
        <v>0.57999999999999996</v>
      </c>
      <c r="M770" s="78">
        <f>K770/I770</f>
        <v>1</v>
      </c>
      <c r="N770" s="25">
        <f t="shared" si="1220"/>
        <v>59504.2</v>
      </c>
      <c r="O770" s="25">
        <f t="shared" si="1216"/>
        <v>1941</v>
      </c>
      <c r="P770" s="78">
        <f t="shared" si="1217"/>
        <v>0.97</v>
      </c>
      <c r="Q770" s="25">
        <f t="shared" si="1183"/>
        <v>1941</v>
      </c>
      <c r="R770" s="25">
        <f t="shared" si="1184"/>
        <v>0</v>
      </c>
      <c r="S770" s="592"/>
      <c r="T770" s="217" t="b">
        <f t="shared" si="1207"/>
        <v>0</v>
      </c>
      <c r="CJ770" s="46" t="b">
        <f t="shared" si="1069"/>
        <v>1</v>
      </c>
      <c r="CT770" s="452">
        <f t="shared" si="1130"/>
        <v>61445.2</v>
      </c>
      <c r="CU770" s="27" t="b">
        <f t="shared" si="1131"/>
        <v>1</v>
      </c>
    </row>
    <row r="771" spans="1:99" s="363" customFormat="1" ht="37.5" customHeight="1" x14ac:dyDescent="0.25">
      <c r="A771" s="604"/>
      <c r="B771" s="58" t="s">
        <v>22</v>
      </c>
      <c r="C771" s="58"/>
      <c r="D771" s="25"/>
      <c r="E771" s="25"/>
      <c r="F771" s="25"/>
      <c r="G771" s="25">
        <f t="shared" si="1222"/>
        <v>531.73</v>
      </c>
      <c r="H771" s="25">
        <f t="shared" si="1222"/>
        <v>0.24</v>
      </c>
      <c r="I771" s="25">
        <f t="shared" si="1218"/>
        <v>0</v>
      </c>
      <c r="J771" s="88">
        <f t="shared" si="1223"/>
        <v>0</v>
      </c>
      <c r="K771" s="191">
        <f t="shared" si="1219"/>
        <v>0</v>
      </c>
      <c r="L771" s="88">
        <f t="shared" si="1214"/>
        <v>0</v>
      </c>
      <c r="M771" s="88" t="e">
        <f t="shared" si="1215"/>
        <v>#DIV/0!</v>
      </c>
      <c r="N771" s="25">
        <f t="shared" si="1220"/>
        <v>0</v>
      </c>
      <c r="O771" s="25">
        <f t="shared" si="1216"/>
        <v>0.24</v>
      </c>
      <c r="P771" s="88">
        <f t="shared" si="1217"/>
        <v>0</v>
      </c>
      <c r="Q771" s="25">
        <f t="shared" si="1183"/>
        <v>0.24</v>
      </c>
      <c r="R771" s="25">
        <f t="shared" si="1184"/>
        <v>0</v>
      </c>
      <c r="S771" s="592"/>
      <c r="T771" s="217" t="b">
        <f t="shared" si="1207"/>
        <v>1</v>
      </c>
      <c r="CJ771" s="46" t="b">
        <f t="shared" si="1069"/>
        <v>1</v>
      </c>
      <c r="CT771" s="452">
        <f t="shared" si="1130"/>
        <v>0.24</v>
      </c>
      <c r="CU771" s="27" t="b">
        <f t="shared" si="1131"/>
        <v>1</v>
      </c>
    </row>
    <row r="772" spans="1:99" s="363" customFormat="1" ht="37.5" customHeight="1" x14ac:dyDescent="0.25">
      <c r="A772" s="605"/>
      <c r="B772" s="58" t="s">
        <v>11</v>
      </c>
      <c r="C772" s="58"/>
      <c r="D772" s="25"/>
      <c r="E772" s="25"/>
      <c r="F772" s="25"/>
      <c r="G772" s="25">
        <f t="shared" si="1222"/>
        <v>0</v>
      </c>
      <c r="H772" s="25">
        <f t="shared" si="1222"/>
        <v>0</v>
      </c>
      <c r="I772" s="25">
        <f t="shared" si="1218"/>
        <v>0</v>
      </c>
      <c r="J772" s="88" t="e">
        <f t="shared" si="1223"/>
        <v>#DIV/0!</v>
      </c>
      <c r="K772" s="191">
        <f t="shared" si="1219"/>
        <v>0</v>
      </c>
      <c r="L772" s="88" t="e">
        <f t="shared" si="1214"/>
        <v>#DIV/0!</v>
      </c>
      <c r="M772" s="88" t="e">
        <f t="shared" si="1215"/>
        <v>#DIV/0!</v>
      </c>
      <c r="N772" s="25">
        <f t="shared" si="1220"/>
        <v>0</v>
      </c>
      <c r="O772" s="25">
        <f t="shared" si="1216"/>
        <v>0</v>
      </c>
      <c r="P772" s="88" t="e">
        <f t="shared" si="1217"/>
        <v>#DIV/0!</v>
      </c>
      <c r="Q772" s="25">
        <f t="shared" si="1183"/>
        <v>0</v>
      </c>
      <c r="R772" s="25">
        <f t="shared" si="1184"/>
        <v>0</v>
      </c>
      <c r="S772" s="593"/>
      <c r="T772" s="217" t="b">
        <f t="shared" si="1207"/>
        <v>1</v>
      </c>
      <c r="CJ772" s="46" t="b">
        <f t="shared" si="1069"/>
        <v>1</v>
      </c>
      <c r="CT772" s="452">
        <f t="shared" si="1130"/>
        <v>0</v>
      </c>
      <c r="CU772" s="27" t="b">
        <f t="shared" si="1131"/>
        <v>1</v>
      </c>
    </row>
    <row r="773" spans="1:99" s="45" customFormat="1" ht="46.5" x14ac:dyDescent="0.25">
      <c r="A773" s="138" t="s">
        <v>234</v>
      </c>
      <c r="B773" s="454" t="s">
        <v>165</v>
      </c>
      <c r="C773" s="129" t="s">
        <v>2</v>
      </c>
      <c r="D773" s="51">
        <f t="shared" ref="D773:I773" si="1224">SUM(D774:D778)</f>
        <v>0</v>
      </c>
      <c r="E773" s="51">
        <f t="shared" si="1224"/>
        <v>0</v>
      </c>
      <c r="F773" s="51">
        <f t="shared" si="1224"/>
        <v>0</v>
      </c>
      <c r="G773" s="51">
        <f t="shared" si="1224"/>
        <v>17190.3</v>
      </c>
      <c r="H773" s="51">
        <f t="shared" si="1224"/>
        <v>18065.400000000001</v>
      </c>
      <c r="I773" s="51">
        <f t="shared" si="1224"/>
        <v>9615.99</v>
      </c>
      <c r="J773" s="389">
        <f t="shared" si="1223"/>
        <v>0.53</v>
      </c>
      <c r="K773" s="51">
        <f t="shared" ref="K773" si="1225">SUM(K774:K778)</f>
        <v>9615.99</v>
      </c>
      <c r="L773" s="324">
        <f t="shared" si="1214"/>
        <v>0.53</v>
      </c>
      <c r="M773" s="324">
        <f t="shared" si="1215"/>
        <v>1</v>
      </c>
      <c r="N773" s="51">
        <f t="shared" ref="N773" si="1226">SUM(N774:N778)</f>
        <v>18044.400000000001</v>
      </c>
      <c r="O773" s="51">
        <f t="shared" si="1216"/>
        <v>21</v>
      </c>
      <c r="P773" s="130">
        <f t="shared" si="1217"/>
        <v>1</v>
      </c>
      <c r="Q773" s="51">
        <f t="shared" si="1183"/>
        <v>21</v>
      </c>
      <c r="R773" s="51">
        <f t="shared" si="1184"/>
        <v>0</v>
      </c>
      <c r="S773" s="576" t="s">
        <v>489</v>
      </c>
      <c r="T773" s="44" t="b">
        <f t="shared" si="1207"/>
        <v>0</v>
      </c>
      <c r="CJ773" s="46" t="b">
        <f t="shared" si="1069"/>
        <v>1</v>
      </c>
      <c r="CT773" s="210">
        <f t="shared" si="1130"/>
        <v>18065.400000000001</v>
      </c>
      <c r="CU773" s="46" t="b">
        <f t="shared" si="1131"/>
        <v>1</v>
      </c>
    </row>
    <row r="774" spans="1:99" s="350" customFormat="1" x14ac:dyDescent="0.25">
      <c r="A774" s="194"/>
      <c r="B774" s="453" t="s">
        <v>10</v>
      </c>
      <c r="C774" s="453"/>
      <c r="D774" s="472"/>
      <c r="E774" s="472"/>
      <c r="F774" s="472"/>
      <c r="G774" s="472">
        <f t="shared" ref="G774:I774" si="1227">+G780+G786+G792+G798</f>
        <v>0</v>
      </c>
      <c r="H774" s="472">
        <f t="shared" si="1227"/>
        <v>0</v>
      </c>
      <c r="I774" s="472">
        <f t="shared" si="1227"/>
        <v>0</v>
      </c>
      <c r="J774" s="142" t="e">
        <f t="shared" si="1223"/>
        <v>#DIV/0!</v>
      </c>
      <c r="K774" s="472">
        <f t="shared" ref="K774" si="1228">+K780+K786+K792+K798</f>
        <v>0</v>
      </c>
      <c r="L774" s="133" t="e">
        <f t="shared" si="1214"/>
        <v>#DIV/0!</v>
      </c>
      <c r="M774" s="133" t="e">
        <f t="shared" si="1215"/>
        <v>#DIV/0!</v>
      </c>
      <c r="N774" s="472">
        <f t="shared" ref="N774:N778" si="1229">+N780+N786+N792+N798</f>
        <v>0</v>
      </c>
      <c r="O774" s="472">
        <f t="shared" si="1216"/>
        <v>0</v>
      </c>
      <c r="P774" s="133" t="e">
        <f t="shared" si="1217"/>
        <v>#DIV/0!</v>
      </c>
      <c r="Q774" s="472">
        <f t="shared" si="1183"/>
        <v>0</v>
      </c>
      <c r="R774" s="472">
        <f t="shared" si="1184"/>
        <v>0</v>
      </c>
      <c r="S774" s="577"/>
      <c r="T774" s="46" t="b">
        <f t="shared" si="1207"/>
        <v>1</v>
      </c>
      <c r="CJ774" s="46" t="b">
        <f t="shared" si="1069"/>
        <v>1</v>
      </c>
      <c r="CT774" s="210">
        <f t="shared" si="1130"/>
        <v>0</v>
      </c>
      <c r="CU774" s="46" t="b">
        <f t="shared" si="1131"/>
        <v>1</v>
      </c>
    </row>
    <row r="775" spans="1:99" s="350" customFormat="1" x14ac:dyDescent="0.25">
      <c r="A775" s="194"/>
      <c r="B775" s="453" t="s">
        <v>8</v>
      </c>
      <c r="C775" s="551"/>
      <c r="D775" s="472"/>
      <c r="E775" s="472"/>
      <c r="F775" s="472"/>
      <c r="G775" s="472">
        <f>+G781+G787+G793+G799</f>
        <v>11416.2</v>
      </c>
      <c r="H775" s="472">
        <f>+H781+H787+H793+H799</f>
        <v>12291.3</v>
      </c>
      <c r="I775" s="472">
        <f>+I781+I787+I793+I799</f>
        <v>5101</v>
      </c>
      <c r="J775" s="143">
        <f t="shared" si="1223"/>
        <v>0.42</v>
      </c>
      <c r="K775" s="472">
        <f>+K781+K787+K793+K799</f>
        <v>5101</v>
      </c>
      <c r="L775" s="134">
        <f t="shared" si="1214"/>
        <v>0.42</v>
      </c>
      <c r="M775" s="134">
        <f t="shared" si="1215"/>
        <v>1</v>
      </c>
      <c r="N775" s="472">
        <f t="shared" si="1229"/>
        <v>12270.3</v>
      </c>
      <c r="O775" s="472">
        <f t="shared" si="1216"/>
        <v>21</v>
      </c>
      <c r="P775" s="134">
        <f t="shared" si="1217"/>
        <v>1</v>
      </c>
      <c r="Q775" s="472">
        <f t="shared" si="1183"/>
        <v>21</v>
      </c>
      <c r="R775" s="472">
        <f t="shared" si="1184"/>
        <v>0</v>
      </c>
      <c r="S775" s="577"/>
      <c r="T775" s="46" t="b">
        <f t="shared" si="1207"/>
        <v>0</v>
      </c>
      <c r="CJ775" s="46" t="b">
        <f t="shared" si="1069"/>
        <v>1</v>
      </c>
      <c r="CT775" s="210">
        <f t="shared" si="1130"/>
        <v>12291.3</v>
      </c>
      <c r="CU775" s="46" t="b">
        <f t="shared" si="1131"/>
        <v>1</v>
      </c>
    </row>
    <row r="776" spans="1:99" s="350" customFormat="1" x14ac:dyDescent="0.25">
      <c r="A776" s="194"/>
      <c r="B776" s="453" t="s">
        <v>19</v>
      </c>
      <c r="C776" s="551"/>
      <c r="D776" s="472"/>
      <c r="E776" s="472"/>
      <c r="F776" s="472"/>
      <c r="G776" s="472">
        <f t="shared" ref="G776:I778" si="1230">+G782+G788+G794+G800</f>
        <v>5774.1</v>
      </c>
      <c r="H776" s="472">
        <f t="shared" si="1230"/>
        <v>5774.1</v>
      </c>
      <c r="I776" s="472">
        <f t="shared" si="1230"/>
        <v>4514.99</v>
      </c>
      <c r="J776" s="143">
        <f t="shared" si="1223"/>
        <v>0.78</v>
      </c>
      <c r="K776" s="472">
        <f t="shared" ref="K776:K778" si="1231">+K782+K788+K794+K800</f>
        <v>4514.99</v>
      </c>
      <c r="L776" s="134">
        <f t="shared" si="1214"/>
        <v>0.78</v>
      </c>
      <c r="M776" s="134">
        <f t="shared" si="1215"/>
        <v>1</v>
      </c>
      <c r="N776" s="472">
        <f t="shared" si="1229"/>
        <v>5774.1</v>
      </c>
      <c r="O776" s="472">
        <f t="shared" si="1216"/>
        <v>0</v>
      </c>
      <c r="P776" s="134">
        <f t="shared" si="1217"/>
        <v>1</v>
      </c>
      <c r="Q776" s="472">
        <f t="shared" si="1183"/>
        <v>0</v>
      </c>
      <c r="R776" s="472">
        <f t="shared" si="1184"/>
        <v>0</v>
      </c>
      <c r="S776" s="577"/>
      <c r="T776" s="46" t="b">
        <f t="shared" si="1207"/>
        <v>0</v>
      </c>
      <c r="CJ776" s="46" t="b">
        <f t="shared" ref="CJ776:CJ839" si="1232">N776+O776=H776</f>
        <v>1</v>
      </c>
      <c r="CT776" s="210">
        <f t="shared" si="1130"/>
        <v>5774.1</v>
      </c>
      <c r="CU776" s="46" t="b">
        <f t="shared" si="1131"/>
        <v>1</v>
      </c>
    </row>
    <row r="777" spans="1:99" s="350" customFormat="1" x14ac:dyDescent="0.25">
      <c r="A777" s="194"/>
      <c r="B777" s="453" t="s">
        <v>22</v>
      </c>
      <c r="C777" s="453"/>
      <c r="D777" s="472"/>
      <c r="E777" s="472"/>
      <c r="F777" s="472"/>
      <c r="G777" s="472">
        <f t="shared" si="1230"/>
        <v>0</v>
      </c>
      <c r="H777" s="472">
        <f t="shared" si="1230"/>
        <v>0</v>
      </c>
      <c r="I777" s="472">
        <f t="shared" si="1230"/>
        <v>0</v>
      </c>
      <c r="J777" s="142" t="e">
        <f t="shared" si="1223"/>
        <v>#DIV/0!</v>
      </c>
      <c r="K777" s="472">
        <f t="shared" si="1231"/>
        <v>0</v>
      </c>
      <c r="L777" s="133" t="e">
        <f t="shared" si="1214"/>
        <v>#DIV/0!</v>
      </c>
      <c r="M777" s="133" t="e">
        <f t="shared" si="1215"/>
        <v>#DIV/0!</v>
      </c>
      <c r="N777" s="472">
        <f t="shared" si="1229"/>
        <v>0</v>
      </c>
      <c r="O777" s="472">
        <f t="shared" si="1216"/>
        <v>0</v>
      </c>
      <c r="P777" s="133" t="e">
        <f t="shared" si="1217"/>
        <v>#DIV/0!</v>
      </c>
      <c r="Q777" s="472">
        <f t="shared" si="1183"/>
        <v>0</v>
      </c>
      <c r="R777" s="472">
        <f t="shared" si="1184"/>
        <v>0</v>
      </c>
      <c r="S777" s="577"/>
      <c r="T777" s="46" t="b">
        <f t="shared" si="1207"/>
        <v>1</v>
      </c>
      <c r="CJ777" s="46" t="b">
        <f t="shared" si="1232"/>
        <v>1</v>
      </c>
      <c r="CT777" s="210">
        <f t="shared" si="1130"/>
        <v>0</v>
      </c>
      <c r="CU777" s="46" t="b">
        <f t="shared" si="1131"/>
        <v>1</v>
      </c>
    </row>
    <row r="778" spans="1:99" s="350" customFormat="1" x14ac:dyDescent="0.25">
      <c r="A778" s="197"/>
      <c r="B778" s="453" t="s">
        <v>11</v>
      </c>
      <c r="C778" s="453"/>
      <c r="D778" s="472"/>
      <c r="E778" s="472"/>
      <c r="F778" s="472"/>
      <c r="G778" s="472">
        <f t="shared" si="1230"/>
        <v>0</v>
      </c>
      <c r="H778" s="472">
        <f t="shared" si="1230"/>
        <v>0</v>
      </c>
      <c r="I778" s="472">
        <f t="shared" si="1230"/>
        <v>0</v>
      </c>
      <c r="J778" s="142" t="e">
        <f t="shared" si="1223"/>
        <v>#DIV/0!</v>
      </c>
      <c r="K778" s="472">
        <f t="shared" si="1231"/>
        <v>0</v>
      </c>
      <c r="L778" s="133" t="e">
        <f t="shared" si="1214"/>
        <v>#DIV/0!</v>
      </c>
      <c r="M778" s="133" t="e">
        <f t="shared" si="1215"/>
        <v>#DIV/0!</v>
      </c>
      <c r="N778" s="472">
        <f t="shared" si="1229"/>
        <v>0</v>
      </c>
      <c r="O778" s="472">
        <f t="shared" si="1216"/>
        <v>0</v>
      </c>
      <c r="P778" s="133" t="e">
        <f t="shared" si="1217"/>
        <v>#DIV/0!</v>
      </c>
      <c r="Q778" s="472">
        <f t="shared" si="1183"/>
        <v>0</v>
      </c>
      <c r="R778" s="472">
        <f t="shared" si="1184"/>
        <v>0</v>
      </c>
      <c r="S778" s="578"/>
      <c r="T778" s="46" t="b">
        <f t="shared" si="1207"/>
        <v>1</v>
      </c>
      <c r="CJ778" s="46" t="b">
        <f t="shared" si="1232"/>
        <v>1</v>
      </c>
      <c r="CT778" s="210">
        <f t="shared" si="1130"/>
        <v>0</v>
      </c>
      <c r="CU778" s="46" t="b">
        <f t="shared" si="1131"/>
        <v>1</v>
      </c>
    </row>
    <row r="779" spans="1:99" s="45" customFormat="1" ht="139.5" x14ac:dyDescent="0.25">
      <c r="A779" s="145" t="s">
        <v>235</v>
      </c>
      <c r="B779" s="552" t="s">
        <v>125</v>
      </c>
      <c r="C779" s="154" t="s">
        <v>17</v>
      </c>
      <c r="D779" s="41"/>
      <c r="E779" s="41"/>
      <c r="F779" s="41"/>
      <c r="G779" s="41">
        <f>SUM(G780:G784)</f>
        <v>1978.2</v>
      </c>
      <c r="H779" s="41">
        <f>SUM(H780:H784)</f>
        <v>1978.2</v>
      </c>
      <c r="I779" s="41">
        <f>SUM(I780:I784)</f>
        <v>1451.26</v>
      </c>
      <c r="J779" s="132">
        <f t="shared" si="1223"/>
        <v>0.73</v>
      </c>
      <c r="K779" s="41">
        <f>SUM(K780:K784)</f>
        <v>1451.26</v>
      </c>
      <c r="L779" s="132">
        <f t="shared" si="1214"/>
        <v>0.73</v>
      </c>
      <c r="M779" s="132">
        <f>K779/I779</f>
        <v>1</v>
      </c>
      <c r="N779" s="41">
        <f>SUM(N780:N784)</f>
        <v>1977.88</v>
      </c>
      <c r="O779" s="41">
        <f t="shared" si="1216"/>
        <v>0.32</v>
      </c>
      <c r="P779" s="132">
        <f t="shared" si="1217"/>
        <v>1</v>
      </c>
      <c r="Q779" s="41">
        <f t="shared" si="1183"/>
        <v>0.32</v>
      </c>
      <c r="R779" s="41">
        <f t="shared" si="1184"/>
        <v>0</v>
      </c>
      <c r="S779" s="597" t="s">
        <v>560</v>
      </c>
      <c r="T779" s="44" t="b">
        <f t="shared" si="1207"/>
        <v>0</v>
      </c>
      <c r="CJ779" s="46" t="b">
        <f t="shared" si="1232"/>
        <v>1</v>
      </c>
      <c r="CT779" s="210">
        <f t="shared" si="1130"/>
        <v>1978.2</v>
      </c>
      <c r="CU779" s="46" t="b">
        <f t="shared" si="1131"/>
        <v>1</v>
      </c>
    </row>
    <row r="780" spans="1:99" s="350" customFormat="1" x14ac:dyDescent="0.25">
      <c r="A780" s="146"/>
      <c r="B780" s="465" t="s">
        <v>126</v>
      </c>
      <c r="C780" s="465"/>
      <c r="D780" s="473"/>
      <c r="E780" s="473"/>
      <c r="F780" s="473"/>
      <c r="G780" s="136"/>
      <c r="H780" s="136"/>
      <c r="I780" s="136"/>
      <c r="J780" s="247" t="e">
        <f t="shared" si="1223"/>
        <v>#DIV/0!</v>
      </c>
      <c r="K780" s="136"/>
      <c r="L780" s="174" t="e">
        <f t="shared" si="1214"/>
        <v>#DIV/0!</v>
      </c>
      <c r="M780" s="199" t="e">
        <f t="shared" ref="M780:M784" si="1233">K780/I780</f>
        <v>#DIV/0!</v>
      </c>
      <c r="N780" s="473"/>
      <c r="O780" s="325">
        <f t="shared" si="1216"/>
        <v>0</v>
      </c>
      <c r="P780" s="174" t="e">
        <f t="shared" si="1217"/>
        <v>#DIV/0!</v>
      </c>
      <c r="Q780" s="473">
        <f t="shared" si="1183"/>
        <v>0</v>
      </c>
      <c r="R780" s="136">
        <f t="shared" si="1184"/>
        <v>0</v>
      </c>
      <c r="S780" s="577"/>
      <c r="T780" s="46" t="b">
        <f t="shared" si="1207"/>
        <v>1</v>
      </c>
      <c r="CJ780" s="46" t="b">
        <f t="shared" si="1232"/>
        <v>1</v>
      </c>
      <c r="CT780" s="210">
        <f t="shared" si="1130"/>
        <v>0</v>
      </c>
      <c r="CU780" s="46" t="b">
        <f t="shared" si="1131"/>
        <v>1</v>
      </c>
    </row>
    <row r="781" spans="1:99" s="350" customFormat="1" x14ac:dyDescent="0.25">
      <c r="A781" s="146"/>
      <c r="B781" s="453" t="s">
        <v>8</v>
      </c>
      <c r="C781" s="453"/>
      <c r="D781" s="472"/>
      <c r="E781" s="472"/>
      <c r="F781" s="472"/>
      <c r="G781" s="42">
        <v>278.2</v>
      </c>
      <c r="H781" s="42">
        <v>278.2</v>
      </c>
      <c r="I781" s="42">
        <v>146.22</v>
      </c>
      <c r="J781" s="193">
        <f t="shared" si="1223"/>
        <v>0.53</v>
      </c>
      <c r="K781" s="42">
        <f>I781</f>
        <v>146.22</v>
      </c>
      <c r="L781" s="169">
        <f t="shared" si="1214"/>
        <v>0.53</v>
      </c>
      <c r="M781" s="169">
        <f>K781/I781</f>
        <v>1</v>
      </c>
      <c r="N781" s="472">
        <f>H781-0.32</f>
        <v>277.88</v>
      </c>
      <c r="O781" s="42">
        <f t="shared" si="1216"/>
        <v>0.32</v>
      </c>
      <c r="P781" s="169">
        <f t="shared" si="1217"/>
        <v>1</v>
      </c>
      <c r="Q781" s="472">
        <f t="shared" si="1183"/>
        <v>0.32</v>
      </c>
      <c r="R781" s="42">
        <f t="shared" si="1184"/>
        <v>0</v>
      </c>
      <c r="S781" s="577"/>
      <c r="T781" s="46" t="b">
        <f t="shared" si="1207"/>
        <v>0</v>
      </c>
      <c r="CJ781" s="46" t="b">
        <f t="shared" si="1232"/>
        <v>1</v>
      </c>
      <c r="CT781" s="210">
        <f t="shared" si="1130"/>
        <v>278.2</v>
      </c>
      <c r="CU781" s="46" t="b">
        <f t="shared" si="1131"/>
        <v>1</v>
      </c>
    </row>
    <row r="782" spans="1:99" s="350" customFormat="1" x14ac:dyDescent="0.25">
      <c r="A782" s="146"/>
      <c r="B782" s="453" t="s">
        <v>19</v>
      </c>
      <c r="C782" s="453"/>
      <c r="D782" s="472"/>
      <c r="E782" s="472"/>
      <c r="F782" s="472"/>
      <c r="G782" s="472">
        <v>1700</v>
      </c>
      <c r="H782" s="472">
        <v>1700</v>
      </c>
      <c r="I782" s="472">
        <v>1305.04</v>
      </c>
      <c r="J782" s="143">
        <f t="shared" si="1223"/>
        <v>0.77</v>
      </c>
      <c r="K782" s="42">
        <f>I782</f>
        <v>1305.04</v>
      </c>
      <c r="L782" s="134">
        <f t="shared" si="1214"/>
        <v>0.77</v>
      </c>
      <c r="M782" s="169">
        <f t="shared" si="1233"/>
        <v>1</v>
      </c>
      <c r="N782" s="472">
        <f>H782</f>
        <v>1700</v>
      </c>
      <c r="O782" s="42">
        <f t="shared" si="1216"/>
        <v>0</v>
      </c>
      <c r="P782" s="134">
        <f t="shared" si="1217"/>
        <v>1</v>
      </c>
      <c r="Q782" s="472">
        <f t="shared" si="1183"/>
        <v>0</v>
      </c>
      <c r="R782" s="472">
        <f t="shared" si="1184"/>
        <v>0</v>
      </c>
      <c r="S782" s="577"/>
      <c r="T782" s="46" t="b">
        <f t="shared" si="1207"/>
        <v>0</v>
      </c>
      <c r="CJ782" s="46" t="b">
        <f t="shared" si="1232"/>
        <v>1</v>
      </c>
      <c r="CT782" s="210">
        <f t="shared" si="1130"/>
        <v>1700</v>
      </c>
      <c r="CU782" s="46" t="b">
        <f t="shared" si="1131"/>
        <v>1</v>
      </c>
    </row>
    <row r="783" spans="1:99" s="350" customFormat="1" x14ac:dyDescent="0.25">
      <c r="A783" s="146"/>
      <c r="B783" s="453" t="s">
        <v>22</v>
      </c>
      <c r="C783" s="453"/>
      <c r="D783" s="472"/>
      <c r="E783" s="472"/>
      <c r="F783" s="472"/>
      <c r="G783" s="472"/>
      <c r="H783" s="472"/>
      <c r="I783" s="472"/>
      <c r="J783" s="247" t="e">
        <f>I783/H783</f>
        <v>#DIV/0!</v>
      </c>
      <c r="K783" s="472"/>
      <c r="L783" s="174" t="e">
        <f>K783/H783</f>
        <v>#DIV/0!</v>
      </c>
      <c r="M783" s="199" t="e">
        <f t="shared" si="1233"/>
        <v>#DIV/0!</v>
      </c>
      <c r="N783" s="472">
        <f>H783</f>
        <v>0</v>
      </c>
      <c r="O783" s="42">
        <f t="shared" si="1216"/>
        <v>0</v>
      </c>
      <c r="P783" s="174" t="e">
        <f t="shared" si="1217"/>
        <v>#DIV/0!</v>
      </c>
      <c r="Q783" s="472">
        <f t="shared" si="1183"/>
        <v>0</v>
      </c>
      <c r="R783" s="472">
        <f t="shared" si="1184"/>
        <v>0</v>
      </c>
      <c r="S783" s="577"/>
      <c r="T783" s="46" t="b">
        <f t="shared" si="1207"/>
        <v>1</v>
      </c>
      <c r="CJ783" s="46" t="b">
        <f t="shared" si="1232"/>
        <v>1</v>
      </c>
      <c r="CT783" s="210">
        <f t="shared" si="1130"/>
        <v>0</v>
      </c>
      <c r="CU783" s="46" t="b">
        <f t="shared" si="1131"/>
        <v>1</v>
      </c>
    </row>
    <row r="784" spans="1:99" s="350" customFormat="1" x14ac:dyDescent="0.25">
      <c r="A784" s="148"/>
      <c r="B784" s="453" t="s">
        <v>11</v>
      </c>
      <c r="C784" s="453"/>
      <c r="D784" s="472"/>
      <c r="E784" s="472"/>
      <c r="F784" s="472"/>
      <c r="G784" s="16"/>
      <c r="H784" s="16"/>
      <c r="I784" s="16"/>
      <c r="J784" s="143"/>
      <c r="K784" s="16"/>
      <c r="L784" s="134"/>
      <c r="M784" s="199" t="e">
        <f t="shared" si="1233"/>
        <v>#DIV/0!</v>
      </c>
      <c r="N784" s="472"/>
      <c r="O784" s="195">
        <f t="shared" si="1216"/>
        <v>0</v>
      </c>
      <c r="P784" s="133" t="e">
        <f t="shared" si="1217"/>
        <v>#DIV/0!</v>
      </c>
      <c r="Q784" s="472">
        <f t="shared" si="1183"/>
        <v>0</v>
      </c>
      <c r="R784" s="16">
        <f t="shared" si="1184"/>
        <v>0</v>
      </c>
      <c r="S784" s="578"/>
      <c r="T784" s="46" t="b">
        <f t="shared" si="1207"/>
        <v>1</v>
      </c>
      <c r="CJ784" s="46" t="b">
        <f t="shared" si="1232"/>
        <v>1</v>
      </c>
      <c r="CT784" s="210">
        <f t="shared" si="1130"/>
        <v>0</v>
      </c>
      <c r="CU784" s="46" t="b">
        <f t="shared" si="1131"/>
        <v>1</v>
      </c>
    </row>
    <row r="785" spans="1:99" s="45" customFormat="1" ht="94.5" customHeight="1" x14ac:dyDescent="0.25">
      <c r="A785" s="553" t="s">
        <v>236</v>
      </c>
      <c r="B785" s="552" t="s">
        <v>259</v>
      </c>
      <c r="C785" s="154" t="s">
        <v>17</v>
      </c>
      <c r="D785" s="41"/>
      <c r="E785" s="41"/>
      <c r="F785" s="41"/>
      <c r="G785" s="41">
        <f>SUM(G786:G790)</f>
        <v>735.3</v>
      </c>
      <c r="H785" s="41">
        <f>SUM(H786:H790)</f>
        <v>735.3</v>
      </c>
      <c r="I785" s="41">
        <f>SUM(I786:I790)</f>
        <v>357.98</v>
      </c>
      <c r="J785" s="132">
        <f>I785/H785</f>
        <v>0.49</v>
      </c>
      <c r="K785" s="41">
        <f>SUM(K786:K790)</f>
        <v>357.98</v>
      </c>
      <c r="L785" s="132">
        <f>K785/H785</f>
        <v>0.49</v>
      </c>
      <c r="M785" s="132">
        <f>K785/I785</f>
        <v>1</v>
      </c>
      <c r="N785" s="41">
        <f>SUM(N786:N790)</f>
        <v>733.18</v>
      </c>
      <c r="O785" s="41">
        <f t="shared" si="1216"/>
        <v>2.12</v>
      </c>
      <c r="P785" s="132">
        <f t="shared" si="1217"/>
        <v>1</v>
      </c>
      <c r="Q785" s="41">
        <f t="shared" si="1183"/>
        <v>2.12</v>
      </c>
      <c r="R785" s="41">
        <f t="shared" si="1184"/>
        <v>0</v>
      </c>
      <c r="S785" s="597" t="s">
        <v>490</v>
      </c>
      <c r="T785" s="44" t="b">
        <f t="shared" si="1207"/>
        <v>0</v>
      </c>
      <c r="CJ785" s="46" t="b">
        <f t="shared" si="1232"/>
        <v>1</v>
      </c>
      <c r="CT785" s="210">
        <f t="shared" si="1130"/>
        <v>735.3</v>
      </c>
      <c r="CU785" s="46" t="b">
        <f t="shared" si="1131"/>
        <v>1</v>
      </c>
    </row>
    <row r="786" spans="1:99" s="350" customFormat="1" x14ac:dyDescent="0.25">
      <c r="A786" s="554"/>
      <c r="B786" s="465" t="s">
        <v>126</v>
      </c>
      <c r="C786" s="465"/>
      <c r="D786" s="473"/>
      <c r="E786" s="473"/>
      <c r="F786" s="473"/>
      <c r="G786" s="136"/>
      <c r="H786" s="136"/>
      <c r="I786" s="136"/>
      <c r="J786" s="247" t="e">
        <f t="shared" ref="J786:J788" si="1234">I786/H786</f>
        <v>#DIV/0!</v>
      </c>
      <c r="K786" s="136"/>
      <c r="L786" s="174" t="e">
        <f t="shared" ref="L786:L788" si="1235">K786/H786</f>
        <v>#DIV/0!</v>
      </c>
      <c r="M786" s="247" t="e">
        <f t="shared" ref="M786:M788" si="1236">K786/I786</f>
        <v>#DIV/0!</v>
      </c>
      <c r="N786" s="473"/>
      <c r="O786" s="325">
        <f t="shared" si="1216"/>
        <v>0</v>
      </c>
      <c r="P786" s="174" t="e">
        <f t="shared" si="1217"/>
        <v>#DIV/0!</v>
      </c>
      <c r="Q786" s="473">
        <f t="shared" si="1183"/>
        <v>0</v>
      </c>
      <c r="R786" s="136">
        <f t="shared" si="1184"/>
        <v>0</v>
      </c>
      <c r="S786" s="577"/>
      <c r="T786" s="46" t="b">
        <f t="shared" si="1207"/>
        <v>1</v>
      </c>
      <c r="CJ786" s="46" t="b">
        <f t="shared" si="1232"/>
        <v>1</v>
      </c>
      <c r="CT786" s="210">
        <f t="shared" ref="CT786:CT849" si="1237">N786+O786</f>
        <v>0</v>
      </c>
      <c r="CU786" s="46" t="b">
        <f t="shared" ref="CU786:CU849" si="1238">CT786=H786</f>
        <v>1</v>
      </c>
    </row>
    <row r="787" spans="1:99" s="350" customFormat="1" x14ac:dyDescent="0.25">
      <c r="A787" s="554"/>
      <c r="B787" s="453" t="s">
        <v>8</v>
      </c>
      <c r="C787" s="453"/>
      <c r="D787" s="472"/>
      <c r="E787" s="472"/>
      <c r="F787" s="472"/>
      <c r="G787" s="42">
        <v>135.30000000000001</v>
      </c>
      <c r="H787" s="42">
        <v>135.30000000000001</v>
      </c>
      <c r="I787" s="42"/>
      <c r="J787" s="247">
        <f t="shared" si="1234"/>
        <v>0</v>
      </c>
      <c r="K787" s="42"/>
      <c r="L787" s="133">
        <f t="shared" si="1235"/>
        <v>0</v>
      </c>
      <c r="M787" s="247" t="e">
        <f t="shared" si="1236"/>
        <v>#DIV/0!</v>
      </c>
      <c r="N787" s="472">
        <f>H787-2.12</f>
        <v>133.18</v>
      </c>
      <c r="O787" s="42">
        <f t="shared" si="1216"/>
        <v>2.12</v>
      </c>
      <c r="P787" s="134">
        <f t="shared" si="1217"/>
        <v>0.98</v>
      </c>
      <c r="Q787" s="472">
        <f t="shared" si="1183"/>
        <v>2.12</v>
      </c>
      <c r="R787" s="42">
        <f t="shared" si="1184"/>
        <v>0</v>
      </c>
      <c r="S787" s="577"/>
      <c r="T787" s="46" t="b">
        <f t="shared" si="1207"/>
        <v>0</v>
      </c>
      <c r="CJ787" s="46" t="b">
        <f t="shared" si="1232"/>
        <v>1</v>
      </c>
      <c r="CT787" s="210">
        <f t="shared" si="1237"/>
        <v>135.30000000000001</v>
      </c>
      <c r="CU787" s="46" t="b">
        <f t="shared" si="1238"/>
        <v>1</v>
      </c>
    </row>
    <row r="788" spans="1:99" s="350" customFormat="1" x14ac:dyDescent="0.25">
      <c r="A788" s="554"/>
      <c r="B788" s="453" t="s">
        <v>19</v>
      </c>
      <c r="C788" s="453"/>
      <c r="D788" s="472"/>
      <c r="E788" s="472"/>
      <c r="F788" s="472"/>
      <c r="G788" s="472">
        <v>600</v>
      </c>
      <c r="H788" s="472">
        <v>600</v>
      </c>
      <c r="I788" s="472">
        <v>357.98</v>
      </c>
      <c r="J788" s="143">
        <f t="shared" si="1234"/>
        <v>0.6</v>
      </c>
      <c r="K788" s="472">
        <v>357.98</v>
      </c>
      <c r="L788" s="134">
        <f t="shared" si="1235"/>
        <v>0.6</v>
      </c>
      <c r="M788" s="193">
        <f t="shared" si="1236"/>
        <v>1</v>
      </c>
      <c r="N788" s="472">
        <f>H788</f>
        <v>600</v>
      </c>
      <c r="O788" s="42">
        <f t="shared" si="1216"/>
        <v>0</v>
      </c>
      <c r="P788" s="134">
        <f t="shared" si="1217"/>
        <v>1</v>
      </c>
      <c r="Q788" s="472">
        <f t="shared" si="1183"/>
        <v>0</v>
      </c>
      <c r="R788" s="472">
        <f t="shared" si="1184"/>
        <v>0</v>
      </c>
      <c r="S788" s="577"/>
      <c r="T788" s="46" t="b">
        <f t="shared" si="1207"/>
        <v>0</v>
      </c>
      <c r="CJ788" s="46" t="b">
        <f t="shared" si="1232"/>
        <v>1</v>
      </c>
      <c r="CT788" s="210">
        <f t="shared" si="1237"/>
        <v>600</v>
      </c>
      <c r="CU788" s="46" t="b">
        <f t="shared" si="1238"/>
        <v>1</v>
      </c>
    </row>
    <row r="789" spans="1:99" s="350" customFormat="1" x14ac:dyDescent="0.25">
      <c r="A789" s="554"/>
      <c r="B789" s="453" t="s">
        <v>22</v>
      </c>
      <c r="C789" s="453"/>
      <c r="D789" s="472"/>
      <c r="E789" s="472"/>
      <c r="F789" s="472"/>
      <c r="G789" s="472"/>
      <c r="H789" s="472"/>
      <c r="I789" s="472"/>
      <c r="J789" s="247" t="e">
        <f>I789/H789</f>
        <v>#DIV/0!</v>
      </c>
      <c r="K789" s="472"/>
      <c r="L789" s="174" t="e">
        <f>K789/H789</f>
        <v>#DIV/0!</v>
      </c>
      <c r="M789" s="247" t="e">
        <f>K789/I789</f>
        <v>#DIV/0!</v>
      </c>
      <c r="N789" s="472">
        <f>H789</f>
        <v>0</v>
      </c>
      <c r="O789" s="42">
        <f t="shared" si="1216"/>
        <v>0</v>
      </c>
      <c r="P789" s="174" t="e">
        <f t="shared" si="1217"/>
        <v>#DIV/0!</v>
      </c>
      <c r="Q789" s="472">
        <f t="shared" si="1183"/>
        <v>0</v>
      </c>
      <c r="R789" s="472">
        <f t="shared" si="1184"/>
        <v>0</v>
      </c>
      <c r="S789" s="577"/>
      <c r="T789" s="46" t="b">
        <f t="shared" si="1207"/>
        <v>1</v>
      </c>
      <c r="CJ789" s="46" t="b">
        <f t="shared" si="1232"/>
        <v>1</v>
      </c>
      <c r="CT789" s="210">
        <f t="shared" si="1237"/>
        <v>0</v>
      </c>
      <c r="CU789" s="46" t="b">
        <f t="shared" si="1238"/>
        <v>1</v>
      </c>
    </row>
    <row r="790" spans="1:99" s="350" customFormat="1" ht="29.25" customHeight="1" x14ac:dyDescent="0.25">
      <c r="A790" s="555"/>
      <c r="B790" s="453" t="s">
        <v>11</v>
      </c>
      <c r="C790" s="453"/>
      <c r="D790" s="472"/>
      <c r="E790" s="472"/>
      <c r="F790" s="472"/>
      <c r="G790" s="16"/>
      <c r="H790" s="16"/>
      <c r="I790" s="16"/>
      <c r="J790" s="143"/>
      <c r="K790" s="16"/>
      <c r="L790" s="134"/>
      <c r="M790" s="247"/>
      <c r="N790" s="472"/>
      <c r="O790" s="195">
        <f t="shared" si="1216"/>
        <v>0</v>
      </c>
      <c r="P790" s="133" t="e">
        <f t="shared" si="1217"/>
        <v>#DIV/0!</v>
      </c>
      <c r="Q790" s="472">
        <f t="shared" si="1183"/>
        <v>0</v>
      </c>
      <c r="R790" s="16">
        <f t="shared" si="1184"/>
        <v>0</v>
      </c>
      <c r="S790" s="578"/>
      <c r="T790" s="46" t="b">
        <f t="shared" si="1207"/>
        <v>1</v>
      </c>
      <c r="CJ790" s="46" t="b">
        <f t="shared" si="1232"/>
        <v>1</v>
      </c>
      <c r="CT790" s="210">
        <f t="shared" si="1237"/>
        <v>0</v>
      </c>
      <c r="CU790" s="46" t="b">
        <f t="shared" si="1238"/>
        <v>1</v>
      </c>
    </row>
    <row r="791" spans="1:99" s="536" customFormat="1" ht="46.5" customHeight="1" x14ac:dyDescent="0.25">
      <c r="A791" s="145" t="s">
        <v>237</v>
      </c>
      <c r="B791" s="552" t="s">
        <v>260</v>
      </c>
      <c r="C791" s="154" t="s">
        <v>17</v>
      </c>
      <c r="D791" s="41"/>
      <c r="E791" s="41"/>
      <c r="F791" s="41"/>
      <c r="G791" s="41">
        <f>SUM(G792:G796)</f>
        <v>830.1</v>
      </c>
      <c r="H791" s="41">
        <f>SUM(H792:H796)</f>
        <v>830.1</v>
      </c>
      <c r="I791" s="41">
        <f>SUM(I792:I796)</f>
        <v>761.86</v>
      </c>
      <c r="J791" s="132">
        <f>I791/H791</f>
        <v>0.92</v>
      </c>
      <c r="K791" s="41">
        <f>SUM(K792:K796)</f>
        <v>761.86</v>
      </c>
      <c r="L791" s="132">
        <f>K791/H791</f>
        <v>0.92</v>
      </c>
      <c r="M791" s="132">
        <f>K791/I791</f>
        <v>1</v>
      </c>
      <c r="N791" s="41">
        <f>SUM(N792:N796)</f>
        <v>811.54</v>
      </c>
      <c r="O791" s="41">
        <f t="shared" si="1216"/>
        <v>18.559999999999999</v>
      </c>
      <c r="P791" s="132">
        <f t="shared" si="1217"/>
        <v>0.98</v>
      </c>
      <c r="Q791" s="41">
        <f t="shared" si="1183"/>
        <v>18.559999999999999</v>
      </c>
      <c r="R791" s="41">
        <f t="shared" si="1184"/>
        <v>0</v>
      </c>
      <c r="S791" s="643" t="s">
        <v>557</v>
      </c>
      <c r="T791" s="37" t="b">
        <f t="shared" si="1207"/>
        <v>0</v>
      </c>
      <c r="CJ791" s="46" t="b">
        <f t="shared" si="1232"/>
        <v>1</v>
      </c>
      <c r="CT791" s="210">
        <f t="shared" si="1237"/>
        <v>830.1</v>
      </c>
      <c r="CU791" s="46" t="b">
        <f t="shared" si="1238"/>
        <v>1</v>
      </c>
    </row>
    <row r="792" spans="1:99" s="350" customFormat="1" x14ac:dyDescent="0.25">
      <c r="A792" s="146"/>
      <c r="B792" s="465" t="s">
        <v>126</v>
      </c>
      <c r="C792" s="465"/>
      <c r="D792" s="473"/>
      <c r="E792" s="473"/>
      <c r="F792" s="473"/>
      <c r="G792" s="136"/>
      <c r="H792" s="136"/>
      <c r="I792" s="136"/>
      <c r="J792" s="247" t="e">
        <f t="shared" ref="J792:J794" si="1239">I792/H792</f>
        <v>#DIV/0!</v>
      </c>
      <c r="K792" s="136"/>
      <c r="L792" s="174" t="e">
        <f t="shared" ref="L792:L794" si="1240">K792/H792</f>
        <v>#DIV/0!</v>
      </c>
      <c r="M792" s="247" t="e">
        <f t="shared" ref="M792:M794" si="1241">K792/I792</f>
        <v>#DIV/0!</v>
      </c>
      <c r="N792" s="473"/>
      <c r="O792" s="325">
        <f t="shared" si="1216"/>
        <v>0</v>
      </c>
      <c r="P792" s="174" t="e">
        <f t="shared" si="1217"/>
        <v>#DIV/0!</v>
      </c>
      <c r="Q792" s="473">
        <f t="shared" si="1183"/>
        <v>0</v>
      </c>
      <c r="R792" s="136">
        <f t="shared" si="1184"/>
        <v>0</v>
      </c>
      <c r="S792" s="577"/>
      <c r="T792" s="46" t="b">
        <f t="shared" si="1207"/>
        <v>1</v>
      </c>
      <c r="CJ792" s="46" t="b">
        <f t="shared" si="1232"/>
        <v>1</v>
      </c>
      <c r="CT792" s="210">
        <f t="shared" si="1237"/>
        <v>0</v>
      </c>
      <c r="CU792" s="46" t="b">
        <f t="shared" si="1238"/>
        <v>1</v>
      </c>
    </row>
    <row r="793" spans="1:99" s="350" customFormat="1" x14ac:dyDescent="0.25">
      <c r="A793" s="146"/>
      <c r="B793" s="453" t="s">
        <v>8</v>
      </c>
      <c r="C793" s="453"/>
      <c r="D793" s="472"/>
      <c r="E793" s="472"/>
      <c r="F793" s="472"/>
      <c r="G793" s="42">
        <v>330.1</v>
      </c>
      <c r="H793" s="42">
        <v>330.1</v>
      </c>
      <c r="I793" s="42">
        <f>K793</f>
        <v>275.49</v>
      </c>
      <c r="J793" s="193">
        <f t="shared" si="1239"/>
        <v>0.83</v>
      </c>
      <c r="K793" s="167">
        <v>275.49</v>
      </c>
      <c r="L793" s="169">
        <f t="shared" si="1240"/>
        <v>0.83</v>
      </c>
      <c r="M793" s="193">
        <f t="shared" si="1241"/>
        <v>1</v>
      </c>
      <c r="N793" s="472">
        <f>H793-18.56</f>
        <v>311.54000000000002</v>
      </c>
      <c r="O793" s="42">
        <f t="shared" si="1216"/>
        <v>18.559999999999999</v>
      </c>
      <c r="P793" s="169">
        <f t="shared" si="1217"/>
        <v>0.94</v>
      </c>
      <c r="Q793" s="472">
        <f t="shared" si="1183"/>
        <v>18.559999999999999</v>
      </c>
      <c r="R793" s="42">
        <f t="shared" si="1184"/>
        <v>0</v>
      </c>
      <c r="S793" s="577"/>
      <c r="T793" s="46" t="b">
        <f t="shared" si="1207"/>
        <v>0</v>
      </c>
      <c r="CJ793" s="46" t="b">
        <f t="shared" si="1232"/>
        <v>1</v>
      </c>
      <c r="CT793" s="210">
        <f t="shared" si="1237"/>
        <v>330.1</v>
      </c>
      <c r="CU793" s="46" t="b">
        <f t="shared" si="1238"/>
        <v>1</v>
      </c>
    </row>
    <row r="794" spans="1:99" s="350" customFormat="1" x14ac:dyDescent="0.25">
      <c r="A794" s="146"/>
      <c r="B794" s="453" t="s">
        <v>19</v>
      </c>
      <c r="C794" s="453"/>
      <c r="D794" s="472"/>
      <c r="E794" s="472"/>
      <c r="F794" s="472"/>
      <c r="G794" s="472">
        <v>500</v>
      </c>
      <c r="H794" s="472">
        <v>500</v>
      </c>
      <c r="I794" s="42">
        <f>K794</f>
        <v>486.37</v>
      </c>
      <c r="J794" s="143">
        <f t="shared" si="1239"/>
        <v>0.97</v>
      </c>
      <c r="K794" s="42">
        <v>486.37</v>
      </c>
      <c r="L794" s="134">
        <f t="shared" si="1240"/>
        <v>0.97</v>
      </c>
      <c r="M794" s="193">
        <f t="shared" si="1241"/>
        <v>1</v>
      </c>
      <c r="N794" s="472">
        <f>H794</f>
        <v>500</v>
      </c>
      <c r="O794" s="556">
        <f t="shared" si="1216"/>
        <v>0</v>
      </c>
      <c r="P794" s="134">
        <f t="shared" si="1217"/>
        <v>1</v>
      </c>
      <c r="Q794" s="472">
        <f t="shared" si="1183"/>
        <v>0</v>
      </c>
      <c r="R794" s="472">
        <f t="shared" si="1184"/>
        <v>0</v>
      </c>
      <c r="S794" s="577"/>
      <c r="T794" s="46" t="b">
        <f t="shared" si="1207"/>
        <v>0</v>
      </c>
      <c r="CJ794" s="46" t="b">
        <f t="shared" si="1232"/>
        <v>1</v>
      </c>
      <c r="CT794" s="210">
        <f t="shared" si="1237"/>
        <v>500</v>
      </c>
      <c r="CU794" s="46" t="b">
        <f t="shared" si="1238"/>
        <v>1</v>
      </c>
    </row>
    <row r="795" spans="1:99" s="350" customFormat="1" x14ac:dyDescent="0.25">
      <c r="A795" s="146"/>
      <c r="B795" s="453" t="s">
        <v>22</v>
      </c>
      <c r="C795" s="453"/>
      <c r="D795" s="472"/>
      <c r="E795" s="472"/>
      <c r="F795" s="472"/>
      <c r="G795" s="472"/>
      <c r="H795" s="472"/>
      <c r="I795" s="472"/>
      <c r="J795" s="247" t="e">
        <f>I795/H795</f>
        <v>#DIV/0!</v>
      </c>
      <c r="K795" s="472"/>
      <c r="L795" s="174" t="e">
        <f>K795/H795</f>
        <v>#DIV/0!</v>
      </c>
      <c r="M795" s="247" t="e">
        <f>K795/I795</f>
        <v>#DIV/0!</v>
      </c>
      <c r="N795" s="472">
        <f>H795</f>
        <v>0</v>
      </c>
      <c r="O795" s="556">
        <f t="shared" si="1216"/>
        <v>0</v>
      </c>
      <c r="P795" s="174" t="e">
        <f t="shared" si="1217"/>
        <v>#DIV/0!</v>
      </c>
      <c r="Q795" s="472">
        <f t="shared" si="1183"/>
        <v>0</v>
      </c>
      <c r="R795" s="472">
        <f t="shared" si="1184"/>
        <v>0</v>
      </c>
      <c r="S795" s="577"/>
      <c r="T795" s="46" t="b">
        <f t="shared" si="1207"/>
        <v>1</v>
      </c>
      <c r="CJ795" s="46" t="b">
        <f t="shared" si="1232"/>
        <v>1</v>
      </c>
      <c r="CT795" s="210">
        <f t="shared" si="1237"/>
        <v>0</v>
      </c>
      <c r="CU795" s="46" t="b">
        <f t="shared" si="1238"/>
        <v>1</v>
      </c>
    </row>
    <row r="796" spans="1:99" s="350" customFormat="1" x14ac:dyDescent="0.25">
      <c r="A796" s="148"/>
      <c r="B796" s="453" t="s">
        <v>11</v>
      </c>
      <c r="C796" s="453"/>
      <c r="D796" s="472"/>
      <c r="E796" s="472"/>
      <c r="F796" s="472"/>
      <c r="G796" s="16"/>
      <c r="H796" s="16"/>
      <c r="I796" s="16"/>
      <c r="J796" s="143"/>
      <c r="K796" s="16"/>
      <c r="L796" s="134"/>
      <c r="M796" s="247"/>
      <c r="N796" s="472"/>
      <c r="O796" s="557">
        <f t="shared" si="1216"/>
        <v>0</v>
      </c>
      <c r="P796" s="133" t="e">
        <f t="shared" si="1217"/>
        <v>#DIV/0!</v>
      </c>
      <c r="Q796" s="472">
        <f t="shared" si="1183"/>
        <v>0</v>
      </c>
      <c r="R796" s="16">
        <f t="shared" si="1184"/>
        <v>0</v>
      </c>
      <c r="S796" s="578"/>
      <c r="T796" s="46" t="b">
        <f t="shared" si="1207"/>
        <v>1</v>
      </c>
      <c r="CJ796" s="46" t="b">
        <f t="shared" si="1232"/>
        <v>1</v>
      </c>
      <c r="CT796" s="210">
        <f t="shared" si="1237"/>
        <v>0</v>
      </c>
      <c r="CU796" s="46" t="b">
        <f t="shared" si="1238"/>
        <v>1</v>
      </c>
    </row>
    <row r="797" spans="1:99" s="536" customFormat="1" ht="46.5" x14ac:dyDescent="0.25">
      <c r="A797" s="145" t="s">
        <v>238</v>
      </c>
      <c r="B797" s="552" t="s">
        <v>261</v>
      </c>
      <c r="C797" s="154" t="s">
        <v>17</v>
      </c>
      <c r="D797" s="41"/>
      <c r="E797" s="41"/>
      <c r="F797" s="41"/>
      <c r="G797" s="42">
        <f>SUM(G798:G802)</f>
        <v>13646.7</v>
      </c>
      <c r="H797" s="42">
        <f>SUM(H798:H802)</f>
        <v>14521.8</v>
      </c>
      <c r="I797" s="42">
        <f>SUM(I798:I802)</f>
        <v>7044.89</v>
      </c>
      <c r="J797" s="169">
        <f>I797/H797</f>
        <v>0.49</v>
      </c>
      <c r="K797" s="42">
        <f>SUM(K798:K802)</f>
        <v>7044.89</v>
      </c>
      <c r="L797" s="169">
        <f>K797/H797</f>
        <v>0.49</v>
      </c>
      <c r="M797" s="169">
        <f>K797/I797</f>
        <v>1</v>
      </c>
      <c r="N797" s="42">
        <f>SUM(N798:N802)</f>
        <v>14521.8</v>
      </c>
      <c r="O797" s="556">
        <f t="shared" si="1216"/>
        <v>0</v>
      </c>
      <c r="P797" s="169">
        <f t="shared" si="1217"/>
        <v>1</v>
      </c>
      <c r="Q797" s="42">
        <f t="shared" si="1183"/>
        <v>0</v>
      </c>
      <c r="R797" s="41">
        <f t="shared" si="1184"/>
        <v>0</v>
      </c>
      <c r="S797" s="582" t="s">
        <v>558</v>
      </c>
      <c r="T797" s="37" t="b">
        <f t="shared" si="1207"/>
        <v>0</v>
      </c>
      <c r="CJ797" s="46" t="b">
        <f t="shared" si="1232"/>
        <v>1</v>
      </c>
      <c r="CT797" s="210">
        <f t="shared" si="1237"/>
        <v>14521.8</v>
      </c>
      <c r="CU797" s="46" t="b">
        <f t="shared" si="1238"/>
        <v>1</v>
      </c>
    </row>
    <row r="798" spans="1:99" s="350" customFormat="1" ht="29.25" customHeight="1" x14ac:dyDescent="0.25">
      <c r="A798" s="146"/>
      <c r="B798" s="465" t="s">
        <v>126</v>
      </c>
      <c r="C798" s="465"/>
      <c r="D798" s="473"/>
      <c r="E798" s="473"/>
      <c r="F798" s="473"/>
      <c r="G798" s="136">
        <f t="shared" ref="G798:I798" si="1242">G804+G810+G816+G822+G828+G834+G840+G846+G852</f>
        <v>0</v>
      </c>
      <c r="H798" s="136">
        <f t="shared" si="1242"/>
        <v>0</v>
      </c>
      <c r="I798" s="136">
        <f t="shared" si="1242"/>
        <v>0</v>
      </c>
      <c r="J798" s="247" t="e">
        <f t="shared" ref="J798:J802" si="1243">I798/H798</f>
        <v>#DIV/0!</v>
      </c>
      <c r="K798" s="136">
        <f t="shared" ref="K798" si="1244">K804+K810+K816+K822+K828+K834+K840+K846+K852</f>
        <v>0</v>
      </c>
      <c r="L798" s="174" t="e">
        <f t="shared" ref="L798:L802" si="1245">K798/H798</f>
        <v>#DIV/0!</v>
      </c>
      <c r="M798" s="247" t="e">
        <f t="shared" ref="M798:M802" si="1246">K798/I798</f>
        <v>#DIV/0!</v>
      </c>
      <c r="N798" s="473">
        <f t="shared" ref="N798:N802" si="1247">N804+N810+N816+N822+N828+N834+N840+N846+N852</f>
        <v>0</v>
      </c>
      <c r="O798" s="136">
        <f t="shared" si="1216"/>
        <v>0</v>
      </c>
      <c r="P798" s="174" t="e">
        <f t="shared" si="1217"/>
        <v>#DIV/0!</v>
      </c>
      <c r="Q798" s="473">
        <f t="shared" si="1183"/>
        <v>0</v>
      </c>
      <c r="R798" s="473">
        <f t="shared" si="1184"/>
        <v>0</v>
      </c>
      <c r="S798" s="583"/>
      <c r="T798" s="46" t="b">
        <f t="shared" si="1207"/>
        <v>1</v>
      </c>
      <c r="CJ798" s="46" t="b">
        <f t="shared" si="1232"/>
        <v>1</v>
      </c>
      <c r="CT798" s="210">
        <f t="shared" si="1237"/>
        <v>0</v>
      </c>
      <c r="CU798" s="46" t="b">
        <f t="shared" si="1238"/>
        <v>1</v>
      </c>
    </row>
    <row r="799" spans="1:99" s="350" customFormat="1" ht="29.25" customHeight="1" x14ac:dyDescent="0.25">
      <c r="A799" s="146"/>
      <c r="B799" s="453" t="s">
        <v>8</v>
      </c>
      <c r="C799" s="453"/>
      <c r="D799" s="472"/>
      <c r="E799" s="472"/>
      <c r="F799" s="472"/>
      <c r="G799" s="42">
        <f t="shared" ref="G799:H799" si="1248">G805+G811+G817+G823+G829+G835+G841+G847+G853</f>
        <v>10672.6</v>
      </c>
      <c r="H799" s="42">
        <f t="shared" si="1248"/>
        <v>11547.7</v>
      </c>
      <c r="I799" s="42">
        <f>I805+I811+I817+I823+I829+I835+I841+I847+I853</f>
        <v>4679.29</v>
      </c>
      <c r="J799" s="193">
        <f t="shared" si="1243"/>
        <v>0.41</v>
      </c>
      <c r="K799" s="42">
        <f>K805+K811+K817+K823+K829+K835+K841+K847+K853</f>
        <v>4679.29</v>
      </c>
      <c r="L799" s="169">
        <f t="shared" si="1245"/>
        <v>0.41</v>
      </c>
      <c r="M799" s="193">
        <f t="shared" si="1246"/>
        <v>1</v>
      </c>
      <c r="N799" s="472">
        <f t="shared" si="1247"/>
        <v>11547.7</v>
      </c>
      <c r="O799" s="42">
        <f t="shared" si="1216"/>
        <v>0</v>
      </c>
      <c r="P799" s="169">
        <f t="shared" si="1217"/>
        <v>1</v>
      </c>
      <c r="Q799" s="472">
        <f t="shared" si="1183"/>
        <v>0</v>
      </c>
      <c r="R799" s="473">
        <f t="shared" si="1184"/>
        <v>0</v>
      </c>
      <c r="S799" s="583"/>
      <c r="T799" s="46" t="b">
        <f t="shared" si="1207"/>
        <v>0</v>
      </c>
      <c r="CJ799" s="46" t="b">
        <f t="shared" si="1232"/>
        <v>1</v>
      </c>
      <c r="CT799" s="210">
        <f t="shared" si="1237"/>
        <v>11547.7</v>
      </c>
      <c r="CU799" s="46" t="b">
        <f t="shared" si="1238"/>
        <v>1</v>
      </c>
    </row>
    <row r="800" spans="1:99" s="350" customFormat="1" ht="29.25" customHeight="1" x14ac:dyDescent="0.25">
      <c r="A800" s="146"/>
      <c r="B800" s="453" t="s">
        <v>19</v>
      </c>
      <c r="C800" s="453"/>
      <c r="D800" s="472"/>
      <c r="E800" s="472"/>
      <c r="F800" s="472"/>
      <c r="G800" s="472">
        <f t="shared" ref="G800:H800" si="1249">G806+G812+G818+G824+G830+G836+G842+G848+G854</f>
        <v>2974.1</v>
      </c>
      <c r="H800" s="472">
        <f t="shared" si="1249"/>
        <v>2974.1</v>
      </c>
      <c r="I800" s="472">
        <f t="shared" ref="I800:K800" si="1250">I806+I812+I818+I824+I830+I836+I842+I848+I854</f>
        <v>2365.6</v>
      </c>
      <c r="J800" s="143">
        <f t="shared" si="1243"/>
        <v>0.8</v>
      </c>
      <c r="K800" s="472">
        <f t="shared" si="1250"/>
        <v>2365.6</v>
      </c>
      <c r="L800" s="169">
        <f t="shared" si="1245"/>
        <v>0.8</v>
      </c>
      <c r="M800" s="193">
        <f t="shared" si="1246"/>
        <v>1</v>
      </c>
      <c r="N800" s="472">
        <f t="shared" si="1247"/>
        <v>2974.1</v>
      </c>
      <c r="O800" s="472">
        <f t="shared" si="1216"/>
        <v>0</v>
      </c>
      <c r="P800" s="134">
        <f t="shared" si="1217"/>
        <v>1</v>
      </c>
      <c r="Q800" s="472">
        <f t="shared" si="1183"/>
        <v>0</v>
      </c>
      <c r="R800" s="473">
        <f t="shared" si="1184"/>
        <v>0</v>
      </c>
      <c r="S800" s="583"/>
      <c r="T800" s="46" t="b">
        <f t="shared" si="1207"/>
        <v>1</v>
      </c>
      <c r="CJ800" s="46" t="b">
        <f t="shared" si="1232"/>
        <v>1</v>
      </c>
      <c r="CT800" s="210">
        <f t="shared" si="1237"/>
        <v>2974.1</v>
      </c>
      <c r="CU800" s="46" t="b">
        <f t="shared" si="1238"/>
        <v>1</v>
      </c>
    </row>
    <row r="801" spans="1:99" s="350" customFormat="1" ht="29.25" customHeight="1" x14ac:dyDescent="0.25">
      <c r="A801" s="146"/>
      <c r="B801" s="453" t="s">
        <v>22</v>
      </c>
      <c r="C801" s="453"/>
      <c r="D801" s="472"/>
      <c r="E801" s="472"/>
      <c r="F801" s="472"/>
      <c r="G801" s="472">
        <f t="shared" ref="G801:I802" si="1251">G807+G813+G819+G825+G831+G837+G843+G849+G855</f>
        <v>0</v>
      </c>
      <c r="H801" s="472">
        <f t="shared" si="1251"/>
        <v>0</v>
      </c>
      <c r="I801" s="472">
        <f t="shared" si="1251"/>
        <v>0</v>
      </c>
      <c r="J801" s="247" t="e">
        <f t="shared" si="1243"/>
        <v>#DIV/0!</v>
      </c>
      <c r="K801" s="472">
        <f t="shared" ref="K801:K802" si="1252">K807+K813+K819+K825+K831+K837+K843+K849+K855</f>
        <v>0</v>
      </c>
      <c r="L801" s="174" t="e">
        <f t="shared" si="1245"/>
        <v>#DIV/0!</v>
      </c>
      <c r="M801" s="247" t="e">
        <f t="shared" si="1246"/>
        <v>#DIV/0!</v>
      </c>
      <c r="N801" s="472">
        <f t="shared" si="1247"/>
        <v>0</v>
      </c>
      <c r="O801" s="472">
        <f t="shared" si="1216"/>
        <v>0</v>
      </c>
      <c r="P801" s="174" t="e">
        <f t="shared" si="1217"/>
        <v>#DIV/0!</v>
      </c>
      <c r="Q801" s="472">
        <f t="shared" si="1183"/>
        <v>0</v>
      </c>
      <c r="R801" s="473">
        <f t="shared" si="1184"/>
        <v>0</v>
      </c>
      <c r="S801" s="583"/>
      <c r="T801" s="46" t="b">
        <f t="shared" si="1207"/>
        <v>1</v>
      </c>
      <c r="CJ801" s="46" t="b">
        <f t="shared" si="1232"/>
        <v>1</v>
      </c>
      <c r="CT801" s="210">
        <f t="shared" si="1237"/>
        <v>0</v>
      </c>
      <c r="CU801" s="46" t="b">
        <f t="shared" si="1238"/>
        <v>1</v>
      </c>
    </row>
    <row r="802" spans="1:99" s="350" customFormat="1" ht="29.25" customHeight="1" x14ac:dyDescent="0.25">
      <c r="A802" s="148"/>
      <c r="B802" s="453" t="s">
        <v>11</v>
      </c>
      <c r="C802" s="453"/>
      <c r="D802" s="472"/>
      <c r="E802" s="472"/>
      <c r="F802" s="472"/>
      <c r="G802" s="16">
        <f t="shared" si="1251"/>
        <v>0</v>
      </c>
      <c r="H802" s="16">
        <f t="shared" si="1251"/>
        <v>0</v>
      </c>
      <c r="I802" s="16">
        <f t="shared" si="1251"/>
        <v>0</v>
      </c>
      <c r="J802" s="142" t="e">
        <f t="shared" si="1243"/>
        <v>#DIV/0!</v>
      </c>
      <c r="K802" s="558">
        <f t="shared" si="1252"/>
        <v>0</v>
      </c>
      <c r="L802" s="133" t="e">
        <f t="shared" si="1245"/>
        <v>#DIV/0!</v>
      </c>
      <c r="M802" s="247" t="e">
        <f t="shared" si="1246"/>
        <v>#DIV/0!</v>
      </c>
      <c r="N802" s="472">
        <f t="shared" si="1247"/>
        <v>0</v>
      </c>
      <c r="O802" s="16">
        <f t="shared" si="1216"/>
        <v>0</v>
      </c>
      <c r="P802" s="133" t="e">
        <f t="shared" si="1217"/>
        <v>#DIV/0!</v>
      </c>
      <c r="Q802" s="472">
        <f t="shared" si="1183"/>
        <v>0</v>
      </c>
      <c r="R802" s="473">
        <f t="shared" si="1184"/>
        <v>0</v>
      </c>
      <c r="S802" s="584"/>
      <c r="T802" s="46" t="b">
        <f t="shared" si="1207"/>
        <v>1</v>
      </c>
      <c r="CJ802" s="46" t="b">
        <f t="shared" si="1232"/>
        <v>1</v>
      </c>
      <c r="CT802" s="210">
        <f t="shared" si="1237"/>
        <v>0</v>
      </c>
      <c r="CU802" s="46" t="b">
        <f t="shared" si="1238"/>
        <v>1</v>
      </c>
    </row>
    <row r="803" spans="1:99" s="536" customFormat="1" ht="186" x14ac:dyDescent="0.25">
      <c r="A803" s="246" t="s">
        <v>239</v>
      </c>
      <c r="B803" s="559" t="s">
        <v>262</v>
      </c>
      <c r="C803" s="173" t="s">
        <v>17</v>
      </c>
      <c r="D803" s="42"/>
      <c r="E803" s="42"/>
      <c r="F803" s="42"/>
      <c r="G803" s="42">
        <f>SUM(G804:G808)</f>
        <v>595.20000000000005</v>
      </c>
      <c r="H803" s="42">
        <f>SUM(H804:H808)</f>
        <v>595.20000000000005</v>
      </c>
      <c r="I803" s="42">
        <f>SUM(I804:I808)</f>
        <v>0</v>
      </c>
      <c r="J803" s="169">
        <f>I803/H803</f>
        <v>0</v>
      </c>
      <c r="K803" s="42">
        <f>SUM(K804:K808)</f>
        <v>0</v>
      </c>
      <c r="L803" s="169">
        <f>K803/H803</f>
        <v>0</v>
      </c>
      <c r="M803" s="174" t="e">
        <f>K803/I803</f>
        <v>#DIV/0!</v>
      </c>
      <c r="N803" s="42">
        <f>SUM(N804:N808)</f>
        <v>595.20000000000005</v>
      </c>
      <c r="O803" s="42">
        <f t="shared" si="1216"/>
        <v>0</v>
      </c>
      <c r="P803" s="169">
        <f t="shared" si="1217"/>
        <v>1</v>
      </c>
      <c r="Q803" s="42">
        <f t="shared" si="1183"/>
        <v>0</v>
      </c>
      <c r="R803" s="42">
        <f t="shared" si="1184"/>
        <v>0</v>
      </c>
      <c r="S803" s="576" t="s">
        <v>407</v>
      </c>
      <c r="T803" s="37" t="b">
        <f t="shared" si="1207"/>
        <v>0</v>
      </c>
      <c r="CJ803" s="46" t="b">
        <f t="shared" si="1232"/>
        <v>1</v>
      </c>
      <c r="CT803" s="210">
        <f t="shared" si="1237"/>
        <v>595.20000000000005</v>
      </c>
      <c r="CU803" s="46" t="b">
        <f t="shared" si="1238"/>
        <v>1</v>
      </c>
    </row>
    <row r="804" spans="1:99" s="350" customFormat="1" x14ac:dyDescent="0.25">
      <c r="A804" s="243"/>
      <c r="B804" s="465" t="s">
        <v>126</v>
      </c>
      <c r="C804" s="465"/>
      <c r="D804" s="473"/>
      <c r="E804" s="473"/>
      <c r="F804" s="473"/>
      <c r="G804" s="136"/>
      <c r="H804" s="136"/>
      <c r="I804" s="136"/>
      <c r="J804" s="337" t="e">
        <f t="shared" ref="J804:J806" si="1253">I804/H804</f>
        <v>#DIV/0!</v>
      </c>
      <c r="K804" s="136"/>
      <c r="L804" s="170" t="e">
        <f t="shared" ref="L804:L806" si="1254">K804/H804</f>
        <v>#DIV/0!</v>
      </c>
      <c r="M804" s="337"/>
      <c r="N804" s="473"/>
      <c r="O804" s="136">
        <f t="shared" si="1216"/>
        <v>0</v>
      </c>
      <c r="P804" s="170" t="e">
        <f t="shared" si="1217"/>
        <v>#DIV/0!</v>
      </c>
      <c r="Q804" s="473">
        <f t="shared" si="1183"/>
        <v>0</v>
      </c>
      <c r="R804" s="136">
        <f t="shared" si="1184"/>
        <v>0</v>
      </c>
      <c r="S804" s="577"/>
      <c r="T804" s="46" t="b">
        <f t="shared" si="1207"/>
        <v>1</v>
      </c>
      <c r="CJ804" s="46" t="b">
        <f t="shared" si="1232"/>
        <v>1</v>
      </c>
      <c r="CT804" s="210">
        <f t="shared" si="1237"/>
        <v>0</v>
      </c>
      <c r="CU804" s="46" t="b">
        <f t="shared" si="1238"/>
        <v>1</v>
      </c>
    </row>
    <row r="805" spans="1:99" s="350" customFormat="1" x14ac:dyDescent="0.25">
      <c r="A805" s="243"/>
      <c r="B805" s="453" t="s">
        <v>8</v>
      </c>
      <c r="C805" s="453"/>
      <c r="D805" s="472"/>
      <c r="E805" s="472"/>
      <c r="F805" s="472"/>
      <c r="G805" s="42">
        <v>495.2</v>
      </c>
      <c r="H805" s="42">
        <v>495.2</v>
      </c>
      <c r="I805" s="42"/>
      <c r="J805" s="247">
        <f t="shared" si="1253"/>
        <v>0</v>
      </c>
      <c r="K805" s="42"/>
      <c r="L805" s="174">
        <f t="shared" si="1254"/>
        <v>0</v>
      </c>
      <c r="M805" s="247" t="e">
        <f t="shared" ref="M805:M806" si="1255">K805/I805</f>
        <v>#DIV/0!</v>
      </c>
      <c r="N805" s="472">
        <f>H805</f>
        <v>495.2</v>
      </c>
      <c r="O805" s="42">
        <f t="shared" si="1216"/>
        <v>0</v>
      </c>
      <c r="P805" s="169">
        <f t="shared" si="1217"/>
        <v>1</v>
      </c>
      <c r="Q805" s="472">
        <f t="shared" si="1183"/>
        <v>0</v>
      </c>
      <c r="R805" s="42">
        <f t="shared" si="1184"/>
        <v>0</v>
      </c>
      <c r="S805" s="577"/>
      <c r="T805" s="46" t="b">
        <f t="shared" si="1207"/>
        <v>0</v>
      </c>
      <c r="CJ805" s="46" t="b">
        <f t="shared" si="1232"/>
        <v>1</v>
      </c>
      <c r="CT805" s="210">
        <f t="shared" si="1237"/>
        <v>495.2</v>
      </c>
      <c r="CU805" s="46" t="b">
        <f t="shared" si="1238"/>
        <v>1</v>
      </c>
    </row>
    <row r="806" spans="1:99" s="350" customFormat="1" x14ac:dyDescent="0.25">
      <c r="A806" s="243"/>
      <c r="B806" s="453" t="s">
        <v>19</v>
      </c>
      <c r="C806" s="453"/>
      <c r="D806" s="472"/>
      <c r="E806" s="472"/>
      <c r="F806" s="472"/>
      <c r="G806" s="472">
        <v>100</v>
      </c>
      <c r="H806" s="472">
        <v>100</v>
      </c>
      <c r="I806" s="472"/>
      <c r="J806" s="143">
        <f t="shared" si="1253"/>
        <v>0</v>
      </c>
      <c r="K806" s="472"/>
      <c r="L806" s="169">
        <f t="shared" si="1254"/>
        <v>0</v>
      </c>
      <c r="M806" s="247" t="e">
        <f t="shared" si="1255"/>
        <v>#DIV/0!</v>
      </c>
      <c r="N806" s="472">
        <f>H806</f>
        <v>100</v>
      </c>
      <c r="O806" s="472">
        <f t="shared" si="1216"/>
        <v>0</v>
      </c>
      <c r="P806" s="134">
        <f t="shared" si="1217"/>
        <v>1</v>
      </c>
      <c r="Q806" s="472">
        <f t="shared" si="1183"/>
        <v>0</v>
      </c>
      <c r="R806" s="472">
        <f t="shared" si="1184"/>
        <v>0</v>
      </c>
      <c r="S806" s="577"/>
      <c r="T806" s="46" t="b">
        <f t="shared" si="1207"/>
        <v>0</v>
      </c>
      <c r="CJ806" s="46" t="b">
        <f t="shared" si="1232"/>
        <v>1</v>
      </c>
      <c r="CT806" s="210">
        <f t="shared" si="1237"/>
        <v>100</v>
      </c>
      <c r="CU806" s="46" t="b">
        <f t="shared" si="1238"/>
        <v>1</v>
      </c>
    </row>
    <row r="807" spans="1:99" s="350" customFormat="1" x14ac:dyDescent="0.25">
      <c r="A807" s="243"/>
      <c r="B807" s="453" t="s">
        <v>22</v>
      </c>
      <c r="C807" s="453"/>
      <c r="D807" s="472"/>
      <c r="E807" s="472"/>
      <c r="F807" s="472"/>
      <c r="G807" s="472"/>
      <c r="H807" s="472"/>
      <c r="I807" s="472"/>
      <c r="J807" s="247" t="e">
        <f>I807/H807</f>
        <v>#DIV/0!</v>
      </c>
      <c r="K807" s="472"/>
      <c r="L807" s="174" t="e">
        <f>K807/H807</f>
        <v>#DIV/0!</v>
      </c>
      <c r="M807" s="247" t="e">
        <f>K807/I807</f>
        <v>#DIV/0!</v>
      </c>
      <c r="N807" s="472">
        <f>H807</f>
        <v>0</v>
      </c>
      <c r="O807" s="472">
        <f t="shared" si="1216"/>
        <v>0</v>
      </c>
      <c r="P807" s="174" t="e">
        <f t="shared" si="1217"/>
        <v>#DIV/0!</v>
      </c>
      <c r="Q807" s="472">
        <f t="shared" ref="Q807:Q870" si="1256">H807-N807</f>
        <v>0</v>
      </c>
      <c r="R807" s="472">
        <f t="shared" ref="R807:R870" si="1257">I807-K807</f>
        <v>0</v>
      </c>
      <c r="S807" s="577"/>
      <c r="T807" s="46" t="b">
        <f t="shared" si="1207"/>
        <v>1</v>
      </c>
      <c r="CJ807" s="46" t="b">
        <f t="shared" si="1232"/>
        <v>1</v>
      </c>
      <c r="CT807" s="210">
        <f t="shared" si="1237"/>
        <v>0</v>
      </c>
      <c r="CU807" s="46" t="b">
        <f t="shared" si="1238"/>
        <v>1</v>
      </c>
    </row>
    <row r="808" spans="1:99" s="350" customFormat="1" x14ac:dyDescent="0.25">
      <c r="A808" s="244"/>
      <c r="B808" s="453" t="s">
        <v>11</v>
      </c>
      <c r="C808" s="453"/>
      <c r="D808" s="472"/>
      <c r="E808" s="472"/>
      <c r="F808" s="472"/>
      <c r="G808" s="16"/>
      <c r="H808" s="16"/>
      <c r="I808" s="16"/>
      <c r="J808" s="143"/>
      <c r="K808" s="16"/>
      <c r="L808" s="134"/>
      <c r="M808" s="247"/>
      <c r="N808" s="472"/>
      <c r="O808" s="16">
        <f t="shared" si="1216"/>
        <v>0</v>
      </c>
      <c r="P808" s="133" t="e">
        <f t="shared" si="1217"/>
        <v>#DIV/0!</v>
      </c>
      <c r="Q808" s="472">
        <f t="shared" si="1256"/>
        <v>0</v>
      </c>
      <c r="R808" s="16">
        <f t="shared" si="1257"/>
        <v>0</v>
      </c>
      <c r="S808" s="578"/>
      <c r="T808" s="46" t="b">
        <f t="shared" si="1207"/>
        <v>1</v>
      </c>
      <c r="CJ808" s="46" t="b">
        <f t="shared" si="1232"/>
        <v>1</v>
      </c>
      <c r="CT808" s="210">
        <f t="shared" si="1237"/>
        <v>0</v>
      </c>
      <c r="CU808" s="46" t="b">
        <f t="shared" si="1238"/>
        <v>1</v>
      </c>
    </row>
    <row r="809" spans="1:99" s="536" customFormat="1" ht="151.5" customHeight="1" x14ac:dyDescent="0.25">
      <c r="A809" s="246" t="s">
        <v>240</v>
      </c>
      <c r="B809" s="559" t="s">
        <v>263</v>
      </c>
      <c r="C809" s="173" t="s">
        <v>17</v>
      </c>
      <c r="D809" s="42"/>
      <c r="E809" s="42"/>
      <c r="F809" s="42"/>
      <c r="G809" s="42">
        <f>SUM(G810:G814)</f>
        <v>535.4</v>
      </c>
      <c r="H809" s="42">
        <f>SUM(H810:H814)</f>
        <v>1031.2</v>
      </c>
      <c r="I809" s="42">
        <f>SUM(I810:I814)</f>
        <v>535.4</v>
      </c>
      <c r="J809" s="169">
        <f>I809/H809</f>
        <v>0.52</v>
      </c>
      <c r="K809" s="42">
        <f>SUM(K810:K814)</f>
        <v>535.4</v>
      </c>
      <c r="L809" s="169">
        <f>K809/H809</f>
        <v>0.52</v>
      </c>
      <c r="M809" s="169">
        <f>K809/I809</f>
        <v>1</v>
      </c>
      <c r="N809" s="42">
        <f>SUM(N810:N814)</f>
        <v>1031.2</v>
      </c>
      <c r="O809" s="42">
        <f t="shared" si="1216"/>
        <v>0</v>
      </c>
      <c r="P809" s="169">
        <f t="shared" si="1217"/>
        <v>1</v>
      </c>
      <c r="Q809" s="42">
        <f t="shared" si="1256"/>
        <v>0</v>
      </c>
      <c r="R809" s="42">
        <f t="shared" si="1257"/>
        <v>0</v>
      </c>
      <c r="S809" s="576" t="s">
        <v>455</v>
      </c>
      <c r="T809" s="37" t="b">
        <f t="shared" si="1207"/>
        <v>0</v>
      </c>
      <c r="CJ809" s="46" t="b">
        <f t="shared" si="1232"/>
        <v>1</v>
      </c>
      <c r="CT809" s="210">
        <f t="shared" si="1237"/>
        <v>1031.2</v>
      </c>
      <c r="CU809" s="46" t="b">
        <f t="shared" si="1238"/>
        <v>1</v>
      </c>
    </row>
    <row r="810" spans="1:99" s="350" customFormat="1" x14ac:dyDescent="0.25">
      <c r="A810" s="243"/>
      <c r="B810" s="483" t="s">
        <v>126</v>
      </c>
      <c r="C810" s="483"/>
      <c r="D810" s="487"/>
      <c r="E810" s="487"/>
      <c r="F810" s="487"/>
      <c r="G810" s="136"/>
      <c r="H810" s="136"/>
      <c r="I810" s="136"/>
      <c r="J810" s="247" t="e">
        <f t="shared" ref="J810:J812" si="1258">I810/H810</f>
        <v>#DIV/0!</v>
      </c>
      <c r="K810" s="136"/>
      <c r="L810" s="174" t="e">
        <f t="shared" ref="L810:L812" si="1259">K810/H810</f>
        <v>#DIV/0!</v>
      </c>
      <c r="M810" s="247" t="e">
        <f t="shared" ref="M810:M812" si="1260">K810/I810</f>
        <v>#DIV/0!</v>
      </c>
      <c r="N810" s="487"/>
      <c r="O810" s="136">
        <f t="shared" si="1216"/>
        <v>0</v>
      </c>
      <c r="P810" s="174" t="e">
        <f t="shared" si="1217"/>
        <v>#DIV/0!</v>
      </c>
      <c r="Q810" s="487">
        <f t="shared" si="1256"/>
        <v>0</v>
      </c>
      <c r="R810" s="136">
        <f t="shared" si="1257"/>
        <v>0</v>
      </c>
      <c r="S810" s="577"/>
      <c r="T810" s="46" t="b">
        <f t="shared" si="1207"/>
        <v>1</v>
      </c>
      <c r="CJ810" s="46" t="b">
        <f t="shared" si="1232"/>
        <v>1</v>
      </c>
      <c r="CT810" s="210">
        <f t="shared" si="1237"/>
        <v>0</v>
      </c>
      <c r="CU810" s="46" t="b">
        <f t="shared" si="1238"/>
        <v>1</v>
      </c>
    </row>
    <row r="811" spans="1:99" s="350" customFormat="1" x14ac:dyDescent="0.25">
      <c r="A811" s="243"/>
      <c r="B811" s="503" t="s">
        <v>8</v>
      </c>
      <c r="C811" s="503"/>
      <c r="D811" s="488"/>
      <c r="E811" s="488"/>
      <c r="F811" s="488"/>
      <c r="G811" s="42">
        <v>285.39999999999998</v>
      </c>
      <c r="H811" s="42">
        <v>781.2</v>
      </c>
      <c r="I811" s="42">
        <v>285.39999999999998</v>
      </c>
      <c r="J811" s="193">
        <f t="shared" si="1258"/>
        <v>0.37</v>
      </c>
      <c r="K811" s="42">
        <v>285.39999999999998</v>
      </c>
      <c r="L811" s="169">
        <f t="shared" si="1259"/>
        <v>0.37</v>
      </c>
      <c r="M811" s="193">
        <f t="shared" si="1260"/>
        <v>1</v>
      </c>
      <c r="N811" s="488">
        <f>H811</f>
        <v>781.2</v>
      </c>
      <c r="O811" s="42">
        <f t="shared" si="1216"/>
        <v>0</v>
      </c>
      <c r="P811" s="169">
        <f t="shared" si="1217"/>
        <v>1</v>
      </c>
      <c r="Q811" s="488">
        <f t="shared" si="1256"/>
        <v>0</v>
      </c>
      <c r="R811" s="42">
        <f t="shared" si="1257"/>
        <v>0</v>
      </c>
      <c r="S811" s="577"/>
      <c r="T811" s="46" t="b">
        <f t="shared" si="1207"/>
        <v>0</v>
      </c>
      <c r="CJ811" s="46" t="b">
        <f t="shared" si="1232"/>
        <v>1</v>
      </c>
      <c r="CT811" s="210">
        <f t="shared" si="1237"/>
        <v>781.2</v>
      </c>
      <c r="CU811" s="46" t="b">
        <f t="shared" si="1238"/>
        <v>1</v>
      </c>
    </row>
    <row r="812" spans="1:99" s="350" customFormat="1" x14ac:dyDescent="0.25">
      <c r="A812" s="243"/>
      <c r="B812" s="503" t="s">
        <v>19</v>
      </c>
      <c r="C812" s="503"/>
      <c r="D812" s="488"/>
      <c r="E812" s="488"/>
      <c r="F812" s="488"/>
      <c r="G812" s="488">
        <v>250</v>
      </c>
      <c r="H812" s="488">
        <v>250</v>
      </c>
      <c r="I812" s="488">
        <v>250</v>
      </c>
      <c r="J812" s="143">
        <f t="shared" si="1258"/>
        <v>1</v>
      </c>
      <c r="K812" s="488">
        <f>I812</f>
        <v>250</v>
      </c>
      <c r="L812" s="169">
        <f t="shared" si="1259"/>
        <v>1</v>
      </c>
      <c r="M812" s="193">
        <f t="shared" si="1260"/>
        <v>1</v>
      </c>
      <c r="N812" s="488">
        <f>H812</f>
        <v>250</v>
      </c>
      <c r="O812" s="488">
        <f t="shared" si="1216"/>
        <v>0</v>
      </c>
      <c r="P812" s="134">
        <f t="shared" si="1217"/>
        <v>1</v>
      </c>
      <c r="Q812" s="488">
        <f t="shared" si="1256"/>
        <v>0</v>
      </c>
      <c r="R812" s="488">
        <f t="shared" si="1257"/>
        <v>0</v>
      </c>
      <c r="S812" s="577"/>
      <c r="T812" s="46" t="b">
        <f t="shared" si="1207"/>
        <v>1</v>
      </c>
      <c r="CJ812" s="46" t="b">
        <f t="shared" si="1232"/>
        <v>1</v>
      </c>
      <c r="CT812" s="210">
        <f t="shared" si="1237"/>
        <v>250</v>
      </c>
      <c r="CU812" s="46" t="b">
        <f t="shared" si="1238"/>
        <v>1</v>
      </c>
    </row>
    <row r="813" spans="1:99" s="350" customFormat="1" x14ac:dyDescent="0.25">
      <c r="A813" s="243"/>
      <c r="B813" s="503" t="s">
        <v>22</v>
      </c>
      <c r="C813" s="503"/>
      <c r="D813" s="488"/>
      <c r="E813" s="488"/>
      <c r="F813" s="488"/>
      <c r="G813" s="488"/>
      <c r="H813" s="488"/>
      <c r="I813" s="488"/>
      <c r="J813" s="247" t="e">
        <f>I813/H813</f>
        <v>#DIV/0!</v>
      </c>
      <c r="K813" s="488"/>
      <c r="L813" s="174" t="e">
        <f>K813/H813</f>
        <v>#DIV/0!</v>
      </c>
      <c r="M813" s="247" t="e">
        <f>K813/I813</f>
        <v>#DIV/0!</v>
      </c>
      <c r="N813" s="488">
        <f>H813</f>
        <v>0</v>
      </c>
      <c r="O813" s="488">
        <f t="shared" si="1216"/>
        <v>0</v>
      </c>
      <c r="P813" s="174" t="e">
        <f t="shared" si="1217"/>
        <v>#DIV/0!</v>
      </c>
      <c r="Q813" s="488">
        <f t="shared" si="1256"/>
        <v>0</v>
      </c>
      <c r="R813" s="488">
        <f t="shared" si="1257"/>
        <v>0</v>
      </c>
      <c r="S813" s="577"/>
      <c r="T813" s="46" t="b">
        <f t="shared" si="1207"/>
        <v>1</v>
      </c>
      <c r="CJ813" s="46" t="b">
        <f t="shared" si="1232"/>
        <v>1</v>
      </c>
      <c r="CT813" s="210">
        <f t="shared" si="1237"/>
        <v>0</v>
      </c>
      <c r="CU813" s="46" t="b">
        <f t="shared" si="1238"/>
        <v>1</v>
      </c>
    </row>
    <row r="814" spans="1:99" s="350" customFormat="1" x14ac:dyDescent="0.25">
      <c r="A814" s="244"/>
      <c r="B814" s="503" t="s">
        <v>11</v>
      </c>
      <c r="C814" s="503"/>
      <c r="D814" s="488"/>
      <c r="E814" s="488"/>
      <c r="F814" s="488"/>
      <c r="G814" s="16"/>
      <c r="H814" s="16"/>
      <c r="I814" s="16"/>
      <c r="J814" s="143"/>
      <c r="K814" s="16"/>
      <c r="L814" s="134"/>
      <c r="M814" s="247"/>
      <c r="N814" s="488"/>
      <c r="O814" s="16">
        <f t="shared" si="1216"/>
        <v>0</v>
      </c>
      <c r="P814" s="133" t="e">
        <f t="shared" si="1217"/>
        <v>#DIV/0!</v>
      </c>
      <c r="Q814" s="488">
        <f t="shared" si="1256"/>
        <v>0</v>
      </c>
      <c r="R814" s="16">
        <f t="shared" si="1257"/>
        <v>0</v>
      </c>
      <c r="S814" s="578"/>
      <c r="T814" s="46" t="b">
        <f t="shared" si="1207"/>
        <v>1</v>
      </c>
      <c r="CJ814" s="46" t="b">
        <f t="shared" si="1232"/>
        <v>1</v>
      </c>
      <c r="CT814" s="210">
        <f t="shared" si="1237"/>
        <v>0</v>
      </c>
      <c r="CU814" s="46" t="b">
        <f t="shared" si="1238"/>
        <v>1</v>
      </c>
    </row>
    <row r="815" spans="1:99" s="536" customFormat="1" ht="69.75" customHeight="1" x14ac:dyDescent="0.25">
      <c r="A815" s="246" t="s">
        <v>241</v>
      </c>
      <c r="B815" s="559" t="s">
        <v>264</v>
      </c>
      <c r="C815" s="173" t="s">
        <v>17</v>
      </c>
      <c r="D815" s="42"/>
      <c r="E815" s="42"/>
      <c r="F815" s="42"/>
      <c r="G815" s="42">
        <f>SUM(G816:G820)</f>
        <v>100.8</v>
      </c>
      <c r="H815" s="42">
        <f>SUM(H816:H820)</f>
        <v>100.8</v>
      </c>
      <c r="I815" s="42">
        <f>SUM(I816:I820)</f>
        <v>0</v>
      </c>
      <c r="J815" s="169">
        <f>I815/H815</f>
        <v>0</v>
      </c>
      <c r="K815" s="42">
        <f>SUM(K816:K820)</f>
        <v>0</v>
      </c>
      <c r="L815" s="169">
        <f>K815/H815</f>
        <v>0</v>
      </c>
      <c r="M815" s="174" t="e">
        <f>K815/I815</f>
        <v>#DIV/0!</v>
      </c>
      <c r="N815" s="42">
        <f>SUM(N816:N820)</f>
        <v>100.8</v>
      </c>
      <c r="O815" s="42">
        <f t="shared" si="1216"/>
        <v>0</v>
      </c>
      <c r="P815" s="169">
        <f t="shared" si="1217"/>
        <v>1</v>
      </c>
      <c r="Q815" s="42">
        <f t="shared" si="1256"/>
        <v>0</v>
      </c>
      <c r="R815" s="42">
        <f t="shared" si="1257"/>
        <v>0</v>
      </c>
      <c r="S815" s="576" t="s">
        <v>516</v>
      </c>
      <c r="T815" s="37" t="b">
        <f t="shared" si="1207"/>
        <v>0</v>
      </c>
      <c r="CJ815" s="46" t="b">
        <f t="shared" si="1232"/>
        <v>1</v>
      </c>
      <c r="CT815" s="210">
        <f t="shared" si="1237"/>
        <v>100.8</v>
      </c>
      <c r="CU815" s="46" t="b">
        <f t="shared" si="1238"/>
        <v>1</v>
      </c>
    </row>
    <row r="816" spans="1:99" s="350" customFormat="1" ht="32.25" customHeight="1" x14ac:dyDescent="0.25">
      <c r="A816" s="243"/>
      <c r="B816" s="465" t="s">
        <v>126</v>
      </c>
      <c r="C816" s="465"/>
      <c r="D816" s="473"/>
      <c r="E816" s="473"/>
      <c r="F816" s="473"/>
      <c r="G816" s="136"/>
      <c r="H816" s="136"/>
      <c r="I816" s="136"/>
      <c r="J816" s="247" t="e">
        <f t="shared" ref="J816:J818" si="1261">I816/H816</f>
        <v>#DIV/0!</v>
      </c>
      <c r="K816" s="136"/>
      <c r="L816" s="174" t="e">
        <f t="shared" ref="L816:L818" si="1262">K816/H816</f>
        <v>#DIV/0!</v>
      </c>
      <c r="M816" s="247" t="e">
        <f t="shared" ref="M816:M818" si="1263">K816/I816</f>
        <v>#DIV/0!</v>
      </c>
      <c r="N816" s="473"/>
      <c r="O816" s="136">
        <f t="shared" si="1216"/>
        <v>0</v>
      </c>
      <c r="P816" s="174" t="e">
        <f t="shared" si="1217"/>
        <v>#DIV/0!</v>
      </c>
      <c r="Q816" s="473">
        <f t="shared" si="1256"/>
        <v>0</v>
      </c>
      <c r="R816" s="136">
        <f t="shared" si="1257"/>
        <v>0</v>
      </c>
      <c r="S816" s="577"/>
      <c r="T816" s="46" t="b">
        <f t="shared" si="1207"/>
        <v>1</v>
      </c>
      <c r="CJ816" s="46" t="b">
        <f t="shared" si="1232"/>
        <v>1</v>
      </c>
      <c r="CT816" s="210">
        <f t="shared" si="1237"/>
        <v>0</v>
      </c>
      <c r="CU816" s="46" t="b">
        <f t="shared" si="1238"/>
        <v>1</v>
      </c>
    </row>
    <row r="817" spans="1:99" s="350" customFormat="1" ht="32.25" customHeight="1" x14ac:dyDescent="0.25">
      <c r="A817" s="243"/>
      <c r="B817" s="453" t="s">
        <v>8</v>
      </c>
      <c r="C817" s="453"/>
      <c r="D817" s="472"/>
      <c r="E817" s="472"/>
      <c r="F817" s="472"/>
      <c r="G817" s="42">
        <v>90.8</v>
      </c>
      <c r="H817" s="42">
        <v>90.8</v>
      </c>
      <c r="I817" s="42"/>
      <c r="J817" s="247">
        <f t="shared" si="1261"/>
        <v>0</v>
      </c>
      <c r="K817" s="42"/>
      <c r="L817" s="174">
        <f t="shared" si="1262"/>
        <v>0</v>
      </c>
      <c r="M817" s="247" t="e">
        <f t="shared" si="1263"/>
        <v>#DIV/0!</v>
      </c>
      <c r="N817" s="472">
        <f>H817</f>
        <v>90.8</v>
      </c>
      <c r="O817" s="42">
        <f t="shared" si="1216"/>
        <v>0</v>
      </c>
      <c r="P817" s="169">
        <f t="shared" si="1217"/>
        <v>1</v>
      </c>
      <c r="Q817" s="472">
        <f t="shared" si="1256"/>
        <v>0</v>
      </c>
      <c r="R817" s="42">
        <f t="shared" si="1257"/>
        <v>0</v>
      </c>
      <c r="S817" s="577"/>
      <c r="T817" s="46" t="b">
        <f t="shared" si="1207"/>
        <v>0</v>
      </c>
      <c r="CJ817" s="46" t="b">
        <f t="shared" si="1232"/>
        <v>1</v>
      </c>
      <c r="CT817" s="210">
        <f t="shared" si="1237"/>
        <v>90.8</v>
      </c>
      <c r="CU817" s="46" t="b">
        <f t="shared" si="1238"/>
        <v>1</v>
      </c>
    </row>
    <row r="818" spans="1:99" s="350" customFormat="1" ht="32.25" customHeight="1" x14ac:dyDescent="0.25">
      <c r="A818" s="243"/>
      <c r="B818" s="453" t="s">
        <v>19</v>
      </c>
      <c r="C818" s="453"/>
      <c r="D818" s="472"/>
      <c r="E818" s="472"/>
      <c r="F818" s="472"/>
      <c r="G818" s="472">
        <v>10</v>
      </c>
      <c r="H818" s="472">
        <v>10</v>
      </c>
      <c r="I818" s="472"/>
      <c r="J818" s="143">
        <f t="shared" si="1261"/>
        <v>0</v>
      </c>
      <c r="K818" s="472"/>
      <c r="L818" s="169">
        <f t="shared" si="1262"/>
        <v>0</v>
      </c>
      <c r="M818" s="247" t="e">
        <f t="shared" si="1263"/>
        <v>#DIV/0!</v>
      </c>
      <c r="N818" s="472">
        <f>H818</f>
        <v>10</v>
      </c>
      <c r="O818" s="472">
        <f t="shared" si="1216"/>
        <v>0</v>
      </c>
      <c r="P818" s="134">
        <f t="shared" si="1217"/>
        <v>1</v>
      </c>
      <c r="Q818" s="472">
        <f t="shared" si="1256"/>
        <v>0</v>
      </c>
      <c r="R818" s="472">
        <f t="shared" si="1257"/>
        <v>0</v>
      </c>
      <c r="S818" s="577"/>
      <c r="T818" s="46" t="b">
        <f t="shared" si="1207"/>
        <v>1</v>
      </c>
      <c r="CJ818" s="46" t="b">
        <f t="shared" si="1232"/>
        <v>1</v>
      </c>
      <c r="CT818" s="210">
        <f t="shared" si="1237"/>
        <v>10</v>
      </c>
      <c r="CU818" s="46" t="b">
        <f t="shared" si="1238"/>
        <v>1</v>
      </c>
    </row>
    <row r="819" spans="1:99" s="350" customFormat="1" ht="32.25" customHeight="1" x14ac:dyDescent="0.25">
      <c r="A819" s="243"/>
      <c r="B819" s="453" t="s">
        <v>22</v>
      </c>
      <c r="C819" s="453"/>
      <c r="D819" s="472"/>
      <c r="E819" s="472"/>
      <c r="F819" s="472"/>
      <c r="G819" s="472"/>
      <c r="H819" s="472"/>
      <c r="I819" s="472"/>
      <c r="J819" s="247" t="e">
        <f>I819/H819</f>
        <v>#DIV/0!</v>
      </c>
      <c r="K819" s="472"/>
      <c r="L819" s="174" t="e">
        <f>K819/H819</f>
        <v>#DIV/0!</v>
      </c>
      <c r="M819" s="247" t="e">
        <f>K819/I819</f>
        <v>#DIV/0!</v>
      </c>
      <c r="N819" s="472">
        <f>H819</f>
        <v>0</v>
      </c>
      <c r="O819" s="472">
        <f t="shared" si="1216"/>
        <v>0</v>
      </c>
      <c r="P819" s="174" t="e">
        <f t="shared" si="1217"/>
        <v>#DIV/0!</v>
      </c>
      <c r="Q819" s="472">
        <f t="shared" si="1256"/>
        <v>0</v>
      </c>
      <c r="R819" s="472">
        <f t="shared" si="1257"/>
        <v>0</v>
      </c>
      <c r="S819" s="577"/>
      <c r="T819" s="46" t="b">
        <f t="shared" ref="T819:T868" si="1264">H831-K831=Q831</f>
        <v>1</v>
      </c>
      <c r="CJ819" s="46" t="b">
        <f t="shared" si="1232"/>
        <v>1</v>
      </c>
      <c r="CT819" s="210">
        <f t="shared" si="1237"/>
        <v>0</v>
      </c>
      <c r="CU819" s="46" t="b">
        <f t="shared" si="1238"/>
        <v>1</v>
      </c>
    </row>
    <row r="820" spans="1:99" s="350" customFormat="1" ht="32.25" customHeight="1" x14ac:dyDescent="0.25">
      <c r="A820" s="244"/>
      <c r="B820" s="453" t="s">
        <v>11</v>
      </c>
      <c r="C820" s="453"/>
      <c r="D820" s="472"/>
      <c r="E820" s="472"/>
      <c r="F820" s="472"/>
      <c r="G820" s="16"/>
      <c r="H820" s="16"/>
      <c r="I820" s="16"/>
      <c r="J820" s="143"/>
      <c r="K820" s="16"/>
      <c r="L820" s="134"/>
      <c r="M820" s="247"/>
      <c r="N820" s="472"/>
      <c r="O820" s="16">
        <f t="shared" si="1216"/>
        <v>0</v>
      </c>
      <c r="P820" s="133" t="e">
        <f t="shared" si="1217"/>
        <v>#DIV/0!</v>
      </c>
      <c r="Q820" s="472">
        <f t="shared" si="1256"/>
        <v>0</v>
      </c>
      <c r="R820" s="16">
        <f t="shared" si="1257"/>
        <v>0</v>
      </c>
      <c r="S820" s="578"/>
      <c r="T820" s="46" t="b">
        <f t="shared" si="1264"/>
        <v>1</v>
      </c>
      <c r="CJ820" s="46" t="b">
        <f t="shared" si="1232"/>
        <v>1</v>
      </c>
      <c r="CT820" s="210">
        <f t="shared" si="1237"/>
        <v>0</v>
      </c>
      <c r="CU820" s="46" t="b">
        <f t="shared" si="1238"/>
        <v>1</v>
      </c>
    </row>
    <row r="821" spans="1:99" s="536" customFormat="1" ht="69.75" x14ac:dyDescent="0.25">
      <c r="A821" s="246" t="s">
        <v>242</v>
      </c>
      <c r="B821" s="559" t="s">
        <v>265</v>
      </c>
      <c r="C821" s="173" t="s">
        <v>17</v>
      </c>
      <c r="D821" s="42"/>
      <c r="E821" s="42"/>
      <c r="F821" s="42"/>
      <c r="G821" s="42">
        <f>SUM(G822:G826)</f>
        <v>230.8</v>
      </c>
      <c r="H821" s="42">
        <f>SUM(H822:H826)</f>
        <v>830.8</v>
      </c>
      <c r="I821" s="42">
        <f>SUM(I822:I826)</f>
        <v>230.8</v>
      </c>
      <c r="J821" s="169">
        <f>I821/H821</f>
        <v>0.28000000000000003</v>
      </c>
      <c r="K821" s="42">
        <f>SUM(K822:K826)</f>
        <v>230.8</v>
      </c>
      <c r="L821" s="169">
        <f>K821/H821</f>
        <v>0.28000000000000003</v>
      </c>
      <c r="M821" s="169">
        <f>K821/I821</f>
        <v>1</v>
      </c>
      <c r="N821" s="42">
        <f>SUM(N822:N826)</f>
        <v>830.8</v>
      </c>
      <c r="O821" s="42">
        <f t="shared" si="1216"/>
        <v>0</v>
      </c>
      <c r="P821" s="169">
        <f t="shared" si="1217"/>
        <v>1</v>
      </c>
      <c r="Q821" s="42">
        <f t="shared" si="1256"/>
        <v>0</v>
      </c>
      <c r="R821" s="42">
        <f t="shared" si="1257"/>
        <v>0</v>
      </c>
      <c r="S821" s="582" t="s">
        <v>456</v>
      </c>
      <c r="T821" s="37" t="b">
        <f t="shared" si="1264"/>
        <v>0</v>
      </c>
      <c r="CJ821" s="46" t="b">
        <f t="shared" si="1232"/>
        <v>1</v>
      </c>
      <c r="CT821" s="210">
        <f t="shared" si="1237"/>
        <v>830.8</v>
      </c>
      <c r="CU821" s="46" t="b">
        <f t="shared" si="1238"/>
        <v>1</v>
      </c>
    </row>
    <row r="822" spans="1:99" s="350" customFormat="1" x14ac:dyDescent="0.25">
      <c r="A822" s="243"/>
      <c r="B822" s="465" t="s">
        <v>126</v>
      </c>
      <c r="C822" s="465"/>
      <c r="D822" s="473"/>
      <c r="E822" s="473"/>
      <c r="F822" s="473"/>
      <c r="G822" s="136"/>
      <c r="H822" s="136"/>
      <c r="I822" s="136"/>
      <c r="J822" s="247" t="e">
        <f t="shared" ref="J822:J824" si="1265">I822/H822</f>
        <v>#DIV/0!</v>
      </c>
      <c r="K822" s="136"/>
      <c r="L822" s="174" t="e">
        <f t="shared" ref="L822:L824" si="1266">K822/H822</f>
        <v>#DIV/0!</v>
      </c>
      <c r="M822" s="247" t="e">
        <f t="shared" ref="M822:M824" si="1267">K822/I822</f>
        <v>#DIV/0!</v>
      </c>
      <c r="N822" s="473"/>
      <c r="O822" s="136">
        <f t="shared" si="1216"/>
        <v>0</v>
      </c>
      <c r="P822" s="174" t="e">
        <f t="shared" si="1217"/>
        <v>#DIV/0!</v>
      </c>
      <c r="Q822" s="473">
        <f t="shared" si="1256"/>
        <v>0</v>
      </c>
      <c r="R822" s="136">
        <f t="shared" si="1257"/>
        <v>0</v>
      </c>
      <c r="S822" s="583"/>
      <c r="T822" s="46" t="b">
        <f t="shared" si="1264"/>
        <v>1</v>
      </c>
      <c r="CJ822" s="46" t="b">
        <f t="shared" si="1232"/>
        <v>1</v>
      </c>
      <c r="CT822" s="210">
        <f t="shared" si="1237"/>
        <v>0</v>
      </c>
      <c r="CU822" s="46" t="b">
        <f t="shared" si="1238"/>
        <v>1</v>
      </c>
    </row>
    <row r="823" spans="1:99" s="350" customFormat="1" x14ac:dyDescent="0.25">
      <c r="A823" s="243"/>
      <c r="B823" s="453" t="s">
        <v>8</v>
      </c>
      <c r="C823" s="453"/>
      <c r="D823" s="472"/>
      <c r="E823" s="472"/>
      <c r="F823" s="472"/>
      <c r="G823" s="42">
        <v>180.8</v>
      </c>
      <c r="H823" s="42">
        <f>180.8+600</f>
        <v>780.8</v>
      </c>
      <c r="I823" s="42">
        <v>180.8</v>
      </c>
      <c r="J823" s="193">
        <f t="shared" si="1265"/>
        <v>0.23</v>
      </c>
      <c r="K823" s="42">
        <v>180.8</v>
      </c>
      <c r="L823" s="169">
        <f t="shared" si="1266"/>
        <v>0.23</v>
      </c>
      <c r="M823" s="193">
        <f t="shared" si="1267"/>
        <v>1</v>
      </c>
      <c r="N823" s="472">
        <f>H823</f>
        <v>780.8</v>
      </c>
      <c r="O823" s="42">
        <f t="shared" si="1216"/>
        <v>0</v>
      </c>
      <c r="P823" s="169">
        <f t="shared" si="1217"/>
        <v>1</v>
      </c>
      <c r="Q823" s="472">
        <f t="shared" si="1256"/>
        <v>0</v>
      </c>
      <c r="R823" s="42">
        <f t="shared" si="1257"/>
        <v>0</v>
      </c>
      <c r="S823" s="583"/>
      <c r="T823" s="46" t="b">
        <f t="shared" si="1264"/>
        <v>0</v>
      </c>
      <c r="CJ823" s="46" t="b">
        <f t="shared" si="1232"/>
        <v>1</v>
      </c>
      <c r="CT823" s="210">
        <f t="shared" si="1237"/>
        <v>780.8</v>
      </c>
      <c r="CU823" s="46" t="b">
        <f t="shared" si="1238"/>
        <v>1</v>
      </c>
    </row>
    <row r="824" spans="1:99" s="350" customFormat="1" x14ac:dyDescent="0.25">
      <c r="A824" s="243"/>
      <c r="B824" s="453" t="s">
        <v>19</v>
      </c>
      <c r="C824" s="453"/>
      <c r="D824" s="472"/>
      <c r="E824" s="472"/>
      <c r="F824" s="472"/>
      <c r="G824" s="472">
        <v>50</v>
      </c>
      <c r="H824" s="472">
        <v>50</v>
      </c>
      <c r="I824" s="472">
        <v>50</v>
      </c>
      <c r="J824" s="143">
        <f t="shared" si="1265"/>
        <v>1</v>
      </c>
      <c r="K824" s="472">
        <f>I824</f>
        <v>50</v>
      </c>
      <c r="L824" s="169">
        <f t="shared" si="1266"/>
        <v>1</v>
      </c>
      <c r="M824" s="193">
        <f t="shared" si="1267"/>
        <v>1</v>
      </c>
      <c r="N824" s="472">
        <f>H824</f>
        <v>50</v>
      </c>
      <c r="O824" s="472">
        <f t="shared" si="1216"/>
        <v>0</v>
      </c>
      <c r="P824" s="134">
        <f t="shared" si="1217"/>
        <v>1</v>
      </c>
      <c r="Q824" s="472">
        <f t="shared" si="1256"/>
        <v>0</v>
      </c>
      <c r="R824" s="472">
        <f t="shared" si="1257"/>
        <v>0</v>
      </c>
      <c r="S824" s="583"/>
      <c r="T824" s="46" t="b">
        <f t="shared" si="1264"/>
        <v>0</v>
      </c>
      <c r="CJ824" s="46" t="b">
        <f t="shared" si="1232"/>
        <v>1</v>
      </c>
      <c r="CT824" s="210">
        <f t="shared" si="1237"/>
        <v>50</v>
      </c>
      <c r="CU824" s="46" t="b">
        <f t="shared" si="1238"/>
        <v>1</v>
      </c>
    </row>
    <row r="825" spans="1:99" s="350" customFormat="1" ht="36.75" customHeight="1" x14ac:dyDescent="0.25">
      <c r="A825" s="244"/>
      <c r="B825" s="453" t="s">
        <v>22</v>
      </c>
      <c r="C825" s="453"/>
      <c r="D825" s="472"/>
      <c r="E825" s="472"/>
      <c r="F825" s="472"/>
      <c r="G825" s="472"/>
      <c r="H825" s="472"/>
      <c r="I825" s="472"/>
      <c r="J825" s="247" t="e">
        <f>I825/H825</f>
        <v>#DIV/0!</v>
      </c>
      <c r="K825" s="472"/>
      <c r="L825" s="174" t="e">
        <f>K825/H825</f>
        <v>#DIV/0!</v>
      </c>
      <c r="M825" s="247" t="e">
        <f>K825/I825</f>
        <v>#DIV/0!</v>
      </c>
      <c r="N825" s="472">
        <f>H825</f>
        <v>0</v>
      </c>
      <c r="O825" s="472">
        <f t="shared" si="1216"/>
        <v>0</v>
      </c>
      <c r="P825" s="174" t="e">
        <f t="shared" si="1217"/>
        <v>#DIV/0!</v>
      </c>
      <c r="Q825" s="472">
        <f t="shared" si="1256"/>
        <v>0</v>
      </c>
      <c r="R825" s="472">
        <f t="shared" si="1257"/>
        <v>0</v>
      </c>
      <c r="S825" s="584"/>
      <c r="T825" s="46" t="b">
        <f t="shared" si="1264"/>
        <v>1</v>
      </c>
      <c r="CJ825" s="46" t="b">
        <f t="shared" si="1232"/>
        <v>1</v>
      </c>
      <c r="CT825" s="210">
        <f t="shared" si="1237"/>
        <v>0</v>
      </c>
      <c r="CU825" s="46" t="b">
        <f t="shared" si="1238"/>
        <v>1</v>
      </c>
    </row>
    <row r="826" spans="1:99" s="350" customFormat="1" ht="6" hidden="1" customHeight="1" x14ac:dyDescent="0.25">
      <c r="A826" s="244"/>
      <c r="B826" s="465" t="s">
        <v>11</v>
      </c>
      <c r="C826" s="465"/>
      <c r="D826" s="473"/>
      <c r="E826" s="473"/>
      <c r="F826" s="473"/>
      <c r="G826" s="136"/>
      <c r="H826" s="136"/>
      <c r="I826" s="136"/>
      <c r="J826" s="475"/>
      <c r="K826" s="136"/>
      <c r="L826" s="240"/>
      <c r="M826" s="337"/>
      <c r="N826" s="473"/>
      <c r="O826" s="136">
        <f t="shared" si="1216"/>
        <v>0</v>
      </c>
      <c r="P826" s="150" t="e">
        <f t="shared" si="1217"/>
        <v>#DIV/0!</v>
      </c>
      <c r="Q826" s="473">
        <f t="shared" si="1256"/>
        <v>0</v>
      </c>
      <c r="R826" s="136">
        <f t="shared" si="1257"/>
        <v>0</v>
      </c>
      <c r="S826" s="466"/>
      <c r="T826" s="46" t="b">
        <f t="shared" si="1264"/>
        <v>1</v>
      </c>
      <c r="CJ826" s="46" t="b">
        <f t="shared" si="1232"/>
        <v>1</v>
      </c>
      <c r="CT826" s="210">
        <f t="shared" si="1237"/>
        <v>0</v>
      </c>
      <c r="CU826" s="46" t="b">
        <f t="shared" si="1238"/>
        <v>1</v>
      </c>
    </row>
    <row r="827" spans="1:99" s="536" customFormat="1" ht="186" x14ac:dyDescent="0.25">
      <c r="A827" s="246" t="s">
        <v>243</v>
      </c>
      <c r="B827" s="559" t="s">
        <v>266</v>
      </c>
      <c r="C827" s="173" t="s">
        <v>17</v>
      </c>
      <c r="D827" s="42"/>
      <c r="E827" s="42"/>
      <c r="F827" s="42"/>
      <c r="G827" s="42">
        <f>SUM(G828:G832)</f>
        <v>1503.6</v>
      </c>
      <c r="H827" s="42">
        <f>SUM(H828:H832)</f>
        <v>1503.6</v>
      </c>
      <c r="I827" s="42">
        <f>SUM(I828:I832)</f>
        <v>1367.29</v>
      </c>
      <c r="J827" s="169">
        <f>I827/H827</f>
        <v>0.91</v>
      </c>
      <c r="K827" s="42">
        <f>SUM(K828:K832)</f>
        <v>1367.29</v>
      </c>
      <c r="L827" s="169">
        <f>K827/H827</f>
        <v>0.91</v>
      </c>
      <c r="M827" s="169">
        <f>K827/I827</f>
        <v>1</v>
      </c>
      <c r="N827" s="42">
        <f>SUM(N828:N832)</f>
        <v>1503.6</v>
      </c>
      <c r="O827" s="42">
        <f t="shared" si="1216"/>
        <v>0</v>
      </c>
      <c r="P827" s="169">
        <f t="shared" si="1217"/>
        <v>1</v>
      </c>
      <c r="Q827" s="42">
        <f t="shared" si="1256"/>
        <v>0</v>
      </c>
      <c r="R827" s="42">
        <f t="shared" si="1257"/>
        <v>0</v>
      </c>
      <c r="S827" s="576" t="s">
        <v>471</v>
      </c>
      <c r="T827" s="37" t="b">
        <f t="shared" si="1264"/>
        <v>0</v>
      </c>
      <c r="CJ827" s="46" t="b">
        <f t="shared" si="1232"/>
        <v>1</v>
      </c>
      <c r="CT827" s="210">
        <f t="shared" si="1237"/>
        <v>1503.6</v>
      </c>
      <c r="CU827" s="46" t="b">
        <f t="shared" si="1238"/>
        <v>1</v>
      </c>
    </row>
    <row r="828" spans="1:99" s="350" customFormat="1" ht="38.25" customHeight="1" x14ac:dyDescent="0.25">
      <c r="A828" s="243"/>
      <c r="B828" s="465" t="s">
        <v>126</v>
      </c>
      <c r="C828" s="465"/>
      <c r="D828" s="473"/>
      <c r="E828" s="473"/>
      <c r="F828" s="473"/>
      <c r="G828" s="136"/>
      <c r="H828" s="136"/>
      <c r="I828" s="136"/>
      <c r="J828" s="247" t="e">
        <f t="shared" ref="J828:J830" si="1268">I828/H828</f>
        <v>#DIV/0!</v>
      </c>
      <c r="K828" s="136"/>
      <c r="L828" s="174" t="e">
        <f t="shared" ref="L828:L830" si="1269">K828/H828</f>
        <v>#DIV/0!</v>
      </c>
      <c r="M828" s="247" t="e">
        <f t="shared" ref="M828:M830" si="1270">K828/I828</f>
        <v>#DIV/0!</v>
      </c>
      <c r="N828" s="473"/>
      <c r="O828" s="136">
        <f t="shared" si="1216"/>
        <v>0</v>
      </c>
      <c r="P828" s="174" t="e">
        <f t="shared" si="1217"/>
        <v>#DIV/0!</v>
      </c>
      <c r="Q828" s="473">
        <f t="shared" si="1256"/>
        <v>0</v>
      </c>
      <c r="R828" s="136">
        <f t="shared" si="1257"/>
        <v>0</v>
      </c>
      <c r="S828" s="577"/>
      <c r="T828" s="46" t="b">
        <f t="shared" si="1264"/>
        <v>1</v>
      </c>
      <c r="CJ828" s="46" t="b">
        <f t="shared" si="1232"/>
        <v>1</v>
      </c>
      <c r="CT828" s="210">
        <f t="shared" si="1237"/>
        <v>0</v>
      </c>
      <c r="CU828" s="46" t="b">
        <f t="shared" si="1238"/>
        <v>1</v>
      </c>
    </row>
    <row r="829" spans="1:99" s="350" customFormat="1" ht="38.25" customHeight="1" x14ac:dyDescent="0.25">
      <c r="A829" s="243"/>
      <c r="B829" s="453" t="s">
        <v>8</v>
      </c>
      <c r="C829" s="453"/>
      <c r="D829" s="472"/>
      <c r="E829" s="472"/>
      <c r="F829" s="472"/>
      <c r="G829" s="42">
        <v>1153.5999999999999</v>
      </c>
      <c r="H829" s="42">
        <v>1153.5999999999999</v>
      </c>
      <c r="I829" s="42">
        <v>1017.29</v>
      </c>
      <c r="J829" s="143">
        <f t="shared" si="1268"/>
        <v>0.88</v>
      </c>
      <c r="K829" s="42">
        <v>1017.29</v>
      </c>
      <c r="L829" s="169">
        <f t="shared" si="1269"/>
        <v>0.88</v>
      </c>
      <c r="M829" s="193">
        <f t="shared" si="1270"/>
        <v>1</v>
      </c>
      <c r="N829" s="472">
        <f>H829</f>
        <v>1153.5999999999999</v>
      </c>
      <c r="O829" s="42">
        <f t="shared" si="1216"/>
        <v>0</v>
      </c>
      <c r="P829" s="169">
        <f t="shared" si="1217"/>
        <v>1</v>
      </c>
      <c r="Q829" s="472">
        <f t="shared" si="1256"/>
        <v>0</v>
      </c>
      <c r="R829" s="42">
        <f t="shared" si="1257"/>
        <v>0</v>
      </c>
      <c r="S829" s="577"/>
      <c r="T829" s="46" t="b">
        <f t="shared" si="1264"/>
        <v>0</v>
      </c>
      <c r="CJ829" s="46" t="b">
        <f t="shared" si="1232"/>
        <v>1</v>
      </c>
      <c r="CT829" s="210">
        <f t="shared" si="1237"/>
        <v>1153.5999999999999</v>
      </c>
      <c r="CU829" s="46" t="b">
        <f t="shared" si="1238"/>
        <v>1</v>
      </c>
    </row>
    <row r="830" spans="1:99" s="350" customFormat="1" ht="38.25" customHeight="1" x14ac:dyDescent="0.25">
      <c r="A830" s="243"/>
      <c r="B830" s="453" t="s">
        <v>19</v>
      </c>
      <c r="C830" s="453"/>
      <c r="D830" s="472"/>
      <c r="E830" s="472"/>
      <c r="F830" s="472"/>
      <c r="G830" s="472">
        <v>350</v>
      </c>
      <c r="H830" s="472">
        <v>350</v>
      </c>
      <c r="I830" s="472">
        <v>350</v>
      </c>
      <c r="J830" s="143">
        <f t="shared" si="1268"/>
        <v>1</v>
      </c>
      <c r="K830" s="472">
        <v>350</v>
      </c>
      <c r="L830" s="169">
        <f t="shared" si="1269"/>
        <v>1</v>
      </c>
      <c r="M830" s="193">
        <f t="shared" si="1270"/>
        <v>1</v>
      </c>
      <c r="N830" s="472">
        <f>H830</f>
        <v>350</v>
      </c>
      <c r="O830" s="472">
        <f t="shared" si="1216"/>
        <v>0</v>
      </c>
      <c r="P830" s="134">
        <f t="shared" si="1217"/>
        <v>1</v>
      </c>
      <c r="Q830" s="472">
        <f t="shared" si="1256"/>
        <v>0</v>
      </c>
      <c r="R830" s="472">
        <f t="shared" si="1257"/>
        <v>0</v>
      </c>
      <c r="S830" s="577"/>
      <c r="T830" s="46" t="b">
        <f t="shared" si="1264"/>
        <v>1</v>
      </c>
      <c r="CJ830" s="46" t="b">
        <f t="shared" si="1232"/>
        <v>1</v>
      </c>
      <c r="CT830" s="210">
        <f t="shared" si="1237"/>
        <v>350</v>
      </c>
      <c r="CU830" s="46" t="b">
        <f t="shared" si="1238"/>
        <v>1</v>
      </c>
    </row>
    <row r="831" spans="1:99" s="350" customFormat="1" ht="38.25" customHeight="1" x14ac:dyDescent="0.25">
      <c r="A831" s="243"/>
      <c r="B831" s="453" t="s">
        <v>22</v>
      </c>
      <c r="C831" s="453"/>
      <c r="D831" s="472"/>
      <c r="E831" s="472"/>
      <c r="F831" s="472"/>
      <c r="G831" s="472"/>
      <c r="H831" s="472"/>
      <c r="I831" s="472"/>
      <c r="J831" s="247" t="e">
        <f>I831/H831</f>
        <v>#DIV/0!</v>
      </c>
      <c r="K831" s="472"/>
      <c r="L831" s="174" t="e">
        <f>K831/H831</f>
        <v>#DIV/0!</v>
      </c>
      <c r="M831" s="247" t="e">
        <f>K831/I831</f>
        <v>#DIV/0!</v>
      </c>
      <c r="N831" s="472">
        <f>H831</f>
        <v>0</v>
      </c>
      <c r="O831" s="472">
        <f t="shared" ref="O831:O874" si="1271">H831-N831</f>
        <v>0</v>
      </c>
      <c r="P831" s="174" t="e">
        <f t="shared" ref="P831:P837" si="1272">N831/H831</f>
        <v>#DIV/0!</v>
      </c>
      <c r="Q831" s="472">
        <f t="shared" si="1256"/>
        <v>0</v>
      </c>
      <c r="R831" s="472">
        <f t="shared" si="1257"/>
        <v>0</v>
      </c>
      <c r="S831" s="577"/>
      <c r="T831" s="46" t="b">
        <f t="shared" si="1264"/>
        <v>1</v>
      </c>
      <c r="CJ831" s="46" t="b">
        <f t="shared" si="1232"/>
        <v>1</v>
      </c>
      <c r="CT831" s="210">
        <f t="shared" si="1237"/>
        <v>0</v>
      </c>
      <c r="CU831" s="46" t="b">
        <f t="shared" si="1238"/>
        <v>1</v>
      </c>
    </row>
    <row r="832" spans="1:99" s="350" customFormat="1" ht="23.25" hidden="1" customHeight="1" x14ac:dyDescent="0.25">
      <c r="A832" s="244"/>
      <c r="B832" s="453" t="s">
        <v>11</v>
      </c>
      <c r="C832" s="453"/>
      <c r="D832" s="472"/>
      <c r="E832" s="472"/>
      <c r="F832" s="472"/>
      <c r="G832" s="16"/>
      <c r="H832" s="16"/>
      <c r="I832" s="16"/>
      <c r="J832" s="143"/>
      <c r="K832" s="16"/>
      <c r="L832" s="134"/>
      <c r="M832" s="247"/>
      <c r="N832" s="472"/>
      <c r="O832" s="16">
        <f t="shared" si="1271"/>
        <v>0</v>
      </c>
      <c r="P832" s="133" t="e">
        <f t="shared" si="1272"/>
        <v>#DIV/0!</v>
      </c>
      <c r="Q832" s="472">
        <f t="shared" si="1256"/>
        <v>0</v>
      </c>
      <c r="R832" s="16">
        <f t="shared" si="1257"/>
        <v>0</v>
      </c>
      <c r="S832" s="466"/>
      <c r="T832" s="46" t="b">
        <f t="shared" si="1264"/>
        <v>1</v>
      </c>
      <c r="CJ832" s="46" t="b">
        <f t="shared" si="1232"/>
        <v>1</v>
      </c>
      <c r="CT832" s="210">
        <f t="shared" si="1237"/>
        <v>0</v>
      </c>
      <c r="CU832" s="46" t="b">
        <f t="shared" si="1238"/>
        <v>1</v>
      </c>
    </row>
    <row r="833" spans="1:99" s="536" customFormat="1" ht="47.25" customHeight="1" x14ac:dyDescent="0.25">
      <c r="A833" s="246" t="s">
        <v>244</v>
      </c>
      <c r="B833" s="559" t="s">
        <v>267</v>
      </c>
      <c r="C833" s="173" t="s">
        <v>17</v>
      </c>
      <c r="D833" s="42"/>
      <c r="E833" s="42"/>
      <c r="F833" s="42"/>
      <c r="G833" s="42">
        <f>SUM(G834:G838)</f>
        <v>2000</v>
      </c>
      <c r="H833" s="42">
        <f>SUM(H834:H838)</f>
        <v>4074.3</v>
      </c>
      <c r="I833" s="42">
        <f>SUM(I834:I838)</f>
        <v>2000</v>
      </c>
      <c r="J833" s="169">
        <f>I833/H833</f>
        <v>0.49</v>
      </c>
      <c r="K833" s="42">
        <f>SUM(K834:K838)</f>
        <v>2000</v>
      </c>
      <c r="L833" s="169">
        <f>K833/H833</f>
        <v>0.49</v>
      </c>
      <c r="M833" s="169">
        <f>K833/I833</f>
        <v>1</v>
      </c>
      <c r="N833" s="42">
        <f>SUM(N834:N838)</f>
        <v>4074.3</v>
      </c>
      <c r="O833" s="42">
        <f t="shared" si="1271"/>
        <v>0</v>
      </c>
      <c r="P833" s="169">
        <f t="shared" si="1272"/>
        <v>1</v>
      </c>
      <c r="Q833" s="42">
        <f t="shared" si="1256"/>
        <v>0</v>
      </c>
      <c r="R833" s="42">
        <f t="shared" si="1257"/>
        <v>0</v>
      </c>
      <c r="S833" s="576" t="s">
        <v>472</v>
      </c>
      <c r="T833" s="37" t="b">
        <f t="shared" si="1264"/>
        <v>0</v>
      </c>
      <c r="CJ833" s="46" t="b">
        <f t="shared" si="1232"/>
        <v>1</v>
      </c>
      <c r="CT833" s="210">
        <f t="shared" si="1237"/>
        <v>4074.3</v>
      </c>
      <c r="CU833" s="46" t="b">
        <f t="shared" si="1238"/>
        <v>1</v>
      </c>
    </row>
    <row r="834" spans="1:99" s="350" customFormat="1" ht="40.5" customHeight="1" x14ac:dyDescent="0.25">
      <c r="A834" s="243"/>
      <c r="B834" s="465" t="s">
        <v>126</v>
      </c>
      <c r="C834" s="465"/>
      <c r="D834" s="473"/>
      <c r="E834" s="473"/>
      <c r="F834" s="473"/>
      <c r="G834" s="136"/>
      <c r="H834" s="136"/>
      <c r="I834" s="136"/>
      <c r="J834" s="247" t="e">
        <f t="shared" ref="J834:J836" si="1273">I834/H834</f>
        <v>#DIV/0!</v>
      </c>
      <c r="K834" s="136"/>
      <c r="L834" s="174" t="e">
        <f t="shared" ref="L834:L836" si="1274">K834/H834</f>
        <v>#DIV/0!</v>
      </c>
      <c r="M834" s="247" t="e">
        <f t="shared" ref="M834:M836" si="1275">K834/I834</f>
        <v>#DIV/0!</v>
      </c>
      <c r="N834" s="473"/>
      <c r="O834" s="136">
        <f t="shared" si="1271"/>
        <v>0</v>
      </c>
      <c r="P834" s="174" t="e">
        <f t="shared" si="1272"/>
        <v>#DIV/0!</v>
      </c>
      <c r="Q834" s="473">
        <f t="shared" si="1256"/>
        <v>0</v>
      </c>
      <c r="R834" s="136">
        <f t="shared" si="1257"/>
        <v>0</v>
      </c>
      <c r="S834" s="577"/>
      <c r="T834" s="46" t="b">
        <f t="shared" si="1264"/>
        <v>1</v>
      </c>
      <c r="CJ834" s="46" t="b">
        <f t="shared" si="1232"/>
        <v>1</v>
      </c>
      <c r="CT834" s="210">
        <f t="shared" si="1237"/>
        <v>0</v>
      </c>
      <c r="CU834" s="46" t="b">
        <f t="shared" si="1238"/>
        <v>1</v>
      </c>
    </row>
    <row r="835" spans="1:99" s="350" customFormat="1" ht="40.5" customHeight="1" x14ac:dyDescent="0.25">
      <c r="A835" s="243"/>
      <c r="B835" s="453" t="s">
        <v>8</v>
      </c>
      <c r="C835" s="453"/>
      <c r="D835" s="472"/>
      <c r="E835" s="472"/>
      <c r="F835" s="472"/>
      <c r="G835" s="42">
        <v>1900</v>
      </c>
      <c r="H835" s="42">
        <v>3879.3</v>
      </c>
      <c r="I835" s="42">
        <v>1900</v>
      </c>
      <c r="J835" s="193">
        <f t="shared" si="1273"/>
        <v>0.49</v>
      </c>
      <c r="K835" s="42">
        <v>1900</v>
      </c>
      <c r="L835" s="169">
        <f t="shared" si="1274"/>
        <v>0.49</v>
      </c>
      <c r="M835" s="193">
        <f t="shared" si="1275"/>
        <v>1</v>
      </c>
      <c r="N835" s="472">
        <f>H835</f>
        <v>3879.3</v>
      </c>
      <c r="O835" s="42">
        <f t="shared" si="1271"/>
        <v>0</v>
      </c>
      <c r="P835" s="169">
        <f t="shared" si="1272"/>
        <v>1</v>
      </c>
      <c r="Q835" s="472">
        <f t="shared" si="1256"/>
        <v>0</v>
      </c>
      <c r="R835" s="42">
        <f t="shared" si="1257"/>
        <v>0</v>
      </c>
      <c r="S835" s="577"/>
      <c r="T835" s="46" t="b">
        <f t="shared" si="1264"/>
        <v>0</v>
      </c>
      <c r="CJ835" s="46" t="b">
        <f t="shared" si="1232"/>
        <v>1</v>
      </c>
      <c r="CT835" s="210">
        <f t="shared" si="1237"/>
        <v>3879.3</v>
      </c>
      <c r="CU835" s="46" t="b">
        <f t="shared" si="1238"/>
        <v>1</v>
      </c>
    </row>
    <row r="836" spans="1:99" s="350" customFormat="1" ht="40.5" customHeight="1" x14ac:dyDescent="0.25">
      <c r="A836" s="243"/>
      <c r="B836" s="453" t="s">
        <v>19</v>
      </c>
      <c r="C836" s="453"/>
      <c r="D836" s="472"/>
      <c r="E836" s="472"/>
      <c r="F836" s="472"/>
      <c r="G836" s="472">
        <v>100</v>
      </c>
      <c r="H836" s="472">
        <v>195</v>
      </c>
      <c r="I836" s="472">
        <v>100</v>
      </c>
      <c r="J836" s="143">
        <f t="shared" si="1273"/>
        <v>0.51</v>
      </c>
      <c r="K836" s="472">
        <v>100</v>
      </c>
      <c r="L836" s="169">
        <f t="shared" si="1274"/>
        <v>0.51</v>
      </c>
      <c r="M836" s="193">
        <f t="shared" si="1275"/>
        <v>1</v>
      </c>
      <c r="N836" s="472">
        <f>H836</f>
        <v>195</v>
      </c>
      <c r="O836" s="472">
        <f t="shared" si="1271"/>
        <v>0</v>
      </c>
      <c r="P836" s="134">
        <f t="shared" si="1272"/>
        <v>1</v>
      </c>
      <c r="Q836" s="472">
        <f t="shared" si="1256"/>
        <v>0</v>
      </c>
      <c r="R836" s="472">
        <f t="shared" si="1257"/>
        <v>0</v>
      </c>
      <c r="S836" s="577"/>
      <c r="T836" s="46" t="b">
        <f t="shared" si="1264"/>
        <v>0</v>
      </c>
      <c r="CJ836" s="46" t="b">
        <f t="shared" si="1232"/>
        <v>1</v>
      </c>
      <c r="CT836" s="210">
        <f t="shared" si="1237"/>
        <v>195</v>
      </c>
      <c r="CU836" s="46" t="b">
        <f t="shared" si="1238"/>
        <v>1</v>
      </c>
    </row>
    <row r="837" spans="1:99" s="350" customFormat="1" ht="40.5" customHeight="1" x14ac:dyDescent="0.25">
      <c r="A837" s="243"/>
      <c r="B837" s="453" t="s">
        <v>22</v>
      </c>
      <c r="C837" s="453"/>
      <c r="D837" s="472"/>
      <c r="E837" s="472"/>
      <c r="F837" s="472"/>
      <c r="G837" s="472"/>
      <c r="H837" s="472"/>
      <c r="I837" s="472"/>
      <c r="J837" s="247" t="e">
        <f>I837/H837</f>
        <v>#DIV/0!</v>
      </c>
      <c r="K837" s="472"/>
      <c r="L837" s="174" t="e">
        <f>K837/H837</f>
        <v>#DIV/0!</v>
      </c>
      <c r="M837" s="247" t="e">
        <f>K837/I837</f>
        <v>#DIV/0!</v>
      </c>
      <c r="N837" s="472">
        <f>H837</f>
        <v>0</v>
      </c>
      <c r="O837" s="472">
        <f t="shared" si="1271"/>
        <v>0</v>
      </c>
      <c r="P837" s="174" t="e">
        <f t="shared" si="1272"/>
        <v>#DIV/0!</v>
      </c>
      <c r="Q837" s="472">
        <f t="shared" si="1256"/>
        <v>0</v>
      </c>
      <c r="R837" s="472">
        <f t="shared" si="1257"/>
        <v>0</v>
      </c>
      <c r="S837" s="577"/>
      <c r="T837" s="560" t="b">
        <f t="shared" si="1264"/>
        <v>1</v>
      </c>
      <c r="CJ837" s="46" t="b">
        <f t="shared" si="1232"/>
        <v>1</v>
      </c>
      <c r="CT837" s="210">
        <f t="shared" si="1237"/>
        <v>0</v>
      </c>
      <c r="CU837" s="46" t="b">
        <f t="shared" si="1238"/>
        <v>1</v>
      </c>
    </row>
    <row r="838" spans="1:99" s="350" customFormat="1" ht="40.5" customHeight="1" x14ac:dyDescent="0.25">
      <c r="A838" s="244"/>
      <c r="B838" s="453" t="s">
        <v>11</v>
      </c>
      <c r="C838" s="453"/>
      <c r="D838" s="472"/>
      <c r="E838" s="472"/>
      <c r="F838" s="472"/>
      <c r="G838" s="16"/>
      <c r="H838" s="16"/>
      <c r="I838" s="16"/>
      <c r="J838" s="143"/>
      <c r="K838" s="16"/>
      <c r="L838" s="134"/>
      <c r="M838" s="247"/>
      <c r="N838" s="472"/>
      <c r="O838" s="16">
        <f t="shared" si="1271"/>
        <v>0</v>
      </c>
      <c r="P838" s="133"/>
      <c r="Q838" s="472">
        <f t="shared" si="1256"/>
        <v>0</v>
      </c>
      <c r="R838" s="16">
        <f t="shared" si="1257"/>
        <v>0</v>
      </c>
      <c r="S838" s="578"/>
      <c r="T838" s="561" t="b">
        <f t="shared" si="1264"/>
        <v>1</v>
      </c>
      <c r="CJ838" s="46" t="b">
        <f t="shared" si="1232"/>
        <v>1</v>
      </c>
      <c r="CT838" s="210">
        <f t="shared" si="1237"/>
        <v>0</v>
      </c>
      <c r="CU838" s="46" t="b">
        <f t="shared" si="1238"/>
        <v>1</v>
      </c>
    </row>
    <row r="839" spans="1:99" s="536" customFormat="1" ht="93" customHeight="1" x14ac:dyDescent="0.25">
      <c r="A839" s="246" t="s">
        <v>245</v>
      </c>
      <c r="B839" s="559" t="s">
        <v>127</v>
      </c>
      <c r="C839" s="173" t="s">
        <v>17</v>
      </c>
      <c r="D839" s="42"/>
      <c r="E839" s="42"/>
      <c r="F839" s="42"/>
      <c r="G839" s="42">
        <f>SUM(G840:G844)</f>
        <v>1391.4</v>
      </c>
      <c r="H839" s="42">
        <f>SUM(H840:H844)</f>
        <v>2037</v>
      </c>
      <c r="I839" s="42">
        <f>SUM(I840:I844)</f>
        <v>1391.4</v>
      </c>
      <c r="J839" s="169">
        <f>I839/H839</f>
        <v>0.68</v>
      </c>
      <c r="K839" s="42">
        <f>SUM(K840:K844)</f>
        <v>1391.4</v>
      </c>
      <c r="L839" s="169">
        <f>K839/H839</f>
        <v>0.68</v>
      </c>
      <c r="M839" s="169">
        <f>K839/I839</f>
        <v>1</v>
      </c>
      <c r="N839" s="42">
        <f>SUM(N840:N844)</f>
        <v>2037</v>
      </c>
      <c r="O839" s="42">
        <f t="shared" si="1271"/>
        <v>0</v>
      </c>
      <c r="P839" s="169">
        <f t="shared" ref="P839:P874" si="1276">N839/H839</f>
        <v>1</v>
      </c>
      <c r="Q839" s="42">
        <f t="shared" si="1256"/>
        <v>0</v>
      </c>
      <c r="R839" s="42">
        <f t="shared" si="1257"/>
        <v>0</v>
      </c>
      <c r="S839" s="576" t="s">
        <v>498</v>
      </c>
      <c r="T839" s="37" t="b">
        <f t="shared" si="1264"/>
        <v>0</v>
      </c>
      <c r="CJ839" s="46" t="b">
        <f t="shared" si="1232"/>
        <v>1</v>
      </c>
      <c r="CT839" s="210">
        <f t="shared" si="1237"/>
        <v>2037</v>
      </c>
      <c r="CU839" s="46" t="b">
        <f t="shared" si="1238"/>
        <v>1</v>
      </c>
    </row>
    <row r="840" spans="1:99" s="350" customFormat="1" ht="33" customHeight="1" x14ac:dyDescent="0.25">
      <c r="A840" s="243"/>
      <c r="B840" s="483" t="s">
        <v>126</v>
      </c>
      <c r="C840" s="483"/>
      <c r="D840" s="487"/>
      <c r="E840" s="487"/>
      <c r="F840" s="487"/>
      <c r="G840" s="325"/>
      <c r="H840" s="325"/>
      <c r="I840" s="136"/>
      <c r="J840" s="247" t="e">
        <f t="shared" ref="J840:J842" si="1277">I840/H840</f>
        <v>#DIV/0!</v>
      </c>
      <c r="K840" s="136"/>
      <c r="L840" s="174" t="e">
        <f t="shared" ref="L840:L842" si="1278">K840/H840</f>
        <v>#DIV/0!</v>
      </c>
      <c r="M840" s="247" t="e">
        <f t="shared" ref="M840:M842" si="1279">K840/I840</f>
        <v>#DIV/0!</v>
      </c>
      <c r="N840" s="487">
        <f>H840</f>
        <v>0</v>
      </c>
      <c r="O840" s="136">
        <f t="shared" si="1271"/>
        <v>0</v>
      </c>
      <c r="P840" s="174" t="e">
        <f t="shared" si="1276"/>
        <v>#DIV/0!</v>
      </c>
      <c r="Q840" s="487">
        <f t="shared" si="1256"/>
        <v>0</v>
      </c>
      <c r="R840" s="136">
        <f t="shared" si="1257"/>
        <v>0</v>
      </c>
      <c r="S840" s="577"/>
      <c r="T840" s="46" t="b">
        <f t="shared" si="1264"/>
        <v>1</v>
      </c>
      <c r="CJ840" s="46" t="b">
        <f t="shared" ref="CJ840:CJ874" si="1280">N840+O840=H840</f>
        <v>1</v>
      </c>
      <c r="CT840" s="210">
        <f t="shared" si="1237"/>
        <v>0</v>
      </c>
      <c r="CU840" s="46" t="b">
        <f t="shared" si="1238"/>
        <v>1</v>
      </c>
    </row>
    <row r="841" spans="1:99" s="350" customFormat="1" ht="33" customHeight="1" x14ac:dyDescent="0.25">
      <c r="A841" s="243"/>
      <c r="B841" s="503" t="s">
        <v>8</v>
      </c>
      <c r="C841" s="503"/>
      <c r="D841" s="488"/>
      <c r="E841" s="488"/>
      <c r="F841" s="488"/>
      <c r="G841" s="42">
        <v>741.4</v>
      </c>
      <c r="H841" s="42">
        <v>741.4</v>
      </c>
      <c r="I841" s="42">
        <v>95.8</v>
      </c>
      <c r="J841" s="143">
        <f t="shared" si="1277"/>
        <v>0.13</v>
      </c>
      <c r="K841" s="42">
        <v>95.8</v>
      </c>
      <c r="L841" s="169">
        <f t="shared" si="1278"/>
        <v>0.13</v>
      </c>
      <c r="M841" s="193">
        <f t="shared" si="1279"/>
        <v>1</v>
      </c>
      <c r="N841" s="488">
        <f>H841</f>
        <v>741.4</v>
      </c>
      <c r="O841" s="42">
        <f t="shared" si="1271"/>
        <v>0</v>
      </c>
      <c r="P841" s="169">
        <f t="shared" si="1276"/>
        <v>1</v>
      </c>
      <c r="Q841" s="488">
        <f t="shared" si="1256"/>
        <v>0</v>
      </c>
      <c r="R841" s="42">
        <f t="shared" si="1257"/>
        <v>0</v>
      </c>
      <c r="S841" s="577"/>
      <c r="T841" s="46" t="b">
        <f t="shared" si="1264"/>
        <v>0</v>
      </c>
      <c r="CJ841" s="46" t="b">
        <f t="shared" si="1280"/>
        <v>1</v>
      </c>
      <c r="CT841" s="210">
        <f t="shared" si="1237"/>
        <v>741.4</v>
      </c>
      <c r="CU841" s="46" t="b">
        <f t="shared" si="1238"/>
        <v>1</v>
      </c>
    </row>
    <row r="842" spans="1:99" s="350" customFormat="1" ht="33" customHeight="1" x14ac:dyDescent="0.25">
      <c r="A842" s="243"/>
      <c r="B842" s="503" t="s">
        <v>19</v>
      </c>
      <c r="C842" s="503"/>
      <c r="D842" s="488"/>
      <c r="E842" s="488"/>
      <c r="F842" s="488"/>
      <c r="G842" s="42">
        <v>650</v>
      </c>
      <c r="H842" s="42">
        <v>1295.5999999999999</v>
      </c>
      <c r="I842" s="488">
        <v>1295.5999999999999</v>
      </c>
      <c r="J842" s="143">
        <f t="shared" si="1277"/>
        <v>1</v>
      </c>
      <c r="K842" s="488">
        <v>1295.5999999999999</v>
      </c>
      <c r="L842" s="169">
        <f t="shared" si="1278"/>
        <v>1</v>
      </c>
      <c r="M842" s="193">
        <f t="shared" si="1279"/>
        <v>1</v>
      </c>
      <c r="N842" s="488">
        <f>H842</f>
        <v>1295.5999999999999</v>
      </c>
      <c r="O842" s="488">
        <f t="shared" si="1271"/>
        <v>0</v>
      </c>
      <c r="P842" s="134">
        <f t="shared" si="1276"/>
        <v>1</v>
      </c>
      <c r="Q842" s="488">
        <f t="shared" si="1256"/>
        <v>0</v>
      </c>
      <c r="R842" s="488">
        <f t="shared" si="1257"/>
        <v>0</v>
      </c>
      <c r="S842" s="577"/>
      <c r="T842" s="46" t="b">
        <f t="shared" si="1264"/>
        <v>0</v>
      </c>
      <c r="CJ842" s="46" t="b">
        <f t="shared" si="1280"/>
        <v>1</v>
      </c>
      <c r="CT842" s="210">
        <f t="shared" si="1237"/>
        <v>1295.5999999999999</v>
      </c>
      <c r="CU842" s="46" t="b">
        <f t="shared" si="1238"/>
        <v>1</v>
      </c>
    </row>
    <row r="843" spans="1:99" s="350" customFormat="1" ht="33" customHeight="1" x14ac:dyDescent="0.25">
      <c r="A843" s="243"/>
      <c r="B843" s="503" t="s">
        <v>22</v>
      </c>
      <c r="C843" s="503"/>
      <c r="D843" s="488"/>
      <c r="E843" s="488"/>
      <c r="F843" s="488"/>
      <c r="G843" s="556"/>
      <c r="H843" s="556"/>
      <c r="I843" s="488"/>
      <c r="J843" s="247"/>
      <c r="K843" s="488"/>
      <c r="L843" s="174"/>
      <c r="M843" s="247"/>
      <c r="N843" s="488">
        <f>H843</f>
        <v>0</v>
      </c>
      <c r="O843" s="488">
        <f t="shared" si="1271"/>
        <v>0</v>
      </c>
      <c r="P843" s="174" t="e">
        <f t="shared" si="1276"/>
        <v>#DIV/0!</v>
      </c>
      <c r="Q843" s="488">
        <f t="shared" si="1256"/>
        <v>0</v>
      </c>
      <c r="R843" s="488">
        <f t="shared" si="1257"/>
        <v>0</v>
      </c>
      <c r="S843" s="577"/>
      <c r="T843" s="46" t="b">
        <f t="shared" si="1264"/>
        <v>1</v>
      </c>
      <c r="CJ843" s="46" t="b">
        <f t="shared" si="1280"/>
        <v>1</v>
      </c>
      <c r="CT843" s="210">
        <f t="shared" si="1237"/>
        <v>0</v>
      </c>
      <c r="CU843" s="46" t="b">
        <f t="shared" si="1238"/>
        <v>1</v>
      </c>
    </row>
    <row r="844" spans="1:99" s="350" customFormat="1" ht="33" customHeight="1" x14ac:dyDescent="0.25">
      <c r="A844" s="244"/>
      <c r="B844" s="503" t="s">
        <v>11</v>
      </c>
      <c r="C844" s="503"/>
      <c r="D844" s="488"/>
      <c r="E844" s="488"/>
      <c r="F844" s="488"/>
      <c r="G844" s="557"/>
      <c r="H844" s="557"/>
      <c r="I844" s="16"/>
      <c r="J844" s="143"/>
      <c r="K844" s="16"/>
      <c r="L844" s="134"/>
      <c r="M844" s="247"/>
      <c r="N844" s="488"/>
      <c r="O844" s="16">
        <f t="shared" si="1271"/>
        <v>0</v>
      </c>
      <c r="P844" s="133" t="e">
        <f t="shared" si="1276"/>
        <v>#DIV/0!</v>
      </c>
      <c r="Q844" s="488">
        <f t="shared" si="1256"/>
        <v>0</v>
      </c>
      <c r="R844" s="16">
        <f t="shared" si="1257"/>
        <v>0</v>
      </c>
      <c r="S844" s="578"/>
      <c r="T844" s="46" t="b">
        <f t="shared" si="1264"/>
        <v>1</v>
      </c>
      <c r="CJ844" s="46" t="b">
        <f t="shared" si="1280"/>
        <v>1</v>
      </c>
      <c r="CT844" s="210">
        <f t="shared" si="1237"/>
        <v>0</v>
      </c>
      <c r="CU844" s="46" t="b">
        <f t="shared" si="1238"/>
        <v>1</v>
      </c>
    </row>
    <row r="845" spans="1:99" s="49" customFormat="1" ht="74.25" customHeight="1" x14ac:dyDescent="0.25">
      <c r="A845" s="246" t="s">
        <v>246</v>
      </c>
      <c r="B845" s="559" t="s">
        <v>128</v>
      </c>
      <c r="C845" s="173" t="s">
        <v>17</v>
      </c>
      <c r="D845" s="42"/>
      <c r="E845" s="42"/>
      <c r="F845" s="42"/>
      <c r="G845" s="42">
        <f>SUM(G846:G850)</f>
        <v>5906.1</v>
      </c>
      <c r="H845" s="42">
        <f>SUM(H846:H850)</f>
        <v>3060.5</v>
      </c>
      <c r="I845" s="42">
        <f>SUM(I846:I850)</f>
        <v>950</v>
      </c>
      <c r="J845" s="169">
        <f>I845/H845</f>
        <v>0.31</v>
      </c>
      <c r="K845" s="42">
        <f>SUM(K846:K850)</f>
        <v>950</v>
      </c>
      <c r="L845" s="169">
        <f>K845/H845</f>
        <v>0.31</v>
      </c>
      <c r="M845" s="169">
        <f>K845/I845</f>
        <v>1</v>
      </c>
      <c r="N845" s="42">
        <f>SUM(N846:N850)</f>
        <v>3060.5</v>
      </c>
      <c r="O845" s="42">
        <f t="shared" si="1271"/>
        <v>0</v>
      </c>
      <c r="P845" s="169">
        <f t="shared" si="1276"/>
        <v>1</v>
      </c>
      <c r="Q845" s="42">
        <f t="shared" si="1256"/>
        <v>0</v>
      </c>
      <c r="R845" s="42">
        <f t="shared" si="1257"/>
        <v>0</v>
      </c>
      <c r="S845" s="576" t="s">
        <v>499</v>
      </c>
      <c r="T845" s="48" t="b">
        <f t="shared" si="1264"/>
        <v>0</v>
      </c>
      <c r="CJ845" s="46" t="b">
        <f t="shared" si="1280"/>
        <v>1</v>
      </c>
      <c r="CT845" s="210">
        <f t="shared" si="1237"/>
        <v>3060.5</v>
      </c>
      <c r="CU845" s="46" t="b">
        <f t="shared" si="1238"/>
        <v>1</v>
      </c>
    </row>
    <row r="846" spans="1:99" s="350" customFormat="1" ht="58.5" customHeight="1" x14ac:dyDescent="0.25">
      <c r="A846" s="243"/>
      <c r="B846" s="483" t="s">
        <v>126</v>
      </c>
      <c r="C846" s="483"/>
      <c r="D846" s="487"/>
      <c r="E846" s="487"/>
      <c r="F846" s="487"/>
      <c r="G846" s="325"/>
      <c r="H846" s="325"/>
      <c r="I846" s="136"/>
      <c r="J846" s="247" t="e">
        <f t="shared" ref="J846:J848" si="1281">I846/H846</f>
        <v>#DIV/0!</v>
      </c>
      <c r="K846" s="136"/>
      <c r="L846" s="174" t="e">
        <f t="shared" ref="L846:L848" si="1282">K846/H846</f>
        <v>#DIV/0!</v>
      </c>
      <c r="M846" s="247" t="e">
        <f t="shared" ref="M846:M848" si="1283">K846/I846</f>
        <v>#DIV/0!</v>
      </c>
      <c r="N846" s="487"/>
      <c r="O846" s="136">
        <f t="shared" si="1271"/>
        <v>0</v>
      </c>
      <c r="P846" s="174" t="e">
        <f t="shared" si="1276"/>
        <v>#DIV/0!</v>
      </c>
      <c r="Q846" s="487">
        <f t="shared" si="1256"/>
        <v>0</v>
      </c>
      <c r="R846" s="136">
        <f t="shared" si="1257"/>
        <v>0</v>
      </c>
      <c r="S846" s="577"/>
      <c r="T846" s="46" t="b">
        <f t="shared" si="1264"/>
        <v>1</v>
      </c>
      <c r="CJ846" s="46" t="b">
        <f t="shared" si="1280"/>
        <v>1</v>
      </c>
      <c r="CT846" s="210">
        <f t="shared" si="1237"/>
        <v>0</v>
      </c>
      <c r="CU846" s="46" t="b">
        <f t="shared" si="1238"/>
        <v>1</v>
      </c>
    </row>
    <row r="847" spans="1:99" s="350" customFormat="1" ht="58.5" customHeight="1" x14ac:dyDescent="0.25">
      <c r="A847" s="243"/>
      <c r="B847" s="503" t="s">
        <v>8</v>
      </c>
      <c r="C847" s="503"/>
      <c r="D847" s="488"/>
      <c r="E847" s="488"/>
      <c r="F847" s="488"/>
      <c r="G847" s="42">
        <f>900+4110</f>
        <v>5010</v>
      </c>
      <c r="H847" s="42">
        <f>900+1910</f>
        <v>2810</v>
      </c>
      <c r="I847" s="42">
        <v>900</v>
      </c>
      <c r="J847" s="193">
        <f t="shared" si="1281"/>
        <v>0.32</v>
      </c>
      <c r="K847" s="42">
        <v>900</v>
      </c>
      <c r="L847" s="169">
        <f t="shared" si="1282"/>
        <v>0.32</v>
      </c>
      <c r="M847" s="193">
        <f t="shared" si="1283"/>
        <v>1</v>
      </c>
      <c r="N847" s="488">
        <f>H847</f>
        <v>2810</v>
      </c>
      <c r="O847" s="42">
        <f t="shared" si="1271"/>
        <v>0</v>
      </c>
      <c r="P847" s="169">
        <f t="shared" si="1276"/>
        <v>1</v>
      </c>
      <c r="Q847" s="488">
        <f t="shared" si="1256"/>
        <v>0</v>
      </c>
      <c r="R847" s="42">
        <f t="shared" si="1257"/>
        <v>0</v>
      </c>
      <c r="S847" s="577"/>
      <c r="T847" s="46" t="b">
        <f t="shared" si="1264"/>
        <v>0</v>
      </c>
      <c r="CJ847" s="46" t="b">
        <f t="shared" si="1280"/>
        <v>1</v>
      </c>
      <c r="CT847" s="210">
        <f t="shared" si="1237"/>
        <v>2810</v>
      </c>
      <c r="CU847" s="46" t="b">
        <f t="shared" si="1238"/>
        <v>1</v>
      </c>
    </row>
    <row r="848" spans="1:99" s="350" customFormat="1" ht="58.5" customHeight="1" x14ac:dyDescent="0.25">
      <c r="A848" s="243"/>
      <c r="B848" s="503" t="s">
        <v>19</v>
      </c>
      <c r="C848" s="503"/>
      <c r="D848" s="488"/>
      <c r="E848" s="488"/>
      <c r="F848" s="488"/>
      <c r="G848" s="42">
        <f>1200-303.9</f>
        <v>896.1</v>
      </c>
      <c r="H848" s="42">
        <v>250.5</v>
      </c>
      <c r="I848" s="488">
        <v>50</v>
      </c>
      <c r="J848" s="143">
        <f t="shared" si="1281"/>
        <v>0.2</v>
      </c>
      <c r="K848" s="488">
        <v>50</v>
      </c>
      <c r="L848" s="169">
        <f t="shared" si="1282"/>
        <v>0.2</v>
      </c>
      <c r="M848" s="193">
        <f t="shared" si="1283"/>
        <v>1</v>
      </c>
      <c r="N848" s="488">
        <f>H848</f>
        <v>250.5</v>
      </c>
      <c r="O848" s="488">
        <f t="shared" si="1271"/>
        <v>0</v>
      </c>
      <c r="P848" s="134">
        <f t="shared" si="1276"/>
        <v>1</v>
      </c>
      <c r="Q848" s="488">
        <f t="shared" si="1256"/>
        <v>0</v>
      </c>
      <c r="R848" s="488">
        <f t="shared" si="1257"/>
        <v>0</v>
      </c>
      <c r="S848" s="577"/>
      <c r="T848" s="46" t="b">
        <f t="shared" si="1264"/>
        <v>0</v>
      </c>
      <c r="CJ848" s="46" t="b">
        <f t="shared" si="1280"/>
        <v>1</v>
      </c>
      <c r="CT848" s="210">
        <f t="shared" si="1237"/>
        <v>250.5</v>
      </c>
      <c r="CU848" s="46" t="b">
        <f t="shared" si="1238"/>
        <v>1</v>
      </c>
    </row>
    <row r="849" spans="1:99" s="350" customFormat="1" ht="54.75" customHeight="1" x14ac:dyDescent="0.25">
      <c r="A849" s="243"/>
      <c r="B849" s="503" t="s">
        <v>22</v>
      </c>
      <c r="C849" s="503"/>
      <c r="D849" s="488"/>
      <c r="E849" s="488"/>
      <c r="F849" s="488"/>
      <c r="G849" s="42"/>
      <c r="H849" s="42"/>
      <c r="I849" s="488"/>
      <c r="J849" s="247" t="e">
        <f>I849/H849</f>
        <v>#DIV/0!</v>
      </c>
      <c r="K849" s="488"/>
      <c r="L849" s="174" t="e">
        <f>K849/H849</f>
        <v>#DIV/0!</v>
      </c>
      <c r="M849" s="247" t="e">
        <f>K849/I849</f>
        <v>#DIV/0!</v>
      </c>
      <c r="N849" s="488">
        <f>H849</f>
        <v>0</v>
      </c>
      <c r="O849" s="488">
        <f t="shared" si="1271"/>
        <v>0</v>
      </c>
      <c r="P849" s="174" t="e">
        <f t="shared" si="1276"/>
        <v>#DIV/0!</v>
      </c>
      <c r="Q849" s="488">
        <f t="shared" si="1256"/>
        <v>0</v>
      </c>
      <c r="R849" s="488">
        <f t="shared" si="1257"/>
        <v>0</v>
      </c>
      <c r="S849" s="577"/>
      <c r="T849" s="46" t="b">
        <f t="shared" si="1264"/>
        <v>1</v>
      </c>
      <c r="CJ849" s="46" t="b">
        <f t="shared" si="1280"/>
        <v>1</v>
      </c>
      <c r="CT849" s="210">
        <f t="shared" si="1237"/>
        <v>0</v>
      </c>
      <c r="CU849" s="46" t="b">
        <f t="shared" si="1238"/>
        <v>1</v>
      </c>
    </row>
    <row r="850" spans="1:99" s="350" customFormat="1" ht="54.75" customHeight="1" collapsed="1" x14ac:dyDescent="0.25">
      <c r="A850" s="244"/>
      <c r="B850" s="503" t="s">
        <v>11</v>
      </c>
      <c r="C850" s="503"/>
      <c r="D850" s="488"/>
      <c r="E850" s="488"/>
      <c r="F850" s="488"/>
      <c r="G850" s="557"/>
      <c r="H850" s="557"/>
      <c r="I850" s="16"/>
      <c r="J850" s="143"/>
      <c r="K850" s="16"/>
      <c r="L850" s="134"/>
      <c r="M850" s="247"/>
      <c r="N850" s="488"/>
      <c r="O850" s="16">
        <f t="shared" si="1271"/>
        <v>0</v>
      </c>
      <c r="P850" s="133" t="e">
        <f t="shared" si="1276"/>
        <v>#DIV/0!</v>
      </c>
      <c r="Q850" s="488">
        <f t="shared" si="1256"/>
        <v>0</v>
      </c>
      <c r="R850" s="16">
        <f t="shared" si="1257"/>
        <v>0</v>
      </c>
      <c r="S850" s="578"/>
      <c r="T850" s="46" t="b">
        <f t="shared" si="1264"/>
        <v>1</v>
      </c>
      <c r="CJ850" s="46" t="b">
        <f t="shared" si="1280"/>
        <v>1</v>
      </c>
      <c r="CT850" s="210">
        <f t="shared" ref="CT850:CT913" si="1284">N850+O850</f>
        <v>0</v>
      </c>
      <c r="CU850" s="46" t="b">
        <f t="shared" ref="CU850:CU913" si="1285">CT850=H850</f>
        <v>1</v>
      </c>
    </row>
    <row r="851" spans="1:99" s="45" customFormat="1" ht="109.5" customHeight="1" x14ac:dyDescent="0.25">
      <c r="A851" s="246" t="s">
        <v>497</v>
      </c>
      <c r="B851" s="559" t="s">
        <v>129</v>
      </c>
      <c r="C851" s="173" t="s">
        <v>17</v>
      </c>
      <c r="D851" s="42"/>
      <c r="E851" s="42"/>
      <c r="F851" s="42"/>
      <c r="G851" s="42">
        <f>SUM(G852:G856)</f>
        <v>1383.4</v>
      </c>
      <c r="H851" s="42">
        <f>SUM(H852:H856)</f>
        <v>1288.4000000000001</v>
      </c>
      <c r="I851" s="42">
        <f>SUM(I852:I856)</f>
        <v>570</v>
      </c>
      <c r="J851" s="169">
        <f>I851/H851</f>
        <v>0.44</v>
      </c>
      <c r="K851" s="42">
        <f>SUM(K852:K856)</f>
        <v>570</v>
      </c>
      <c r="L851" s="169">
        <f>K851/H851</f>
        <v>0.44</v>
      </c>
      <c r="M851" s="169">
        <f>K851/I851</f>
        <v>1</v>
      </c>
      <c r="N851" s="42">
        <f>SUM(N852:N856)</f>
        <v>1288.4000000000001</v>
      </c>
      <c r="O851" s="42">
        <f t="shared" si="1271"/>
        <v>0</v>
      </c>
      <c r="P851" s="169">
        <f t="shared" si="1276"/>
        <v>1</v>
      </c>
      <c r="Q851" s="42">
        <f t="shared" si="1256"/>
        <v>0</v>
      </c>
      <c r="R851" s="42">
        <f t="shared" si="1257"/>
        <v>0</v>
      </c>
      <c r="S851" s="576" t="s">
        <v>556</v>
      </c>
      <c r="T851" s="44" t="b">
        <f t="shared" si="1264"/>
        <v>0</v>
      </c>
      <c r="CJ851" s="46" t="b">
        <f t="shared" si="1280"/>
        <v>1</v>
      </c>
      <c r="CT851" s="210">
        <f t="shared" si="1284"/>
        <v>1288.4000000000001</v>
      </c>
      <c r="CU851" s="46" t="b">
        <f t="shared" si="1285"/>
        <v>1</v>
      </c>
    </row>
    <row r="852" spans="1:99" s="350" customFormat="1" ht="46.5" customHeight="1" x14ac:dyDescent="0.25">
      <c r="A852" s="243"/>
      <c r="B852" s="465" t="s">
        <v>126</v>
      </c>
      <c r="C852" s="465"/>
      <c r="D852" s="473"/>
      <c r="E852" s="473"/>
      <c r="F852" s="473"/>
      <c r="G852" s="325"/>
      <c r="H852" s="325"/>
      <c r="I852" s="136"/>
      <c r="J852" s="247" t="e">
        <f t="shared" ref="J852:J854" si="1286">I852/H852</f>
        <v>#DIV/0!</v>
      </c>
      <c r="K852" s="136"/>
      <c r="L852" s="174" t="e">
        <f t="shared" ref="L852:L854" si="1287">K852/H852</f>
        <v>#DIV/0!</v>
      </c>
      <c r="M852" s="247" t="e">
        <f t="shared" ref="M852:M854" si="1288">K852/I852</f>
        <v>#DIV/0!</v>
      </c>
      <c r="N852" s="473">
        <f>H852</f>
        <v>0</v>
      </c>
      <c r="O852" s="136">
        <f t="shared" si="1271"/>
        <v>0</v>
      </c>
      <c r="P852" s="174" t="e">
        <f t="shared" si="1276"/>
        <v>#DIV/0!</v>
      </c>
      <c r="Q852" s="473">
        <f t="shared" si="1256"/>
        <v>0</v>
      </c>
      <c r="R852" s="167">
        <f t="shared" si="1257"/>
        <v>0</v>
      </c>
      <c r="S852" s="577"/>
      <c r="T852" s="46" t="b">
        <f t="shared" si="1264"/>
        <v>1</v>
      </c>
      <c r="CJ852" s="46" t="b">
        <f t="shared" si="1280"/>
        <v>1</v>
      </c>
      <c r="CT852" s="210">
        <f t="shared" si="1284"/>
        <v>0</v>
      </c>
      <c r="CU852" s="46" t="b">
        <f t="shared" si="1285"/>
        <v>1</v>
      </c>
    </row>
    <row r="853" spans="1:99" s="350" customFormat="1" ht="46.5" customHeight="1" x14ac:dyDescent="0.25">
      <c r="A853" s="243"/>
      <c r="B853" s="453" t="s">
        <v>8</v>
      </c>
      <c r="C853" s="453"/>
      <c r="D853" s="472"/>
      <c r="E853" s="472"/>
      <c r="F853" s="472"/>
      <c r="G853" s="42">
        <v>815.4</v>
      </c>
      <c r="H853" s="42">
        <v>815.4</v>
      </c>
      <c r="I853" s="42">
        <v>300</v>
      </c>
      <c r="J853" s="193">
        <f t="shared" si="1286"/>
        <v>0.37</v>
      </c>
      <c r="K853" s="42">
        <v>300</v>
      </c>
      <c r="L853" s="169">
        <f t="shared" si="1287"/>
        <v>0.37</v>
      </c>
      <c r="M853" s="193">
        <f t="shared" si="1288"/>
        <v>1</v>
      </c>
      <c r="N853" s="472">
        <f>H853</f>
        <v>815.4</v>
      </c>
      <c r="O853" s="42">
        <f t="shared" si="1271"/>
        <v>0</v>
      </c>
      <c r="P853" s="169">
        <f t="shared" si="1276"/>
        <v>1</v>
      </c>
      <c r="Q853" s="472">
        <f t="shared" si="1256"/>
        <v>0</v>
      </c>
      <c r="R853" s="42">
        <f t="shared" si="1257"/>
        <v>0</v>
      </c>
      <c r="S853" s="577"/>
      <c r="T853" s="46" t="b">
        <f t="shared" si="1264"/>
        <v>0</v>
      </c>
      <c r="CJ853" s="46" t="b">
        <f t="shared" si="1280"/>
        <v>1</v>
      </c>
      <c r="CT853" s="210">
        <f t="shared" si="1284"/>
        <v>815.4</v>
      </c>
      <c r="CU853" s="46" t="b">
        <f t="shared" si="1285"/>
        <v>1</v>
      </c>
    </row>
    <row r="854" spans="1:99" s="350" customFormat="1" ht="46.5" customHeight="1" x14ac:dyDescent="0.25">
      <c r="A854" s="243"/>
      <c r="B854" s="453" t="s">
        <v>19</v>
      </c>
      <c r="C854" s="453"/>
      <c r="D854" s="472"/>
      <c r="E854" s="472"/>
      <c r="F854" s="472"/>
      <c r="G854" s="42">
        <v>568</v>
      </c>
      <c r="H854" s="42">
        <v>473</v>
      </c>
      <c r="I854" s="472">
        <v>270</v>
      </c>
      <c r="J854" s="143">
        <f t="shared" si="1286"/>
        <v>0.56999999999999995</v>
      </c>
      <c r="K854" s="472">
        <v>270</v>
      </c>
      <c r="L854" s="169">
        <f t="shared" si="1287"/>
        <v>0.56999999999999995</v>
      </c>
      <c r="M854" s="193">
        <f t="shared" si="1288"/>
        <v>1</v>
      </c>
      <c r="N854" s="472">
        <f>H854</f>
        <v>473</v>
      </c>
      <c r="O854" s="472">
        <f t="shared" si="1271"/>
        <v>0</v>
      </c>
      <c r="P854" s="134">
        <f t="shared" si="1276"/>
        <v>1</v>
      </c>
      <c r="Q854" s="472">
        <f t="shared" si="1256"/>
        <v>0</v>
      </c>
      <c r="R854" s="472">
        <f t="shared" si="1257"/>
        <v>0</v>
      </c>
      <c r="S854" s="577"/>
      <c r="T854" s="46" t="b">
        <f t="shared" si="1264"/>
        <v>0</v>
      </c>
      <c r="CJ854" s="46" t="b">
        <f t="shared" si="1280"/>
        <v>1</v>
      </c>
      <c r="CT854" s="210">
        <f t="shared" si="1284"/>
        <v>473</v>
      </c>
      <c r="CU854" s="46" t="b">
        <f t="shared" si="1285"/>
        <v>1</v>
      </c>
    </row>
    <row r="855" spans="1:99" s="350" customFormat="1" ht="46.5" customHeight="1" x14ac:dyDescent="0.25">
      <c r="A855" s="243"/>
      <c r="B855" s="453" t="s">
        <v>22</v>
      </c>
      <c r="C855" s="453"/>
      <c r="D855" s="472"/>
      <c r="E855" s="472"/>
      <c r="F855" s="472"/>
      <c r="G855" s="472"/>
      <c r="H855" s="472"/>
      <c r="I855" s="472"/>
      <c r="J855" s="247" t="e">
        <f>I855/H855</f>
        <v>#DIV/0!</v>
      </c>
      <c r="K855" s="472"/>
      <c r="L855" s="174" t="e">
        <f>K855/H855</f>
        <v>#DIV/0!</v>
      </c>
      <c r="M855" s="247" t="e">
        <f>K855/I855</f>
        <v>#DIV/0!</v>
      </c>
      <c r="N855" s="472">
        <f>H855</f>
        <v>0</v>
      </c>
      <c r="O855" s="472">
        <f t="shared" si="1271"/>
        <v>0</v>
      </c>
      <c r="P855" s="174" t="e">
        <f t="shared" si="1276"/>
        <v>#DIV/0!</v>
      </c>
      <c r="Q855" s="472">
        <f t="shared" si="1256"/>
        <v>0</v>
      </c>
      <c r="R855" s="472">
        <f t="shared" si="1257"/>
        <v>0</v>
      </c>
      <c r="S855" s="577"/>
      <c r="T855" s="46" t="b">
        <f t="shared" si="1264"/>
        <v>1</v>
      </c>
      <c r="CJ855" s="46" t="b">
        <f t="shared" si="1280"/>
        <v>1</v>
      </c>
      <c r="CT855" s="210">
        <f t="shared" si="1284"/>
        <v>0</v>
      </c>
      <c r="CU855" s="46" t="b">
        <f t="shared" si="1285"/>
        <v>1</v>
      </c>
    </row>
    <row r="856" spans="1:99" s="350" customFormat="1" ht="46.5" customHeight="1" x14ac:dyDescent="0.25">
      <c r="A856" s="244"/>
      <c r="B856" s="453" t="s">
        <v>11</v>
      </c>
      <c r="C856" s="453"/>
      <c r="D856" s="472"/>
      <c r="E856" s="472"/>
      <c r="F856" s="472"/>
      <c r="G856" s="16"/>
      <c r="H856" s="16"/>
      <c r="I856" s="16"/>
      <c r="J856" s="143"/>
      <c r="K856" s="16"/>
      <c r="L856" s="134"/>
      <c r="M856" s="247"/>
      <c r="N856" s="472"/>
      <c r="O856" s="16">
        <f t="shared" si="1271"/>
        <v>0</v>
      </c>
      <c r="P856" s="133" t="e">
        <f t="shared" si="1276"/>
        <v>#DIV/0!</v>
      </c>
      <c r="Q856" s="472">
        <f t="shared" si="1256"/>
        <v>0</v>
      </c>
      <c r="R856" s="16">
        <f t="shared" si="1257"/>
        <v>0</v>
      </c>
      <c r="S856" s="578"/>
      <c r="T856" s="46" t="b">
        <f t="shared" si="1264"/>
        <v>1</v>
      </c>
      <c r="CJ856" s="46" t="b">
        <f t="shared" si="1280"/>
        <v>1</v>
      </c>
      <c r="CT856" s="210">
        <f t="shared" si="1284"/>
        <v>0</v>
      </c>
      <c r="CU856" s="46" t="b">
        <f t="shared" si="1285"/>
        <v>1</v>
      </c>
    </row>
    <row r="857" spans="1:99" s="264" customFormat="1" ht="129.75" customHeight="1" x14ac:dyDescent="0.25">
      <c r="A857" s="138" t="s">
        <v>247</v>
      </c>
      <c r="B857" s="454" t="s">
        <v>168</v>
      </c>
      <c r="C857" s="129" t="s">
        <v>2</v>
      </c>
      <c r="D857" s="51">
        <f t="shared" ref="D857:I857" si="1289">SUM(D858:D862)</f>
        <v>0</v>
      </c>
      <c r="E857" s="51">
        <f t="shared" si="1289"/>
        <v>0</v>
      </c>
      <c r="F857" s="51">
        <f t="shared" si="1289"/>
        <v>0</v>
      </c>
      <c r="G857" s="51">
        <f t="shared" si="1289"/>
        <v>71325.53</v>
      </c>
      <c r="H857" s="51">
        <f t="shared" si="1289"/>
        <v>206657.24</v>
      </c>
      <c r="I857" s="51">
        <f t="shared" si="1289"/>
        <v>182084.5</v>
      </c>
      <c r="J857" s="139">
        <f t="shared" ref="J857:J862" si="1290">I857/H857</f>
        <v>0.88</v>
      </c>
      <c r="K857" s="51">
        <f>SUM(K858:K862)</f>
        <v>92950.9</v>
      </c>
      <c r="L857" s="130">
        <f t="shared" ref="L857:L862" si="1291">K857/H857</f>
        <v>0.45</v>
      </c>
      <c r="M857" s="130">
        <f t="shared" ref="M857:M862" si="1292">K857/I857</f>
        <v>0.51</v>
      </c>
      <c r="N857" s="51">
        <f t="shared" ref="N857:O857" si="1293">SUM(N858:N862)</f>
        <v>181338.36</v>
      </c>
      <c r="O857" s="51">
        <f t="shared" si="1293"/>
        <v>25318.880000000001</v>
      </c>
      <c r="P857" s="130">
        <f t="shared" si="1276"/>
        <v>0.88</v>
      </c>
      <c r="Q857" s="51">
        <f t="shared" si="1256"/>
        <v>25318.880000000001</v>
      </c>
      <c r="R857" s="51">
        <f t="shared" si="1257"/>
        <v>89133.6</v>
      </c>
      <c r="S857" s="642"/>
      <c r="T857" s="263" t="b">
        <f t="shared" si="1264"/>
        <v>0</v>
      </c>
      <c r="CJ857" s="217" t="b">
        <f t="shared" si="1280"/>
        <v>1</v>
      </c>
      <c r="CT857" s="452">
        <f t="shared" si="1284"/>
        <v>206657.24</v>
      </c>
      <c r="CU857" s="27" t="b">
        <f t="shared" si="1285"/>
        <v>1</v>
      </c>
    </row>
    <row r="858" spans="1:99" s="433" customFormat="1" ht="40.5" customHeight="1" x14ac:dyDescent="0.25">
      <c r="A858" s="194"/>
      <c r="B858" s="453" t="s">
        <v>10</v>
      </c>
      <c r="C858" s="453"/>
      <c r="D858" s="448"/>
      <c r="E858" s="448"/>
      <c r="F858" s="448"/>
      <c r="G858" s="448">
        <f>G864+G870</f>
        <v>0</v>
      </c>
      <c r="H858" s="448">
        <f>H864+H870</f>
        <v>0</v>
      </c>
      <c r="I858" s="448">
        <f t="shared" ref="I858:I862" si="1294">I864+I870</f>
        <v>0</v>
      </c>
      <c r="J858" s="247" t="e">
        <f t="shared" si="1290"/>
        <v>#DIV/0!</v>
      </c>
      <c r="K858" s="196">
        <f t="shared" ref="K858:K862" si="1295">K864+K870</f>
        <v>0</v>
      </c>
      <c r="L858" s="174" t="e">
        <f t="shared" si="1291"/>
        <v>#DIV/0!</v>
      </c>
      <c r="M858" s="174" t="e">
        <f t="shared" si="1292"/>
        <v>#DIV/0!</v>
      </c>
      <c r="N858" s="196">
        <f t="shared" ref="N858:N862" si="1296">N864+N870</f>
        <v>0</v>
      </c>
      <c r="O858" s="196">
        <f t="shared" si="1271"/>
        <v>0</v>
      </c>
      <c r="P858" s="174" t="e">
        <f t="shared" si="1276"/>
        <v>#DIV/0!</v>
      </c>
      <c r="Q858" s="448">
        <f t="shared" si="1256"/>
        <v>0</v>
      </c>
      <c r="R858" s="448">
        <f t="shared" si="1257"/>
        <v>0</v>
      </c>
      <c r="S858" s="577"/>
      <c r="T858" s="217" t="b">
        <f t="shared" si="1264"/>
        <v>1</v>
      </c>
      <c r="CJ858" s="217" t="b">
        <f t="shared" si="1280"/>
        <v>1</v>
      </c>
      <c r="CT858" s="452">
        <f t="shared" si="1284"/>
        <v>0</v>
      </c>
      <c r="CU858" s="27" t="b">
        <f t="shared" si="1285"/>
        <v>1</v>
      </c>
    </row>
    <row r="859" spans="1:99" s="433" customFormat="1" ht="40.5" customHeight="1" x14ac:dyDescent="0.25">
      <c r="A859" s="194"/>
      <c r="B859" s="453" t="s">
        <v>8</v>
      </c>
      <c r="C859" s="453"/>
      <c r="D859" s="448"/>
      <c r="E859" s="448"/>
      <c r="F859" s="448"/>
      <c r="G859" s="448">
        <f t="shared" ref="G859:I862" si="1297">G865+G871</f>
        <v>42615.4</v>
      </c>
      <c r="H859" s="448">
        <f t="shared" si="1297"/>
        <v>150985.9</v>
      </c>
      <c r="I859" s="448">
        <f t="shared" si="1297"/>
        <v>150985.9</v>
      </c>
      <c r="J859" s="193">
        <f t="shared" si="1290"/>
        <v>1</v>
      </c>
      <c r="K859" s="42">
        <f t="shared" si="1295"/>
        <v>61852.3</v>
      </c>
      <c r="L859" s="169">
        <f t="shared" si="1291"/>
        <v>0.41</v>
      </c>
      <c r="M859" s="169">
        <f t="shared" si="1292"/>
        <v>0.41</v>
      </c>
      <c r="N859" s="42">
        <f>N865+N871</f>
        <v>127608.26</v>
      </c>
      <c r="O859" s="42">
        <f t="shared" si="1271"/>
        <v>23377.64</v>
      </c>
      <c r="P859" s="169">
        <f t="shared" si="1276"/>
        <v>0.85</v>
      </c>
      <c r="Q859" s="448">
        <f t="shared" si="1256"/>
        <v>23377.64</v>
      </c>
      <c r="R859" s="448">
        <f t="shared" si="1257"/>
        <v>89133.6</v>
      </c>
      <c r="S859" s="577"/>
      <c r="T859" s="217" t="b">
        <f t="shared" si="1264"/>
        <v>0</v>
      </c>
      <c r="CJ859" s="217" t="b">
        <f t="shared" si="1280"/>
        <v>1</v>
      </c>
      <c r="CT859" s="452">
        <f t="shared" si="1284"/>
        <v>150985.9</v>
      </c>
      <c r="CU859" s="27" t="b">
        <f t="shared" si="1285"/>
        <v>1</v>
      </c>
    </row>
    <row r="860" spans="1:99" s="433" customFormat="1" ht="40.5" customHeight="1" x14ac:dyDescent="0.25">
      <c r="A860" s="194"/>
      <c r="B860" s="453" t="s">
        <v>19</v>
      </c>
      <c r="C860" s="453"/>
      <c r="D860" s="448"/>
      <c r="E860" s="448"/>
      <c r="F860" s="448"/>
      <c r="G860" s="448">
        <f t="shared" si="1297"/>
        <v>28178.400000000001</v>
      </c>
      <c r="H860" s="448">
        <f t="shared" si="1297"/>
        <v>55671.1</v>
      </c>
      <c r="I860" s="448">
        <f t="shared" si="1294"/>
        <v>31098.6</v>
      </c>
      <c r="J860" s="193">
        <f t="shared" si="1290"/>
        <v>0.56000000000000005</v>
      </c>
      <c r="K860" s="42">
        <f t="shared" si="1295"/>
        <v>31098.6</v>
      </c>
      <c r="L860" s="455">
        <f t="shared" si="1291"/>
        <v>0.55859999999999999</v>
      </c>
      <c r="M860" s="169">
        <f t="shared" si="1292"/>
        <v>1</v>
      </c>
      <c r="N860" s="42">
        <f>N866+N872</f>
        <v>53730.1</v>
      </c>
      <c r="O860" s="196">
        <f t="shared" si="1271"/>
        <v>1941</v>
      </c>
      <c r="P860" s="169">
        <f t="shared" si="1276"/>
        <v>0.97</v>
      </c>
      <c r="Q860" s="448">
        <f t="shared" si="1256"/>
        <v>1941</v>
      </c>
      <c r="R860" s="448">
        <f t="shared" si="1257"/>
        <v>0</v>
      </c>
      <c r="S860" s="577"/>
      <c r="T860" s="217" t="b">
        <f t="shared" si="1264"/>
        <v>0</v>
      </c>
      <c r="CJ860" s="217" t="b">
        <f t="shared" si="1280"/>
        <v>1</v>
      </c>
      <c r="CT860" s="452">
        <f t="shared" si="1284"/>
        <v>55671.1</v>
      </c>
      <c r="CU860" s="27" t="b">
        <f t="shared" si="1285"/>
        <v>1</v>
      </c>
    </row>
    <row r="861" spans="1:99" s="433" customFormat="1" ht="40.5" customHeight="1" x14ac:dyDescent="0.25">
      <c r="A861" s="194"/>
      <c r="B861" s="453" t="s">
        <v>22</v>
      </c>
      <c r="C861" s="453"/>
      <c r="D861" s="448"/>
      <c r="E861" s="448"/>
      <c r="F861" s="448"/>
      <c r="G861" s="448">
        <f>G867+G873</f>
        <v>531.73</v>
      </c>
      <c r="H861" s="448">
        <f t="shared" si="1297"/>
        <v>0.24</v>
      </c>
      <c r="I861" s="448">
        <f t="shared" si="1294"/>
        <v>0</v>
      </c>
      <c r="J861" s="247">
        <f t="shared" si="1290"/>
        <v>0</v>
      </c>
      <c r="K861" s="196">
        <f t="shared" si="1295"/>
        <v>0</v>
      </c>
      <c r="L861" s="174">
        <f t="shared" si="1291"/>
        <v>0</v>
      </c>
      <c r="M861" s="174" t="e">
        <f t="shared" si="1292"/>
        <v>#DIV/0!</v>
      </c>
      <c r="N861" s="42">
        <f t="shared" si="1296"/>
        <v>0</v>
      </c>
      <c r="O861" s="42">
        <f t="shared" si="1271"/>
        <v>0.24</v>
      </c>
      <c r="P861" s="169">
        <f t="shared" si="1276"/>
        <v>0</v>
      </c>
      <c r="Q861" s="448">
        <f t="shared" si="1256"/>
        <v>0.24</v>
      </c>
      <c r="R861" s="448">
        <f t="shared" si="1257"/>
        <v>0</v>
      </c>
      <c r="S861" s="577"/>
      <c r="T861" s="217" t="b">
        <f t="shared" si="1264"/>
        <v>1</v>
      </c>
      <c r="CJ861" s="217" t="b">
        <f t="shared" si="1280"/>
        <v>1</v>
      </c>
      <c r="CT861" s="452">
        <f t="shared" si="1284"/>
        <v>0.24</v>
      </c>
      <c r="CU861" s="27" t="b">
        <f t="shared" si="1285"/>
        <v>1</v>
      </c>
    </row>
    <row r="862" spans="1:99" s="433" customFormat="1" ht="40.5" customHeight="1" x14ac:dyDescent="0.25">
      <c r="A862" s="197"/>
      <c r="B862" s="453" t="s">
        <v>11</v>
      </c>
      <c r="C862" s="453"/>
      <c r="D862" s="448"/>
      <c r="E862" s="448"/>
      <c r="F862" s="448"/>
      <c r="G862" s="448">
        <f t="shared" si="1297"/>
        <v>0</v>
      </c>
      <c r="H862" s="448">
        <f t="shared" si="1297"/>
        <v>0</v>
      </c>
      <c r="I862" s="448">
        <f t="shared" si="1294"/>
        <v>0</v>
      </c>
      <c r="J862" s="247" t="e">
        <f t="shared" si="1290"/>
        <v>#DIV/0!</v>
      </c>
      <c r="K862" s="196">
        <f t="shared" si="1295"/>
        <v>0</v>
      </c>
      <c r="L862" s="174" t="e">
        <f t="shared" si="1291"/>
        <v>#DIV/0!</v>
      </c>
      <c r="M862" s="174" t="e">
        <f t="shared" si="1292"/>
        <v>#DIV/0!</v>
      </c>
      <c r="N862" s="196">
        <f t="shared" si="1296"/>
        <v>0</v>
      </c>
      <c r="O862" s="196">
        <f t="shared" si="1271"/>
        <v>0</v>
      </c>
      <c r="P862" s="174" t="e">
        <f t="shared" si="1276"/>
        <v>#DIV/0!</v>
      </c>
      <c r="Q862" s="448">
        <f t="shared" si="1256"/>
        <v>0</v>
      </c>
      <c r="R862" s="448">
        <f t="shared" si="1257"/>
        <v>0</v>
      </c>
      <c r="S862" s="578"/>
      <c r="T862" s="217" t="b">
        <f t="shared" si="1264"/>
        <v>1</v>
      </c>
      <c r="CJ862" s="217" t="b">
        <f t="shared" si="1280"/>
        <v>1</v>
      </c>
      <c r="CT862" s="452">
        <f t="shared" si="1284"/>
        <v>0</v>
      </c>
      <c r="CU862" s="27" t="b">
        <f t="shared" si="1285"/>
        <v>1</v>
      </c>
    </row>
    <row r="863" spans="1:99" s="50" customFormat="1" ht="90.75" customHeight="1" x14ac:dyDescent="0.25">
      <c r="A863" s="145" t="s">
        <v>248</v>
      </c>
      <c r="B863" s="552" t="s">
        <v>380</v>
      </c>
      <c r="C863" s="154" t="s">
        <v>17</v>
      </c>
      <c r="D863" s="41"/>
      <c r="E863" s="41"/>
      <c r="F863" s="41"/>
      <c r="G863" s="41">
        <f>SUM(G864:G868)</f>
        <v>8501.73</v>
      </c>
      <c r="H863" s="41">
        <f>SUM(H864:H868)</f>
        <v>36136.04</v>
      </c>
      <c r="I863" s="41">
        <f>SUM(I864:I868)</f>
        <v>29177.3</v>
      </c>
      <c r="J863" s="132">
        <f>I863/H863</f>
        <v>0.81</v>
      </c>
      <c r="K863" s="41">
        <f>SUM(K864:K868)</f>
        <v>0</v>
      </c>
      <c r="L863" s="132">
        <f>K863/H863</f>
        <v>0</v>
      </c>
      <c r="M863" s="199">
        <f>K863/I863</f>
        <v>0</v>
      </c>
      <c r="N863" s="41">
        <f>SUM(N864:N868)</f>
        <v>10817.16</v>
      </c>
      <c r="O863" s="41">
        <f t="shared" si="1271"/>
        <v>25318.880000000001</v>
      </c>
      <c r="P863" s="132">
        <f t="shared" si="1276"/>
        <v>0.3</v>
      </c>
      <c r="Q863" s="41">
        <f t="shared" si="1256"/>
        <v>25318.880000000001</v>
      </c>
      <c r="R863" s="41">
        <f t="shared" si="1257"/>
        <v>29177.3</v>
      </c>
      <c r="S863" s="576" t="s">
        <v>555</v>
      </c>
      <c r="T863" s="46" t="b">
        <f t="shared" si="1264"/>
        <v>1</v>
      </c>
      <c r="CJ863" s="46" t="b">
        <f t="shared" si="1280"/>
        <v>1</v>
      </c>
      <c r="CT863" s="210">
        <f t="shared" si="1284"/>
        <v>36136.04</v>
      </c>
      <c r="CU863" s="46" t="b">
        <f t="shared" si="1285"/>
        <v>1</v>
      </c>
    </row>
    <row r="864" spans="1:99" s="350" customFormat="1" ht="144.75" customHeight="1" x14ac:dyDescent="0.25">
      <c r="A864" s="146"/>
      <c r="B864" s="483" t="s">
        <v>126</v>
      </c>
      <c r="C864" s="483"/>
      <c r="D864" s="487"/>
      <c r="E864" s="487"/>
      <c r="F864" s="487"/>
      <c r="G864" s="487"/>
      <c r="H864" s="136"/>
      <c r="I864" s="136"/>
      <c r="J864" s="247" t="e">
        <f t="shared" ref="J864:J867" si="1298">I864/H864</f>
        <v>#DIV/0!</v>
      </c>
      <c r="K864" s="269"/>
      <c r="L864" s="174" t="e">
        <f t="shared" ref="L864:L867" si="1299">K864/H864</f>
        <v>#DIV/0!</v>
      </c>
      <c r="M864" s="247" t="e">
        <f t="shared" ref="M864" si="1300">K864/I864</f>
        <v>#DIV/0!</v>
      </c>
      <c r="N864" s="167"/>
      <c r="O864" s="562">
        <f t="shared" si="1271"/>
        <v>0</v>
      </c>
      <c r="P864" s="174" t="e">
        <f t="shared" si="1276"/>
        <v>#DIV/0!</v>
      </c>
      <c r="Q864" s="487">
        <f t="shared" si="1256"/>
        <v>0</v>
      </c>
      <c r="R864" s="136">
        <f t="shared" si="1257"/>
        <v>0</v>
      </c>
      <c r="S864" s="577"/>
      <c r="T864" s="46" t="b">
        <f t="shared" si="1264"/>
        <v>1</v>
      </c>
      <c r="CJ864" s="46" t="b">
        <f t="shared" si="1280"/>
        <v>1</v>
      </c>
      <c r="CT864" s="210">
        <f t="shared" si="1284"/>
        <v>0</v>
      </c>
      <c r="CU864" s="46" t="b">
        <f t="shared" si="1285"/>
        <v>1</v>
      </c>
    </row>
    <row r="865" spans="1:99" s="350" customFormat="1" ht="144.75" customHeight="1" x14ac:dyDescent="0.25">
      <c r="A865" s="146"/>
      <c r="B865" s="503" t="s">
        <v>8</v>
      </c>
      <c r="C865" s="503"/>
      <c r="D865" s="488"/>
      <c r="E865" s="488"/>
      <c r="F865" s="488"/>
      <c r="G865" s="42">
        <v>1011.5</v>
      </c>
      <c r="H865" s="42">
        <f>1011.5+28165.8</f>
        <v>29177.3</v>
      </c>
      <c r="I865" s="42">
        <f>1011.5+28165.8</f>
        <v>29177.3</v>
      </c>
      <c r="J865" s="193">
        <f t="shared" si="1298"/>
        <v>1</v>
      </c>
      <c r="K865" s="42"/>
      <c r="L865" s="169">
        <f t="shared" si="1299"/>
        <v>0</v>
      </c>
      <c r="M865" s="247">
        <f>K865/I865</f>
        <v>0</v>
      </c>
      <c r="N865" s="42">
        <v>5799.66</v>
      </c>
      <c r="O865" s="42">
        <f t="shared" si="1271"/>
        <v>23377.64</v>
      </c>
      <c r="P865" s="169">
        <f t="shared" si="1276"/>
        <v>0.2</v>
      </c>
      <c r="Q865" s="488">
        <f t="shared" si="1256"/>
        <v>23377.64</v>
      </c>
      <c r="R865" s="42">
        <f t="shared" si="1257"/>
        <v>29177.3</v>
      </c>
      <c r="S865" s="577"/>
      <c r="T865" s="46" t="b">
        <f t="shared" si="1264"/>
        <v>1</v>
      </c>
      <c r="CJ865" s="46" t="b">
        <f t="shared" si="1280"/>
        <v>1</v>
      </c>
      <c r="CT865" s="210">
        <f t="shared" si="1284"/>
        <v>29177.3</v>
      </c>
      <c r="CU865" s="46" t="b">
        <f t="shared" si="1285"/>
        <v>1</v>
      </c>
    </row>
    <row r="866" spans="1:99" s="350" customFormat="1" ht="144.75" customHeight="1" x14ac:dyDescent="0.25">
      <c r="A866" s="146"/>
      <c r="B866" s="503" t="s">
        <v>19</v>
      </c>
      <c r="C866" s="503"/>
      <c r="D866" s="488"/>
      <c r="E866" s="488"/>
      <c r="F866" s="488"/>
      <c r="G866" s="488">
        <v>6958.5</v>
      </c>
      <c r="H866" s="488">
        <f>433.5+6525</f>
        <v>6958.5</v>
      </c>
      <c r="I866" s="488"/>
      <c r="J866" s="193">
        <f t="shared" si="1298"/>
        <v>0</v>
      </c>
      <c r="K866" s="196"/>
      <c r="L866" s="174">
        <f t="shared" si="1299"/>
        <v>0</v>
      </c>
      <c r="M866" s="247" t="e">
        <f t="shared" ref="M866:M867" si="1301">K866/I866</f>
        <v>#DIV/0!</v>
      </c>
      <c r="N866" s="42">
        <f>H866-1941</f>
        <v>5017.5</v>
      </c>
      <c r="O866" s="42">
        <f t="shared" si="1271"/>
        <v>1941</v>
      </c>
      <c r="P866" s="169">
        <f t="shared" si="1276"/>
        <v>0.72</v>
      </c>
      <c r="Q866" s="137">
        <f t="shared" si="1256"/>
        <v>1941</v>
      </c>
      <c r="R866" s="488">
        <f t="shared" si="1257"/>
        <v>0</v>
      </c>
      <c r="S866" s="577"/>
      <c r="T866" s="46" t="b">
        <f t="shared" si="1264"/>
        <v>1</v>
      </c>
      <c r="CJ866" s="46" t="b">
        <f t="shared" si="1280"/>
        <v>1</v>
      </c>
      <c r="CT866" s="210">
        <f t="shared" si="1284"/>
        <v>6958.5</v>
      </c>
      <c r="CU866" s="46" t="b">
        <f t="shared" si="1285"/>
        <v>1</v>
      </c>
    </row>
    <row r="867" spans="1:99" s="350" customFormat="1" ht="144.75" customHeight="1" x14ac:dyDescent="0.25">
      <c r="A867" s="146"/>
      <c r="B867" s="503" t="s">
        <v>22</v>
      </c>
      <c r="C867" s="503"/>
      <c r="D867" s="488"/>
      <c r="E867" s="488"/>
      <c r="F867" s="488"/>
      <c r="G867" s="488">
        <v>531.73</v>
      </c>
      <c r="H867" s="488">
        <v>0.24</v>
      </c>
      <c r="I867" s="488"/>
      <c r="J867" s="247">
        <f t="shared" si="1298"/>
        <v>0</v>
      </c>
      <c r="K867" s="196"/>
      <c r="L867" s="174">
        <f t="shared" si="1299"/>
        <v>0</v>
      </c>
      <c r="M867" s="247" t="e">
        <f t="shared" si="1301"/>
        <v>#DIV/0!</v>
      </c>
      <c r="N867" s="42"/>
      <c r="O867" s="42">
        <f t="shared" si="1271"/>
        <v>0.24</v>
      </c>
      <c r="P867" s="169">
        <f t="shared" si="1276"/>
        <v>0</v>
      </c>
      <c r="Q867" s="488">
        <f t="shared" si="1256"/>
        <v>0.24</v>
      </c>
      <c r="R867" s="488">
        <f t="shared" si="1257"/>
        <v>0</v>
      </c>
      <c r="S867" s="577"/>
      <c r="T867" s="46" t="b">
        <f t="shared" si="1264"/>
        <v>1</v>
      </c>
      <c r="CJ867" s="46" t="b">
        <f t="shared" si="1280"/>
        <v>1</v>
      </c>
      <c r="CT867" s="210">
        <f t="shared" si="1284"/>
        <v>0.24</v>
      </c>
      <c r="CU867" s="46" t="b">
        <f t="shared" si="1285"/>
        <v>1</v>
      </c>
    </row>
    <row r="868" spans="1:99" s="350" customFormat="1" ht="188.25" customHeight="1" x14ac:dyDescent="0.25">
      <c r="A868" s="148"/>
      <c r="B868" s="503" t="s">
        <v>11</v>
      </c>
      <c r="C868" s="503"/>
      <c r="D868" s="488"/>
      <c r="E868" s="488"/>
      <c r="F868" s="488"/>
      <c r="G868" s="488"/>
      <c r="H868" s="16"/>
      <c r="I868" s="16"/>
      <c r="J868" s="143"/>
      <c r="K868" s="488"/>
      <c r="L868" s="134"/>
      <c r="M868" s="143"/>
      <c r="N868" s="488"/>
      <c r="O868" s="16">
        <f t="shared" si="1271"/>
        <v>0</v>
      </c>
      <c r="P868" s="133" t="e">
        <f t="shared" si="1276"/>
        <v>#DIV/0!</v>
      </c>
      <c r="Q868" s="488">
        <f t="shared" si="1256"/>
        <v>0</v>
      </c>
      <c r="R868" s="16">
        <f t="shared" si="1257"/>
        <v>0</v>
      </c>
      <c r="S868" s="578"/>
      <c r="T868" s="46" t="b">
        <f t="shared" si="1264"/>
        <v>1</v>
      </c>
      <c r="CJ868" s="46" t="b">
        <f t="shared" si="1280"/>
        <v>1</v>
      </c>
      <c r="CT868" s="210">
        <f t="shared" si="1284"/>
        <v>0</v>
      </c>
      <c r="CU868" s="46" t="b">
        <f t="shared" si="1285"/>
        <v>1</v>
      </c>
    </row>
    <row r="869" spans="1:99" s="37" customFormat="1" ht="93" x14ac:dyDescent="0.25">
      <c r="A869" s="553" t="s">
        <v>379</v>
      </c>
      <c r="B869" s="552" t="s">
        <v>169</v>
      </c>
      <c r="C869" s="154" t="s">
        <v>17</v>
      </c>
      <c r="D869" s="41"/>
      <c r="E869" s="41"/>
      <c r="F869" s="41"/>
      <c r="G869" s="41">
        <f>SUM(G870:G874)</f>
        <v>62823.8</v>
      </c>
      <c r="H869" s="41">
        <f>SUM(H870:H874)</f>
        <v>170521.2</v>
      </c>
      <c r="I869" s="41">
        <f>SUM(I870:I874)</f>
        <v>152907.20000000001</v>
      </c>
      <c r="J869" s="132">
        <f>I869/H869</f>
        <v>0.9</v>
      </c>
      <c r="K869" s="41">
        <f>SUM(K870:K874)</f>
        <v>92950.9</v>
      </c>
      <c r="L869" s="132">
        <f>K869/H869</f>
        <v>0.55000000000000004</v>
      </c>
      <c r="M869" s="132">
        <f>K869/I869</f>
        <v>0.61</v>
      </c>
      <c r="N869" s="41">
        <f>SUM(N870:N874)</f>
        <v>170521.2</v>
      </c>
      <c r="O869" s="505">
        <f t="shared" si="1271"/>
        <v>0</v>
      </c>
      <c r="P869" s="132">
        <f t="shared" si="1276"/>
        <v>1</v>
      </c>
      <c r="Q869" s="41">
        <f t="shared" si="1256"/>
        <v>0</v>
      </c>
      <c r="R869" s="41">
        <f t="shared" si="1257"/>
        <v>59956.3</v>
      </c>
      <c r="S869" s="582" t="s">
        <v>559</v>
      </c>
      <c r="CJ869" s="46" t="b">
        <f t="shared" si="1280"/>
        <v>1</v>
      </c>
      <c r="CT869" s="210">
        <f t="shared" si="1284"/>
        <v>170521.2</v>
      </c>
      <c r="CU869" s="46" t="b">
        <f t="shared" si="1285"/>
        <v>1</v>
      </c>
    </row>
    <row r="870" spans="1:99" s="37" customFormat="1" ht="48" customHeight="1" x14ac:dyDescent="0.25">
      <c r="A870" s="554"/>
      <c r="B870" s="465" t="s">
        <v>126</v>
      </c>
      <c r="C870" s="465"/>
      <c r="D870" s="473"/>
      <c r="E870" s="473"/>
      <c r="F870" s="473"/>
      <c r="G870" s="473"/>
      <c r="H870" s="136"/>
      <c r="I870" s="136"/>
      <c r="J870" s="247" t="e">
        <f t="shared" ref="J870:J872" si="1302">I870/H870</f>
        <v>#DIV/0!</v>
      </c>
      <c r="K870" s="269"/>
      <c r="L870" s="174" t="e">
        <f t="shared" ref="L870:L872" si="1303">K870/H870</f>
        <v>#DIV/0!</v>
      </c>
      <c r="M870" s="247" t="e">
        <f t="shared" ref="M870:M872" si="1304">K870/I870</f>
        <v>#DIV/0!</v>
      </c>
      <c r="N870" s="269"/>
      <c r="O870" s="562">
        <f t="shared" si="1271"/>
        <v>0</v>
      </c>
      <c r="P870" s="174" t="e">
        <f t="shared" si="1276"/>
        <v>#DIV/0!</v>
      </c>
      <c r="Q870" s="473">
        <f t="shared" si="1256"/>
        <v>0</v>
      </c>
      <c r="R870" s="136">
        <f t="shared" si="1257"/>
        <v>0</v>
      </c>
      <c r="S870" s="583"/>
      <c r="CJ870" s="46" t="b">
        <f t="shared" si="1280"/>
        <v>1</v>
      </c>
      <c r="CT870" s="210">
        <f t="shared" si="1284"/>
        <v>0</v>
      </c>
      <c r="CU870" s="46" t="b">
        <f t="shared" si="1285"/>
        <v>1</v>
      </c>
    </row>
    <row r="871" spans="1:99" s="37" customFormat="1" ht="48" customHeight="1" x14ac:dyDescent="0.25">
      <c r="A871" s="554"/>
      <c r="B871" s="453" t="s">
        <v>8</v>
      </c>
      <c r="C871" s="453"/>
      <c r="D871" s="472"/>
      <c r="E871" s="472"/>
      <c r="F871" s="472"/>
      <c r="G871" s="42">
        <v>41603.9</v>
      </c>
      <c r="H871" s="42">
        <v>121808.6</v>
      </c>
      <c r="I871" s="42">
        <v>121808.6</v>
      </c>
      <c r="J871" s="193">
        <f t="shared" si="1302"/>
        <v>1</v>
      </c>
      <c r="K871" s="42">
        <v>61852.3</v>
      </c>
      <c r="L871" s="169">
        <f t="shared" si="1303"/>
        <v>0.51</v>
      </c>
      <c r="M871" s="193">
        <f t="shared" si="1304"/>
        <v>0.51</v>
      </c>
      <c r="N871" s="42">
        <f>H871</f>
        <v>121808.6</v>
      </c>
      <c r="O871" s="196">
        <f>H871-N871</f>
        <v>0</v>
      </c>
      <c r="P871" s="169">
        <f>N871/H871</f>
        <v>1</v>
      </c>
      <c r="Q871" s="472">
        <f>H871-N871</f>
        <v>0</v>
      </c>
      <c r="R871" s="42">
        <f t="shared" ref="R871:R874" si="1305">I871-K871</f>
        <v>59956.3</v>
      </c>
      <c r="S871" s="583"/>
      <c r="CJ871" s="46" t="b">
        <f>N871+O871=H871</f>
        <v>1</v>
      </c>
      <c r="CT871" s="210">
        <f t="shared" si="1284"/>
        <v>121808.6</v>
      </c>
      <c r="CU871" s="46" t="b">
        <f t="shared" si="1285"/>
        <v>1</v>
      </c>
    </row>
    <row r="872" spans="1:99" s="37" customFormat="1" ht="48" customHeight="1" x14ac:dyDescent="0.25">
      <c r="A872" s="554"/>
      <c r="B872" s="453" t="s">
        <v>19</v>
      </c>
      <c r="C872" s="453"/>
      <c r="D872" s="472"/>
      <c r="E872" s="472"/>
      <c r="F872" s="472"/>
      <c r="G872" s="472">
        <v>21219.9</v>
      </c>
      <c r="H872" s="472">
        <v>48712.6</v>
      </c>
      <c r="I872" s="472">
        <v>31098.6</v>
      </c>
      <c r="J872" s="193">
        <f t="shared" si="1302"/>
        <v>0.64</v>
      </c>
      <c r="K872" s="42">
        <f>I872</f>
        <v>31098.6</v>
      </c>
      <c r="L872" s="169">
        <f t="shared" si="1303"/>
        <v>0.64</v>
      </c>
      <c r="M872" s="193">
        <f t="shared" si="1304"/>
        <v>1</v>
      </c>
      <c r="N872" s="42">
        <f>H872</f>
        <v>48712.6</v>
      </c>
      <c r="O872" s="196">
        <f>H872-N872</f>
        <v>0</v>
      </c>
      <c r="P872" s="169">
        <f>N872/H872</f>
        <v>1</v>
      </c>
      <c r="Q872" s="137">
        <f>H872-N872</f>
        <v>0</v>
      </c>
      <c r="R872" s="472">
        <f t="shared" si="1305"/>
        <v>0</v>
      </c>
      <c r="S872" s="583"/>
      <c r="CJ872" s="46" t="b">
        <f>N872+O872=H872</f>
        <v>1</v>
      </c>
      <c r="CT872" s="210">
        <f t="shared" si="1284"/>
        <v>48712.6</v>
      </c>
      <c r="CU872" s="46" t="b">
        <f t="shared" si="1285"/>
        <v>1</v>
      </c>
    </row>
    <row r="873" spans="1:99" s="37" customFormat="1" ht="48" customHeight="1" x14ac:dyDescent="0.25">
      <c r="A873" s="554"/>
      <c r="B873" s="453" t="s">
        <v>22</v>
      </c>
      <c r="C873" s="453"/>
      <c r="D873" s="472"/>
      <c r="E873" s="472"/>
      <c r="F873" s="472"/>
      <c r="G873" s="472"/>
      <c r="H873" s="472"/>
      <c r="I873" s="472"/>
      <c r="J873" s="247" t="e">
        <f>I873/H873</f>
        <v>#DIV/0!</v>
      </c>
      <c r="K873" s="196"/>
      <c r="L873" s="174" t="e">
        <f>K873/H873</f>
        <v>#DIV/0!</v>
      </c>
      <c r="M873" s="247" t="e">
        <f>K873/I873</f>
        <v>#DIV/0!</v>
      </c>
      <c r="N873" s="196"/>
      <c r="O873" s="196">
        <f t="shared" si="1271"/>
        <v>0</v>
      </c>
      <c r="P873" s="174" t="e">
        <f t="shared" si="1276"/>
        <v>#DIV/0!</v>
      </c>
      <c r="Q873" s="472">
        <f t="shared" ref="Q873:Q874" si="1306">H873-N873</f>
        <v>0</v>
      </c>
      <c r="R873" s="472">
        <f t="shared" si="1305"/>
        <v>0</v>
      </c>
      <c r="S873" s="583"/>
      <c r="CJ873" s="46" t="b">
        <f t="shared" si="1280"/>
        <v>1</v>
      </c>
      <c r="CT873" s="210">
        <f t="shared" si="1284"/>
        <v>0</v>
      </c>
      <c r="CU873" s="46" t="b">
        <f t="shared" si="1285"/>
        <v>1</v>
      </c>
    </row>
    <row r="874" spans="1:99" s="37" customFormat="1" ht="48" customHeight="1" x14ac:dyDescent="0.25">
      <c r="A874" s="555"/>
      <c r="B874" s="453" t="s">
        <v>11</v>
      </c>
      <c r="C874" s="453"/>
      <c r="D874" s="472"/>
      <c r="E874" s="472"/>
      <c r="F874" s="472"/>
      <c r="G874" s="472"/>
      <c r="H874" s="16"/>
      <c r="I874" s="16"/>
      <c r="J874" s="143"/>
      <c r="K874" s="472"/>
      <c r="L874" s="134"/>
      <c r="M874" s="143"/>
      <c r="N874" s="472"/>
      <c r="O874" s="16">
        <f t="shared" si="1271"/>
        <v>0</v>
      </c>
      <c r="P874" s="133" t="e">
        <f t="shared" si="1276"/>
        <v>#DIV/0!</v>
      </c>
      <c r="Q874" s="472">
        <f t="shared" si="1306"/>
        <v>0</v>
      </c>
      <c r="R874" s="16">
        <f t="shared" si="1305"/>
        <v>0</v>
      </c>
      <c r="S874" s="584"/>
      <c r="CJ874" s="46" t="b">
        <f t="shared" si="1280"/>
        <v>1</v>
      </c>
      <c r="CT874" s="210">
        <f t="shared" si="1284"/>
        <v>0</v>
      </c>
      <c r="CU874" s="46" t="b">
        <f t="shared" si="1285"/>
        <v>1</v>
      </c>
    </row>
    <row r="875" spans="1:99" s="44" customFormat="1" ht="101.25" customHeight="1" x14ac:dyDescent="0.25">
      <c r="A875" s="381" t="s">
        <v>52</v>
      </c>
      <c r="B875" s="53" t="s">
        <v>361</v>
      </c>
      <c r="C875" s="53" t="s">
        <v>9</v>
      </c>
      <c r="D875" s="54" t="e">
        <f>D877+D878+D879+#REF!+D880</f>
        <v>#REF!</v>
      </c>
      <c r="E875" s="54" t="e">
        <f>E877+E878+E879+#REF!+E880</f>
        <v>#REF!</v>
      </c>
      <c r="F875" s="54" t="e">
        <f>F877+F878+F879+#REF!+F880</f>
        <v>#REF!</v>
      </c>
      <c r="G875" s="54">
        <f>SUM(G876:G880)</f>
        <v>0</v>
      </c>
      <c r="H875" s="54">
        <f>SUM(H876:H880)</f>
        <v>0</v>
      </c>
      <c r="I875" s="55">
        <f>SUM(I876:I880)</f>
        <v>0</v>
      </c>
      <c r="J875" s="84" t="e">
        <f>I875/H875</f>
        <v>#DIV/0!</v>
      </c>
      <c r="K875" s="54">
        <f>SUM(K876:K880)</f>
        <v>0</v>
      </c>
      <c r="L875" s="86" t="e">
        <f>K875/H875</f>
        <v>#DIV/0!</v>
      </c>
      <c r="M875" s="86" t="e">
        <f>K875/I875</f>
        <v>#DIV/0!</v>
      </c>
      <c r="N875" s="54"/>
      <c r="O875" s="54">
        <f t="shared" ref="O875:O886" si="1307">H875-N875</f>
        <v>0</v>
      </c>
      <c r="P875" s="86" t="e">
        <f t="shared" ref="P875:P892" si="1308">N875/H875</f>
        <v>#DIV/0!</v>
      </c>
      <c r="Q875" s="54">
        <f t="shared" ref="Q875:Q984" si="1309">H875-N875</f>
        <v>0</v>
      </c>
      <c r="R875" s="55">
        <f t="shared" ref="R875:R978" si="1310">I875-K875</f>
        <v>0</v>
      </c>
      <c r="S875" s="384" t="s">
        <v>92</v>
      </c>
      <c r="CJ875" s="46" t="b">
        <f t="shared" ref="CJ875:CJ927" si="1311">N875+O875=H875</f>
        <v>1</v>
      </c>
      <c r="CT875" s="452">
        <f t="shared" si="1284"/>
        <v>0</v>
      </c>
      <c r="CU875" s="27" t="b">
        <f t="shared" si="1285"/>
        <v>1</v>
      </c>
    </row>
    <row r="876" spans="1:99" s="40" customFormat="1" x14ac:dyDescent="0.35">
      <c r="A876" s="67"/>
      <c r="B876" s="68" t="s">
        <v>10</v>
      </c>
      <c r="C876" s="58"/>
      <c r="D876" s="25"/>
      <c r="E876" s="25"/>
      <c r="F876" s="25"/>
      <c r="G876" s="25"/>
      <c r="H876" s="25"/>
      <c r="I876" s="25"/>
      <c r="J876" s="85" t="e">
        <f>I876/H876</f>
        <v>#DIV/0!</v>
      </c>
      <c r="K876" s="25"/>
      <c r="L876" s="87" t="e">
        <f>K876/H876</f>
        <v>#DIV/0!</v>
      </c>
      <c r="M876" s="87" t="e">
        <f>K876/I876</f>
        <v>#DIV/0!</v>
      </c>
      <c r="N876" s="25"/>
      <c r="O876" s="25">
        <f t="shared" si="1307"/>
        <v>0</v>
      </c>
      <c r="P876" s="87" t="e">
        <f t="shared" si="1308"/>
        <v>#DIV/0!</v>
      </c>
      <c r="Q876" s="25">
        <f t="shared" si="1309"/>
        <v>0</v>
      </c>
      <c r="R876" s="25">
        <f t="shared" si="1310"/>
        <v>0</v>
      </c>
      <c r="S876" s="383"/>
      <c r="CJ876" s="46" t="b">
        <f t="shared" si="1311"/>
        <v>1</v>
      </c>
      <c r="CT876" s="452">
        <f t="shared" si="1284"/>
        <v>0</v>
      </c>
      <c r="CU876" s="27" t="b">
        <f t="shared" si="1285"/>
        <v>1</v>
      </c>
    </row>
    <row r="877" spans="1:99" s="40" customFormat="1" x14ac:dyDescent="0.35">
      <c r="A877" s="67"/>
      <c r="B877" s="378" t="s">
        <v>8</v>
      </c>
      <c r="C877" s="66"/>
      <c r="D877" s="77" t="e">
        <f>#REF!+#REF!</f>
        <v>#REF!</v>
      </c>
      <c r="E877" s="77" t="e">
        <f>#REF!+#REF!</f>
        <v>#REF!</v>
      </c>
      <c r="F877" s="77" t="e">
        <f>#REF!+#REF!</f>
        <v>#REF!</v>
      </c>
      <c r="G877" s="77"/>
      <c r="H877" s="77"/>
      <c r="I877" s="77"/>
      <c r="J877" s="88" t="e">
        <f>I877/H877</f>
        <v>#DIV/0!</v>
      </c>
      <c r="K877" s="77"/>
      <c r="L877" s="91" t="e">
        <f>K877/H877</f>
        <v>#DIV/0!</v>
      </c>
      <c r="M877" s="91" t="e">
        <f>K877/I877</f>
        <v>#DIV/0!</v>
      </c>
      <c r="N877" s="77"/>
      <c r="O877" s="77">
        <f t="shared" si="1307"/>
        <v>0</v>
      </c>
      <c r="P877" s="91" t="e">
        <f t="shared" si="1308"/>
        <v>#DIV/0!</v>
      </c>
      <c r="Q877" s="77">
        <f t="shared" si="1309"/>
        <v>0</v>
      </c>
      <c r="R877" s="77">
        <f t="shared" si="1310"/>
        <v>0</v>
      </c>
      <c r="S877" s="351"/>
      <c r="CJ877" s="46" t="b">
        <f t="shared" si="1311"/>
        <v>1</v>
      </c>
      <c r="CT877" s="452">
        <f t="shared" si="1284"/>
        <v>0</v>
      </c>
      <c r="CU877" s="27" t="b">
        <f t="shared" si="1285"/>
        <v>1</v>
      </c>
    </row>
    <row r="878" spans="1:99" s="40" customFormat="1" x14ac:dyDescent="0.35">
      <c r="A878" s="67"/>
      <c r="B878" s="68" t="s">
        <v>19</v>
      </c>
      <c r="C878" s="58"/>
      <c r="D878" s="25"/>
      <c r="E878" s="25"/>
      <c r="F878" s="25"/>
      <c r="G878" s="25"/>
      <c r="H878" s="25"/>
      <c r="I878" s="25"/>
      <c r="J878" s="85" t="e">
        <f t="shared" ref="J878:J880" si="1312">I878/H878</f>
        <v>#DIV/0!</v>
      </c>
      <c r="K878" s="25"/>
      <c r="L878" s="87" t="e">
        <f t="shared" ref="L878:L880" si="1313">K878/H878</f>
        <v>#DIV/0!</v>
      </c>
      <c r="M878" s="87" t="e">
        <f t="shared" ref="M878:M884" si="1314">K878/I878</f>
        <v>#DIV/0!</v>
      </c>
      <c r="N878" s="25"/>
      <c r="O878" s="25">
        <f t="shared" si="1307"/>
        <v>0</v>
      </c>
      <c r="P878" s="87" t="e">
        <f t="shared" si="1308"/>
        <v>#DIV/0!</v>
      </c>
      <c r="Q878" s="25">
        <f t="shared" si="1309"/>
        <v>0</v>
      </c>
      <c r="R878" s="25">
        <f t="shared" si="1310"/>
        <v>0</v>
      </c>
      <c r="S878" s="351"/>
      <c r="CJ878" s="46" t="b">
        <f t="shared" si="1311"/>
        <v>1</v>
      </c>
      <c r="CT878" s="452">
        <f t="shared" si="1284"/>
        <v>0</v>
      </c>
      <c r="CU878" s="27" t="b">
        <f t="shared" si="1285"/>
        <v>1</v>
      </c>
    </row>
    <row r="879" spans="1:99" s="40" customFormat="1" x14ac:dyDescent="0.35">
      <c r="A879" s="67"/>
      <c r="B879" s="58" t="s">
        <v>22</v>
      </c>
      <c r="C879" s="58"/>
      <c r="D879" s="25"/>
      <c r="E879" s="25"/>
      <c r="F879" s="25"/>
      <c r="G879" s="25"/>
      <c r="H879" s="25"/>
      <c r="I879" s="25"/>
      <c r="J879" s="85" t="e">
        <f t="shared" si="1312"/>
        <v>#DIV/0!</v>
      </c>
      <c r="K879" s="25"/>
      <c r="L879" s="87" t="e">
        <f t="shared" si="1313"/>
        <v>#DIV/0!</v>
      </c>
      <c r="M879" s="87" t="e">
        <f t="shared" si="1314"/>
        <v>#DIV/0!</v>
      </c>
      <c r="N879" s="25"/>
      <c r="O879" s="25">
        <f t="shared" si="1307"/>
        <v>0</v>
      </c>
      <c r="P879" s="87" t="e">
        <f t="shared" si="1308"/>
        <v>#DIV/0!</v>
      </c>
      <c r="Q879" s="25">
        <f t="shared" si="1309"/>
        <v>0</v>
      </c>
      <c r="R879" s="25">
        <f t="shared" si="1310"/>
        <v>0</v>
      </c>
      <c r="S879" s="351"/>
      <c r="CJ879" s="46" t="b">
        <f t="shared" si="1311"/>
        <v>1</v>
      </c>
      <c r="CT879" s="452">
        <f t="shared" si="1284"/>
        <v>0</v>
      </c>
      <c r="CU879" s="27" t="b">
        <f t="shared" si="1285"/>
        <v>1</v>
      </c>
    </row>
    <row r="880" spans="1:99" s="40" customFormat="1" x14ac:dyDescent="0.35">
      <c r="A880" s="69"/>
      <c r="B880" s="68" t="s">
        <v>11</v>
      </c>
      <c r="C880" s="58"/>
      <c r="D880" s="25"/>
      <c r="E880" s="25"/>
      <c r="F880" s="25"/>
      <c r="G880" s="25"/>
      <c r="H880" s="25"/>
      <c r="I880" s="25"/>
      <c r="J880" s="85" t="e">
        <f t="shared" si="1312"/>
        <v>#DIV/0!</v>
      </c>
      <c r="K880" s="25"/>
      <c r="L880" s="87" t="e">
        <f t="shared" si="1313"/>
        <v>#DIV/0!</v>
      </c>
      <c r="M880" s="87" t="e">
        <f t="shared" si="1314"/>
        <v>#DIV/0!</v>
      </c>
      <c r="N880" s="25"/>
      <c r="O880" s="25">
        <f t="shared" si="1307"/>
        <v>0</v>
      </c>
      <c r="P880" s="87" t="e">
        <f t="shared" si="1308"/>
        <v>#DIV/0!</v>
      </c>
      <c r="Q880" s="25">
        <f t="shared" si="1309"/>
        <v>0</v>
      </c>
      <c r="R880" s="25">
        <f t="shared" si="1310"/>
        <v>0</v>
      </c>
      <c r="S880" s="354"/>
      <c r="CJ880" s="46" t="b">
        <f t="shared" si="1311"/>
        <v>1</v>
      </c>
      <c r="CT880" s="452">
        <f t="shared" si="1284"/>
        <v>0</v>
      </c>
      <c r="CU880" s="27" t="b">
        <f t="shared" si="1285"/>
        <v>1</v>
      </c>
    </row>
    <row r="881" spans="1:99" s="40" customFormat="1" ht="109.5" customHeight="1" x14ac:dyDescent="0.35">
      <c r="A881" s="435" t="s">
        <v>53</v>
      </c>
      <c r="B881" s="81" t="s">
        <v>57</v>
      </c>
      <c r="C881" s="53" t="s">
        <v>9</v>
      </c>
      <c r="D881" s="54" t="e">
        <f t="shared" ref="D881:I881" si="1315">SUM(D882:D886)</f>
        <v>#REF!</v>
      </c>
      <c r="E881" s="54" t="e">
        <f t="shared" si="1315"/>
        <v>#REF!</v>
      </c>
      <c r="F881" s="54" t="e">
        <f t="shared" si="1315"/>
        <v>#REF!</v>
      </c>
      <c r="G881" s="54">
        <f t="shared" si="1315"/>
        <v>529134.68000000005</v>
      </c>
      <c r="H881" s="54">
        <f t="shared" si="1315"/>
        <v>529134.68000000005</v>
      </c>
      <c r="I881" s="54">
        <f t="shared" si="1315"/>
        <v>313476.09000000003</v>
      </c>
      <c r="J881" s="104">
        <f>I881/H881</f>
        <v>0.59199999999999997</v>
      </c>
      <c r="K881" s="54">
        <f>SUM(K882:K886)</f>
        <v>313476.09000000003</v>
      </c>
      <c r="L881" s="104">
        <f>K881/H881</f>
        <v>0.59199999999999997</v>
      </c>
      <c r="M881" s="83">
        <f t="shared" si="1314"/>
        <v>1</v>
      </c>
      <c r="N881" s="54">
        <f t="shared" ref="N881" si="1316">SUM(N882:N886)</f>
        <v>390032.58</v>
      </c>
      <c r="O881" s="54">
        <f t="shared" si="1307"/>
        <v>139102.1</v>
      </c>
      <c r="P881" s="56">
        <f t="shared" si="1308"/>
        <v>0.74</v>
      </c>
      <c r="Q881" s="54">
        <f t="shared" si="1309"/>
        <v>139102.1</v>
      </c>
      <c r="R881" s="54">
        <f t="shared" si="1310"/>
        <v>0</v>
      </c>
      <c r="S881" s="599" t="s">
        <v>367</v>
      </c>
      <c r="CG881" s="231">
        <f>K893/H893*100</f>
        <v>38</v>
      </c>
      <c r="CJ881" s="46" t="b">
        <f t="shared" si="1311"/>
        <v>1</v>
      </c>
      <c r="CT881" s="452">
        <f t="shared" si="1284"/>
        <v>529134.68000000005</v>
      </c>
      <c r="CU881" s="27" t="b">
        <f t="shared" si="1285"/>
        <v>1</v>
      </c>
    </row>
    <row r="882" spans="1:99" s="40" customFormat="1" ht="33" customHeight="1" x14ac:dyDescent="0.35">
      <c r="A882" s="436"/>
      <c r="B882" s="58" t="s">
        <v>10</v>
      </c>
      <c r="C882" s="58"/>
      <c r="D882" s="25">
        <f>D888</f>
        <v>0</v>
      </c>
      <c r="E882" s="25">
        <f t="shared" ref="E882:I882" si="1317">E888</f>
        <v>0</v>
      </c>
      <c r="F882" s="25">
        <f t="shared" si="1317"/>
        <v>0</v>
      </c>
      <c r="G882" s="25">
        <f>G888</f>
        <v>304055.09999999998</v>
      </c>
      <c r="H882" s="25">
        <f t="shared" si="1317"/>
        <v>304055.09999999998</v>
      </c>
      <c r="I882" s="25">
        <f t="shared" si="1317"/>
        <v>113823.23</v>
      </c>
      <c r="J882" s="60"/>
      <c r="K882" s="25">
        <f t="shared" ref="K882:K883" si="1318">K888</f>
        <v>113823.23</v>
      </c>
      <c r="L882" s="85"/>
      <c r="M882" s="85">
        <f t="shared" si="1314"/>
        <v>1</v>
      </c>
      <c r="N882" s="25">
        <f t="shared" ref="N882" si="1319">N888</f>
        <v>177363.4</v>
      </c>
      <c r="O882" s="25">
        <f t="shared" si="1307"/>
        <v>126691.7</v>
      </c>
      <c r="P882" s="60">
        <f t="shared" si="1308"/>
        <v>0.57999999999999996</v>
      </c>
      <c r="Q882" s="25">
        <f t="shared" si="1309"/>
        <v>126691.7</v>
      </c>
      <c r="R882" s="25">
        <f t="shared" si="1310"/>
        <v>0</v>
      </c>
      <c r="S882" s="599"/>
      <c r="CJ882" s="46" t="b">
        <f t="shared" si="1311"/>
        <v>1</v>
      </c>
      <c r="CT882" s="452">
        <f t="shared" si="1284"/>
        <v>304055.09999999998</v>
      </c>
      <c r="CU882" s="27" t="b">
        <f t="shared" si="1285"/>
        <v>1</v>
      </c>
    </row>
    <row r="883" spans="1:99" s="40" customFormat="1" ht="33" customHeight="1" x14ac:dyDescent="0.35">
      <c r="A883" s="436"/>
      <c r="B883" s="58" t="s">
        <v>8</v>
      </c>
      <c r="C883" s="58"/>
      <c r="D883" s="25">
        <f t="shared" ref="D883:I883" si="1320">D889</f>
        <v>0</v>
      </c>
      <c r="E883" s="25">
        <f t="shared" si="1320"/>
        <v>0</v>
      </c>
      <c r="F883" s="25">
        <f t="shared" si="1320"/>
        <v>0</v>
      </c>
      <c r="G883" s="25">
        <f t="shared" si="1320"/>
        <v>197121.7</v>
      </c>
      <c r="H883" s="25">
        <f t="shared" si="1320"/>
        <v>197121.7</v>
      </c>
      <c r="I883" s="25">
        <f t="shared" si="1320"/>
        <v>181654.14</v>
      </c>
      <c r="J883" s="60">
        <f t="shared" ref="J883:J886" si="1321">I883/H883</f>
        <v>0.92</v>
      </c>
      <c r="K883" s="25">
        <f t="shared" si="1318"/>
        <v>181654.14</v>
      </c>
      <c r="L883" s="60">
        <f>K883/H883</f>
        <v>0.92</v>
      </c>
      <c r="M883" s="60">
        <f t="shared" si="1314"/>
        <v>1</v>
      </c>
      <c r="N883" s="25">
        <f t="shared" ref="N883" si="1322">N889</f>
        <v>191868.14</v>
      </c>
      <c r="O883" s="25">
        <f t="shared" si="1307"/>
        <v>5253.56</v>
      </c>
      <c r="P883" s="60">
        <f t="shared" si="1308"/>
        <v>0.97</v>
      </c>
      <c r="Q883" s="25">
        <f t="shared" si="1309"/>
        <v>5253.56</v>
      </c>
      <c r="R883" s="25">
        <f t="shared" si="1310"/>
        <v>0</v>
      </c>
      <c r="S883" s="599"/>
      <c r="CJ883" s="46" t="b">
        <f t="shared" si="1311"/>
        <v>1</v>
      </c>
      <c r="CT883" s="452">
        <f t="shared" si="1284"/>
        <v>197121.7</v>
      </c>
      <c r="CU883" s="27" t="b">
        <f t="shared" si="1285"/>
        <v>1</v>
      </c>
    </row>
    <row r="884" spans="1:99" s="40" customFormat="1" ht="33" customHeight="1" x14ac:dyDescent="0.35">
      <c r="A884" s="436"/>
      <c r="B884" s="58" t="s">
        <v>19</v>
      </c>
      <c r="C884" s="58"/>
      <c r="D884" s="25">
        <f t="shared" ref="D884:H884" si="1323">D890</f>
        <v>0</v>
      </c>
      <c r="E884" s="25">
        <f t="shared" si="1323"/>
        <v>0</v>
      </c>
      <c r="F884" s="25">
        <f t="shared" si="1323"/>
        <v>0</v>
      </c>
      <c r="G884" s="25">
        <f t="shared" si="1323"/>
        <v>10374.83</v>
      </c>
      <c r="H884" s="25">
        <f t="shared" si="1323"/>
        <v>10374.83</v>
      </c>
      <c r="I884" s="25">
        <f t="shared" ref="I884:K884" si="1324">I890</f>
        <v>9862.35</v>
      </c>
      <c r="J884" s="60">
        <f t="shared" si="1321"/>
        <v>0.95</v>
      </c>
      <c r="K884" s="25">
        <f t="shared" si="1324"/>
        <v>9862.35</v>
      </c>
      <c r="L884" s="60">
        <f t="shared" ref="L884:L886" si="1325">K884/H884</f>
        <v>0.95</v>
      </c>
      <c r="M884" s="60">
        <f t="shared" si="1314"/>
        <v>1</v>
      </c>
      <c r="N884" s="25">
        <f t="shared" ref="N884" si="1326">N890</f>
        <v>10098.32</v>
      </c>
      <c r="O884" s="25">
        <f t="shared" si="1307"/>
        <v>276.51</v>
      </c>
      <c r="P884" s="60">
        <f t="shared" si="1308"/>
        <v>0.97</v>
      </c>
      <c r="Q884" s="25">
        <f t="shared" si="1309"/>
        <v>276.51</v>
      </c>
      <c r="R884" s="25">
        <f t="shared" si="1310"/>
        <v>0</v>
      </c>
      <c r="S884" s="599"/>
      <c r="CJ884" s="46" t="b">
        <f t="shared" si="1311"/>
        <v>1</v>
      </c>
      <c r="CT884" s="452">
        <f t="shared" si="1284"/>
        <v>10374.83</v>
      </c>
      <c r="CU884" s="27" t="b">
        <f t="shared" si="1285"/>
        <v>1</v>
      </c>
    </row>
    <row r="885" spans="1:99" s="40" customFormat="1" ht="33" customHeight="1" x14ac:dyDescent="0.35">
      <c r="A885" s="436"/>
      <c r="B885" s="58" t="s">
        <v>22</v>
      </c>
      <c r="C885" s="58"/>
      <c r="D885" s="25">
        <f t="shared" ref="D885:I885" si="1327">D891</f>
        <v>0</v>
      </c>
      <c r="E885" s="25">
        <f t="shared" si="1327"/>
        <v>0</v>
      </c>
      <c r="F885" s="25">
        <f t="shared" si="1327"/>
        <v>0</v>
      </c>
      <c r="G885" s="25">
        <f t="shared" si="1327"/>
        <v>17583.05</v>
      </c>
      <c r="H885" s="25">
        <f t="shared" si="1327"/>
        <v>17583.05</v>
      </c>
      <c r="I885" s="25">
        <f t="shared" si="1327"/>
        <v>8136.37</v>
      </c>
      <c r="J885" s="60">
        <f t="shared" si="1321"/>
        <v>0.46</v>
      </c>
      <c r="K885" s="25">
        <f t="shared" ref="K885" si="1328">K891</f>
        <v>8136.37</v>
      </c>
      <c r="L885" s="60">
        <f t="shared" si="1325"/>
        <v>0.46</v>
      </c>
      <c r="M885" s="60">
        <f t="shared" ref="M885:M886" si="1329">K885/I885</f>
        <v>1</v>
      </c>
      <c r="N885" s="25">
        <f t="shared" ref="N885" si="1330">N891</f>
        <v>10702.72</v>
      </c>
      <c r="O885" s="25">
        <f t="shared" si="1307"/>
        <v>6880.33</v>
      </c>
      <c r="P885" s="60">
        <f t="shared" si="1308"/>
        <v>0.61</v>
      </c>
      <c r="Q885" s="25">
        <f t="shared" si="1309"/>
        <v>6880.33</v>
      </c>
      <c r="R885" s="25">
        <f t="shared" si="1310"/>
        <v>0</v>
      </c>
      <c r="S885" s="599"/>
      <c r="CJ885" s="46" t="b">
        <f t="shared" si="1311"/>
        <v>1</v>
      </c>
      <c r="CT885" s="452">
        <f t="shared" si="1284"/>
        <v>17583.05</v>
      </c>
      <c r="CU885" s="27" t="b">
        <f t="shared" si="1285"/>
        <v>1</v>
      </c>
    </row>
    <row r="886" spans="1:99" s="40" customFormat="1" ht="33" customHeight="1" x14ac:dyDescent="0.35">
      <c r="A886" s="437"/>
      <c r="B886" s="58" t="s">
        <v>11</v>
      </c>
      <c r="C886" s="58"/>
      <c r="D886" s="25" t="e">
        <f>#REF!</f>
        <v>#REF!</v>
      </c>
      <c r="E886" s="25" t="e">
        <f>#REF!</f>
        <v>#REF!</v>
      </c>
      <c r="F886" s="25" t="e">
        <f>#REF!</f>
        <v>#REF!</v>
      </c>
      <c r="G886" s="25">
        <f t="shared" ref="G886:I886" si="1331">G892</f>
        <v>0</v>
      </c>
      <c r="H886" s="25">
        <f t="shared" si="1331"/>
        <v>0</v>
      </c>
      <c r="I886" s="25">
        <f t="shared" si="1331"/>
        <v>0</v>
      </c>
      <c r="J886" s="85" t="e">
        <f t="shared" si="1321"/>
        <v>#DIV/0!</v>
      </c>
      <c r="K886" s="191">
        <f t="shared" ref="K886" si="1332">K892</f>
        <v>0</v>
      </c>
      <c r="L886" s="85" t="e">
        <f t="shared" si="1325"/>
        <v>#DIV/0!</v>
      </c>
      <c r="M886" s="85" t="e">
        <f t="shared" si="1329"/>
        <v>#DIV/0!</v>
      </c>
      <c r="N886" s="191">
        <f t="shared" ref="N886" si="1333">N892</f>
        <v>0</v>
      </c>
      <c r="O886" s="191">
        <f t="shared" si="1307"/>
        <v>0</v>
      </c>
      <c r="P886" s="85" t="e">
        <f t="shared" si="1308"/>
        <v>#DIV/0!</v>
      </c>
      <c r="Q886" s="25">
        <f t="shared" si="1309"/>
        <v>0</v>
      </c>
      <c r="R886" s="25">
        <f t="shared" si="1310"/>
        <v>0</v>
      </c>
      <c r="S886" s="599"/>
      <c r="CJ886" s="46" t="b">
        <f t="shared" si="1311"/>
        <v>1</v>
      </c>
      <c r="CT886" s="452">
        <f t="shared" si="1284"/>
        <v>0</v>
      </c>
      <c r="CU886" s="27" t="b">
        <f t="shared" si="1285"/>
        <v>1</v>
      </c>
    </row>
    <row r="887" spans="1:99" s="43" customFormat="1" ht="46.5" x14ac:dyDescent="0.35">
      <c r="A887" s="138" t="s">
        <v>249</v>
      </c>
      <c r="B887" s="149" t="s">
        <v>34</v>
      </c>
      <c r="C887" s="129" t="s">
        <v>2</v>
      </c>
      <c r="D887" s="51">
        <f t="shared" ref="D887:H887" si="1334">SUM(D888:D892)</f>
        <v>0</v>
      </c>
      <c r="E887" s="51">
        <f t="shared" si="1334"/>
        <v>0</v>
      </c>
      <c r="F887" s="51">
        <f t="shared" si="1334"/>
        <v>0</v>
      </c>
      <c r="G887" s="51">
        <f t="shared" si="1334"/>
        <v>529134.68000000005</v>
      </c>
      <c r="H887" s="51">
        <f t="shared" si="1334"/>
        <v>529134.68000000005</v>
      </c>
      <c r="I887" s="51">
        <f t="shared" ref="I887" si="1335">SUM(I888:I892)</f>
        <v>313476.09000000003</v>
      </c>
      <c r="J887" s="280">
        <f>I887/H887</f>
        <v>0.59199999999999997</v>
      </c>
      <c r="K887" s="51">
        <f t="shared" ref="K887" si="1336">SUM(K888:K892)</f>
        <v>313476.09000000003</v>
      </c>
      <c r="L887" s="205">
        <f>K887/H887</f>
        <v>0.59199999999999997</v>
      </c>
      <c r="M887" s="389">
        <f>K887/I887</f>
        <v>1</v>
      </c>
      <c r="N887" s="51">
        <f t="shared" ref="N887:O887" si="1337">SUM(N888:N892)</f>
        <v>390032.58</v>
      </c>
      <c r="O887" s="51">
        <f t="shared" si="1337"/>
        <v>139102.1</v>
      </c>
      <c r="P887" s="130">
        <f t="shared" si="1308"/>
        <v>0.74</v>
      </c>
      <c r="Q887" s="51">
        <f t="shared" si="1309"/>
        <v>139102.1</v>
      </c>
      <c r="R887" s="51">
        <f t="shared" si="1310"/>
        <v>0</v>
      </c>
      <c r="S887" s="316"/>
      <c r="CG887" s="267">
        <f>K923/H923*100</f>
        <v>0</v>
      </c>
      <c r="CJ887" s="46" t="b">
        <f t="shared" si="1311"/>
        <v>1</v>
      </c>
      <c r="CT887" s="452">
        <f t="shared" si="1284"/>
        <v>529134.68000000005</v>
      </c>
      <c r="CU887" s="27" t="b">
        <f t="shared" si="1285"/>
        <v>1</v>
      </c>
    </row>
    <row r="888" spans="1:99" s="40" customFormat="1" x14ac:dyDescent="0.35">
      <c r="A888" s="141"/>
      <c r="B888" s="453" t="s">
        <v>10</v>
      </c>
      <c r="C888" s="453"/>
      <c r="D888" s="448"/>
      <c r="E888" s="448"/>
      <c r="F888" s="448"/>
      <c r="G888" s="448">
        <f>G894+G930</f>
        <v>304055.09999999998</v>
      </c>
      <c r="H888" s="448">
        <f t="shared" ref="H888:I888" si="1338">H894+H930</f>
        <v>304055.09999999998</v>
      </c>
      <c r="I888" s="448">
        <f t="shared" si="1338"/>
        <v>113823.23</v>
      </c>
      <c r="J888" s="142">
        <f>I888/H888</f>
        <v>0.37</v>
      </c>
      <c r="K888" s="448">
        <f t="shared" ref="K888" si="1339">K894+K930</f>
        <v>113823.23</v>
      </c>
      <c r="L888" s="133">
        <f>K888/H888</f>
        <v>0.37</v>
      </c>
      <c r="M888" s="133">
        <f t="shared" ref="M888:M892" si="1340">K888/I888</f>
        <v>1</v>
      </c>
      <c r="N888" s="448">
        <f t="shared" ref="N888" si="1341">N894+N930</f>
        <v>177363.4</v>
      </c>
      <c r="O888" s="448">
        <f t="shared" ref="O888" si="1342">O894</f>
        <v>126691.7</v>
      </c>
      <c r="P888" s="134">
        <f t="shared" si="1308"/>
        <v>0.57999999999999996</v>
      </c>
      <c r="Q888" s="448">
        <f t="shared" si="1309"/>
        <v>126691.7</v>
      </c>
      <c r="R888" s="448">
        <f t="shared" si="1310"/>
        <v>0</v>
      </c>
      <c r="S888" s="440"/>
      <c r="CJ888" s="46" t="b">
        <f t="shared" si="1311"/>
        <v>1</v>
      </c>
      <c r="CT888" s="452">
        <f t="shared" si="1284"/>
        <v>304055.09999999998</v>
      </c>
      <c r="CU888" s="27" t="b">
        <f t="shared" si="1285"/>
        <v>1</v>
      </c>
    </row>
    <row r="889" spans="1:99" s="40" customFormat="1" x14ac:dyDescent="0.35">
      <c r="A889" s="141"/>
      <c r="B889" s="453" t="s">
        <v>8</v>
      </c>
      <c r="C889" s="453"/>
      <c r="D889" s="448"/>
      <c r="E889" s="448"/>
      <c r="F889" s="448"/>
      <c r="G889" s="448">
        <f t="shared" ref="G889:I889" si="1343">G895+G931</f>
        <v>197121.7</v>
      </c>
      <c r="H889" s="448">
        <f t="shared" si="1343"/>
        <v>197121.7</v>
      </c>
      <c r="I889" s="448">
        <f t="shared" si="1343"/>
        <v>181654.14</v>
      </c>
      <c r="J889" s="143">
        <f t="shared" ref="J889:J892" si="1344">I889/H889</f>
        <v>0.92</v>
      </c>
      <c r="K889" s="448">
        <f t="shared" ref="K889" si="1345">K895+K931</f>
        <v>181654.14</v>
      </c>
      <c r="L889" s="134">
        <f t="shared" ref="L889:L892" si="1346">K889/H889</f>
        <v>0.92</v>
      </c>
      <c r="M889" s="134">
        <f t="shared" si="1340"/>
        <v>1</v>
      </c>
      <c r="N889" s="448">
        <f t="shared" ref="N889" si="1347">N895+N931</f>
        <v>191868.14</v>
      </c>
      <c r="O889" s="448">
        <f t="shared" ref="O889" si="1348">O895</f>
        <v>5253.56</v>
      </c>
      <c r="P889" s="134">
        <f t="shared" si="1308"/>
        <v>0.97</v>
      </c>
      <c r="Q889" s="448">
        <f t="shared" si="1309"/>
        <v>5253.56</v>
      </c>
      <c r="R889" s="448">
        <f t="shared" si="1310"/>
        <v>0</v>
      </c>
      <c r="S889" s="440"/>
      <c r="CJ889" s="46" t="b">
        <f t="shared" si="1311"/>
        <v>1</v>
      </c>
      <c r="CT889" s="452">
        <f t="shared" si="1284"/>
        <v>197121.7</v>
      </c>
      <c r="CU889" s="27" t="b">
        <f t="shared" si="1285"/>
        <v>1</v>
      </c>
    </row>
    <row r="890" spans="1:99" s="40" customFormat="1" x14ac:dyDescent="0.35">
      <c r="A890" s="141"/>
      <c r="B890" s="453" t="s">
        <v>19</v>
      </c>
      <c r="C890" s="453"/>
      <c r="D890" s="448"/>
      <c r="E890" s="448"/>
      <c r="F890" s="448"/>
      <c r="G890" s="448">
        <f t="shared" ref="G890:I890" si="1349">G896+G932</f>
        <v>10374.83</v>
      </c>
      <c r="H890" s="448">
        <f t="shared" si="1349"/>
        <v>10374.83</v>
      </c>
      <c r="I890" s="448">
        <f t="shared" si="1349"/>
        <v>9862.35</v>
      </c>
      <c r="J890" s="143">
        <f t="shared" si="1344"/>
        <v>0.95</v>
      </c>
      <c r="K890" s="448">
        <f t="shared" ref="K890" si="1350">K896+K932</f>
        <v>9862.35</v>
      </c>
      <c r="L890" s="134">
        <f t="shared" si="1346"/>
        <v>0.95</v>
      </c>
      <c r="M890" s="134">
        <f t="shared" si="1340"/>
        <v>1</v>
      </c>
      <c r="N890" s="448">
        <f t="shared" ref="N890" si="1351">N896+N932</f>
        <v>10098.32</v>
      </c>
      <c r="O890" s="448">
        <f t="shared" ref="O890" si="1352">O896</f>
        <v>276.51</v>
      </c>
      <c r="P890" s="134">
        <f t="shared" si="1308"/>
        <v>0.97</v>
      </c>
      <c r="Q890" s="448">
        <f t="shared" si="1309"/>
        <v>276.51</v>
      </c>
      <c r="R890" s="448">
        <f t="shared" si="1310"/>
        <v>0</v>
      </c>
      <c r="S890" s="440"/>
      <c r="CJ890" s="46" t="b">
        <f t="shared" si="1311"/>
        <v>1</v>
      </c>
      <c r="CT890" s="452">
        <f t="shared" si="1284"/>
        <v>10374.83</v>
      </c>
      <c r="CU890" s="27" t="b">
        <f t="shared" si="1285"/>
        <v>1</v>
      </c>
    </row>
    <row r="891" spans="1:99" s="40" customFormat="1" x14ac:dyDescent="0.35">
      <c r="A891" s="141"/>
      <c r="B891" s="444" t="s">
        <v>22</v>
      </c>
      <c r="C891" s="444"/>
      <c r="D891" s="447"/>
      <c r="E891" s="447"/>
      <c r="F891" s="447"/>
      <c r="G891" s="448">
        <f t="shared" ref="G891:I891" si="1353">G897+G933</f>
        <v>17583.05</v>
      </c>
      <c r="H891" s="448">
        <f t="shared" si="1353"/>
        <v>17583.05</v>
      </c>
      <c r="I891" s="448">
        <f t="shared" si="1353"/>
        <v>8136.37</v>
      </c>
      <c r="J891" s="143">
        <f t="shared" si="1344"/>
        <v>0.46</v>
      </c>
      <c r="K891" s="448">
        <f t="shared" ref="K891" si="1354">K897+K933</f>
        <v>8136.37</v>
      </c>
      <c r="L891" s="134">
        <f t="shared" si="1346"/>
        <v>0.46</v>
      </c>
      <c r="M891" s="134">
        <f t="shared" si="1340"/>
        <v>1</v>
      </c>
      <c r="N891" s="448">
        <f t="shared" ref="N891" si="1355">N897+N933</f>
        <v>10702.72</v>
      </c>
      <c r="O891" s="448">
        <f t="shared" ref="O891" si="1356">O897</f>
        <v>6880.33</v>
      </c>
      <c r="P891" s="134">
        <f t="shared" si="1308"/>
        <v>0.61</v>
      </c>
      <c r="Q891" s="448">
        <f t="shared" si="1309"/>
        <v>6880.33</v>
      </c>
      <c r="R891" s="448">
        <f t="shared" si="1310"/>
        <v>0</v>
      </c>
      <c r="S891" s="440"/>
      <c r="CJ891" s="46" t="b">
        <f t="shared" si="1311"/>
        <v>1</v>
      </c>
      <c r="CT891" s="452">
        <f t="shared" si="1284"/>
        <v>17583.05</v>
      </c>
      <c r="CU891" s="27" t="b">
        <f t="shared" si="1285"/>
        <v>1</v>
      </c>
    </row>
    <row r="892" spans="1:99" s="40" customFormat="1" x14ac:dyDescent="0.35">
      <c r="A892" s="144"/>
      <c r="B892" s="453" t="s">
        <v>11</v>
      </c>
      <c r="C892" s="453"/>
      <c r="D892" s="448"/>
      <c r="E892" s="448"/>
      <c r="F892" s="448"/>
      <c r="G892" s="448">
        <f t="shared" ref="G892:I892" si="1357">G898+G934</f>
        <v>0</v>
      </c>
      <c r="H892" s="448">
        <f t="shared" si="1357"/>
        <v>0</v>
      </c>
      <c r="I892" s="448">
        <f t="shared" si="1357"/>
        <v>0</v>
      </c>
      <c r="J892" s="142" t="e">
        <f t="shared" si="1344"/>
        <v>#DIV/0!</v>
      </c>
      <c r="K892" s="448">
        <f t="shared" ref="K892" si="1358">K898+K934</f>
        <v>0</v>
      </c>
      <c r="L892" s="133" t="e">
        <f t="shared" si="1346"/>
        <v>#DIV/0!</v>
      </c>
      <c r="M892" s="133" t="e">
        <f t="shared" si="1340"/>
        <v>#DIV/0!</v>
      </c>
      <c r="N892" s="448">
        <f t="shared" ref="N892" si="1359">N898+N934</f>
        <v>0</v>
      </c>
      <c r="O892" s="448">
        <f t="shared" ref="O892" si="1360">O898</f>
        <v>0</v>
      </c>
      <c r="P892" s="133" t="e">
        <f t="shared" si="1308"/>
        <v>#DIV/0!</v>
      </c>
      <c r="Q892" s="448">
        <f t="shared" si="1309"/>
        <v>0</v>
      </c>
      <c r="R892" s="448">
        <f t="shared" si="1310"/>
        <v>0</v>
      </c>
      <c r="S892" s="441"/>
      <c r="CJ892" s="46" t="b">
        <f t="shared" si="1311"/>
        <v>1</v>
      </c>
      <c r="CT892" s="452">
        <f t="shared" si="1284"/>
        <v>0</v>
      </c>
      <c r="CU892" s="27" t="b">
        <f t="shared" si="1285"/>
        <v>1</v>
      </c>
    </row>
    <row r="893" spans="1:99" s="43" customFormat="1" ht="87.75" customHeight="1" x14ac:dyDescent="0.35">
      <c r="A893" s="283" t="s">
        <v>250</v>
      </c>
      <c r="B893" s="245" t="s">
        <v>343</v>
      </c>
      <c r="C893" s="154" t="s">
        <v>17</v>
      </c>
      <c r="D893" s="238">
        <f t="shared" ref="D893:H893" si="1361">SUM(D894:D898)</f>
        <v>0</v>
      </c>
      <c r="E893" s="238">
        <f t="shared" si="1361"/>
        <v>0</v>
      </c>
      <c r="F893" s="238">
        <f t="shared" si="1361"/>
        <v>0</v>
      </c>
      <c r="G893" s="238">
        <f t="shared" si="1361"/>
        <v>321638.15000000002</v>
      </c>
      <c r="H893" s="238">
        <f t="shared" si="1361"/>
        <v>321638.15000000002</v>
      </c>
      <c r="I893" s="238">
        <f t="shared" ref="I893" si="1362">SUM(I894:I898)</f>
        <v>121959.6</v>
      </c>
      <c r="J893" s="284">
        <f>I893/H893</f>
        <v>0.379</v>
      </c>
      <c r="K893" s="238">
        <f>SUM(K894:K898)</f>
        <v>121959.6</v>
      </c>
      <c r="L893" s="171">
        <f>K893/H893</f>
        <v>0.38</v>
      </c>
      <c r="M893" s="171">
        <f>K893/I893</f>
        <v>1</v>
      </c>
      <c r="N893" s="238">
        <f t="shared" ref="N893:O893" si="1363">SUM(N894:N898)</f>
        <v>188066.12</v>
      </c>
      <c r="O893" s="238">
        <f t="shared" si="1363"/>
        <v>139102.1</v>
      </c>
      <c r="P893" s="171">
        <f t="shared" ref="P893:P928" si="1364">N893/H893</f>
        <v>0.57999999999999996</v>
      </c>
      <c r="Q893" s="238">
        <f t="shared" ref="Q893:Q904" si="1365">H893-N893</f>
        <v>133572.03</v>
      </c>
      <c r="R893" s="238">
        <f t="shared" ref="R893:R904" si="1366">I893-K893</f>
        <v>0</v>
      </c>
      <c r="S893" s="599"/>
      <c r="CH893" s="607"/>
      <c r="CJ893" s="46" t="b">
        <f t="shared" si="1311"/>
        <v>0</v>
      </c>
      <c r="CT893" s="452">
        <f t="shared" si="1284"/>
        <v>327168.21999999997</v>
      </c>
      <c r="CU893" s="27" t="b">
        <f t="shared" si="1285"/>
        <v>0</v>
      </c>
    </row>
    <row r="894" spans="1:99" s="40" customFormat="1" x14ac:dyDescent="0.35">
      <c r="A894" s="285"/>
      <c r="B894" s="135" t="s">
        <v>10</v>
      </c>
      <c r="C894" s="385"/>
      <c r="D894" s="386"/>
      <c r="E894" s="386"/>
      <c r="F894" s="136"/>
      <c r="G894" s="386">
        <f>G900+G906+G912+G918+G924</f>
        <v>304055.09999999998</v>
      </c>
      <c r="H894" s="438">
        <f t="shared" ref="H894:I894" si="1367">H900+H906+H912+H918+H924</f>
        <v>304055.09999999998</v>
      </c>
      <c r="I894" s="438">
        <f t="shared" si="1367"/>
        <v>113823.23</v>
      </c>
      <c r="J894" s="240">
        <f t="shared" ref="J894:J898" si="1368">I894/H894</f>
        <v>0.37</v>
      </c>
      <c r="K894" s="473">
        <f t="shared" ref="K894" si="1369">K900+K906+K912+K918+K924</f>
        <v>113823.23</v>
      </c>
      <c r="L894" s="240">
        <f>K894/H894</f>
        <v>0.37</v>
      </c>
      <c r="M894" s="215" t="e">
        <f t="shared" ref="M894:N894" si="1370">M900+M906+M912+M918+M924</f>
        <v>#DIV/0!</v>
      </c>
      <c r="N894" s="438">
        <f t="shared" si="1370"/>
        <v>177363.4</v>
      </c>
      <c r="O894" s="386">
        <f t="shared" ref="O894" si="1371">O900+O906+O912+O918+O924+O930</f>
        <v>126691.7</v>
      </c>
      <c r="P894" s="240">
        <f t="shared" si="1364"/>
        <v>0.57999999999999996</v>
      </c>
      <c r="Q894" s="386">
        <f t="shared" si="1365"/>
        <v>126691.7</v>
      </c>
      <c r="R894" s="386">
        <f t="shared" si="1366"/>
        <v>0</v>
      </c>
      <c r="S894" s="599"/>
      <c r="CH894" s="607"/>
      <c r="CJ894" s="46" t="b">
        <f t="shared" si="1311"/>
        <v>1</v>
      </c>
      <c r="CT894" s="452">
        <f t="shared" si="1284"/>
        <v>304055.09999999998</v>
      </c>
      <c r="CU894" s="27" t="b">
        <f t="shared" si="1285"/>
        <v>1</v>
      </c>
    </row>
    <row r="895" spans="1:99" s="40" customFormat="1" x14ac:dyDescent="0.35">
      <c r="A895" s="285"/>
      <c r="B895" s="135" t="s">
        <v>8</v>
      </c>
      <c r="C895" s="385"/>
      <c r="D895" s="386"/>
      <c r="E895" s="386"/>
      <c r="F895" s="386"/>
      <c r="G895" s="438">
        <f t="shared" ref="G895:I895" si="1372">G901+G907+G913+G919+G925</f>
        <v>0</v>
      </c>
      <c r="H895" s="438">
        <f t="shared" si="1372"/>
        <v>0</v>
      </c>
      <c r="I895" s="438">
        <f t="shared" si="1372"/>
        <v>0</v>
      </c>
      <c r="J895" s="150" t="e">
        <f t="shared" si="1368"/>
        <v>#DIV/0!</v>
      </c>
      <c r="K895" s="438">
        <f t="shared" ref="K895" si="1373">K901+K907+K913+K919+K925</f>
        <v>0</v>
      </c>
      <c r="L895" s="150" t="e">
        <f>K895/H895</f>
        <v>#DIV/0!</v>
      </c>
      <c r="M895" s="215" t="e">
        <f t="shared" ref="M895:N895" si="1374">M901+M907+M913+M919+M925</f>
        <v>#DIV/0!</v>
      </c>
      <c r="N895" s="438">
        <f t="shared" si="1374"/>
        <v>0</v>
      </c>
      <c r="O895" s="386">
        <f t="shared" ref="O895" si="1375">O901+O907+O913+O919+O925+O931</f>
        <v>5253.56</v>
      </c>
      <c r="P895" s="150" t="e">
        <f t="shared" si="1364"/>
        <v>#DIV/0!</v>
      </c>
      <c r="Q895" s="215">
        <f t="shared" si="1365"/>
        <v>0</v>
      </c>
      <c r="R895" s="386">
        <f t="shared" si="1366"/>
        <v>0</v>
      </c>
      <c r="S895" s="599"/>
      <c r="CH895" s="607"/>
      <c r="CJ895" s="46" t="b">
        <f t="shared" si="1311"/>
        <v>0</v>
      </c>
      <c r="CT895" s="452">
        <f t="shared" si="1284"/>
        <v>5253.56</v>
      </c>
      <c r="CU895" s="27" t="b">
        <f t="shared" si="1285"/>
        <v>0</v>
      </c>
    </row>
    <row r="896" spans="1:99" s="40" customFormat="1" x14ac:dyDescent="0.35">
      <c r="A896" s="285"/>
      <c r="B896" s="202" t="s">
        <v>19</v>
      </c>
      <c r="C896" s="390"/>
      <c r="D896" s="388"/>
      <c r="E896" s="388"/>
      <c r="F896" s="388"/>
      <c r="G896" s="438">
        <f t="shared" ref="G896:I896" si="1376">G902+G908+G914+G920+G926</f>
        <v>0</v>
      </c>
      <c r="H896" s="438">
        <f t="shared" si="1376"/>
        <v>0</v>
      </c>
      <c r="I896" s="438">
        <f t="shared" si="1376"/>
        <v>0</v>
      </c>
      <c r="J896" s="150" t="e">
        <f t="shared" si="1368"/>
        <v>#DIV/0!</v>
      </c>
      <c r="K896" s="438">
        <f t="shared" ref="K896" si="1377">K902+K908+K914+K920+K926</f>
        <v>0</v>
      </c>
      <c r="L896" s="150" t="e">
        <f t="shared" ref="L896:L898" si="1378">K896/H896</f>
        <v>#DIV/0!</v>
      </c>
      <c r="M896" s="215" t="e">
        <f t="shared" ref="M896:N896" si="1379">M902+M908+M914+M920+M926</f>
        <v>#DIV/0!</v>
      </c>
      <c r="N896" s="438">
        <f t="shared" si="1379"/>
        <v>0</v>
      </c>
      <c r="O896" s="386">
        <f t="shared" ref="O896" si="1380">O902+O908+O914+O920+O926+O932</f>
        <v>276.51</v>
      </c>
      <c r="P896" s="150" t="e">
        <f t="shared" si="1364"/>
        <v>#DIV/0!</v>
      </c>
      <c r="Q896" s="215">
        <f t="shared" si="1365"/>
        <v>0</v>
      </c>
      <c r="R896" s="388">
        <f t="shared" si="1366"/>
        <v>0</v>
      </c>
      <c r="S896" s="599"/>
      <c r="CH896" s="607"/>
      <c r="CJ896" s="46" t="b">
        <f t="shared" si="1311"/>
        <v>0</v>
      </c>
      <c r="CT896" s="452">
        <f t="shared" si="1284"/>
        <v>276.51</v>
      </c>
      <c r="CU896" s="27" t="b">
        <f t="shared" si="1285"/>
        <v>0</v>
      </c>
    </row>
    <row r="897" spans="1:99" s="40" customFormat="1" x14ac:dyDescent="0.35">
      <c r="A897" s="285"/>
      <c r="B897" s="390" t="s">
        <v>22</v>
      </c>
      <c r="C897" s="390"/>
      <c r="D897" s="388"/>
      <c r="E897" s="388"/>
      <c r="F897" s="16"/>
      <c r="G897" s="438">
        <f t="shared" ref="G897:I897" si="1381">G903+G909+G915+G921+G927</f>
        <v>17583.05</v>
      </c>
      <c r="H897" s="438">
        <f t="shared" si="1381"/>
        <v>17583.05</v>
      </c>
      <c r="I897" s="438">
        <f t="shared" si="1381"/>
        <v>8136.37</v>
      </c>
      <c r="J897" s="240">
        <f t="shared" si="1368"/>
        <v>0.46</v>
      </c>
      <c r="K897" s="438">
        <f t="shared" ref="K897" si="1382">K903+K909+K915+K921+K927</f>
        <v>8136.37</v>
      </c>
      <c r="L897" s="240">
        <f t="shared" si="1378"/>
        <v>0.46</v>
      </c>
      <c r="M897" s="215" t="e">
        <f t="shared" ref="M897:N897" si="1383">M903+M909+M915+M921+M927</f>
        <v>#DIV/0!</v>
      </c>
      <c r="N897" s="438">
        <f t="shared" si="1383"/>
        <v>10702.72</v>
      </c>
      <c r="O897" s="386">
        <f t="shared" ref="O897" si="1384">O903+O909+O915+O921+O927+O933</f>
        <v>6880.33</v>
      </c>
      <c r="P897" s="240">
        <f t="shared" si="1364"/>
        <v>0.61</v>
      </c>
      <c r="Q897" s="386">
        <f t="shared" si="1365"/>
        <v>6880.33</v>
      </c>
      <c r="R897" s="248">
        <f t="shared" si="1366"/>
        <v>0</v>
      </c>
      <c r="S897" s="599"/>
      <c r="CH897" s="607"/>
      <c r="CJ897" s="46" t="b">
        <f t="shared" si="1311"/>
        <v>1</v>
      </c>
      <c r="CT897" s="452">
        <f t="shared" si="1284"/>
        <v>17583.05</v>
      </c>
      <c r="CU897" s="27" t="b">
        <f t="shared" si="1285"/>
        <v>1</v>
      </c>
    </row>
    <row r="898" spans="1:99" s="40" customFormat="1" x14ac:dyDescent="0.35">
      <c r="A898" s="286"/>
      <c r="B898" s="202" t="s">
        <v>11</v>
      </c>
      <c r="C898" s="390"/>
      <c r="D898" s="388"/>
      <c r="E898" s="388"/>
      <c r="F898" s="16"/>
      <c r="G898" s="438">
        <f t="shared" ref="G898:I898" si="1385">G904+G910+G916+G922+G928</f>
        <v>0</v>
      </c>
      <c r="H898" s="438">
        <f t="shared" si="1385"/>
        <v>0</v>
      </c>
      <c r="I898" s="438">
        <f t="shared" si="1385"/>
        <v>0</v>
      </c>
      <c r="J898" s="150" t="e">
        <f t="shared" si="1368"/>
        <v>#DIV/0!</v>
      </c>
      <c r="K898" s="438">
        <f t="shared" ref="K898" si="1386">K904+K910+K916+K922+K928</f>
        <v>0</v>
      </c>
      <c r="L898" s="150" t="e">
        <f t="shared" si="1378"/>
        <v>#DIV/0!</v>
      </c>
      <c r="M898" s="215" t="e">
        <f t="shared" ref="M898:N898" si="1387">M904+M910+M916+M922+M928</f>
        <v>#DIV/0!</v>
      </c>
      <c r="N898" s="438">
        <f t="shared" si="1387"/>
        <v>0</v>
      </c>
      <c r="O898" s="386">
        <f t="shared" ref="O898" si="1388">O904+O910+O916+O922+O928+O934</f>
        <v>0</v>
      </c>
      <c r="P898" s="150" t="e">
        <f t="shared" si="1364"/>
        <v>#DIV/0!</v>
      </c>
      <c r="Q898" s="386">
        <f t="shared" si="1365"/>
        <v>0</v>
      </c>
      <c r="R898" s="388">
        <f t="shared" si="1366"/>
        <v>0</v>
      </c>
      <c r="S898" s="599"/>
      <c r="CH898" s="607"/>
      <c r="CJ898" s="46" t="b">
        <f t="shared" si="1311"/>
        <v>1</v>
      </c>
      <c r="CT898" s="452">
        <f t="shared" si="1284"/>
        <v>0</v>
      </c>
      <c r="CU898" s="27" t="b">
        <f t="shared" si="1285"/>
        <v>1</v>
      </c>
    </row>
    <row r="899" spans="1:99" s="40" customFormat="1" ht="234" customHeight="1" x14ac:dyDescent="0.35">
      <c r="A899" s="600" t="s">
        <v>285</v>
      </c>
      <c r="B899" s="131" t="s">
        <v>385</v>
      </c>
      <c r="C899" s="173" t="s">
        <v>17</v>
      </c>
      <c r="D899" s="42">
        <f t="shared" ref="D899:I899" si="1389">SUM(D900:D904)</f>
        <v>0</v>
      </c>
      <c r="E899" s="42">
        <f t="shared" si="1389"/>
        <v>0</v>
      </c>
      <c r="F899" s="42">
        <f t="shared" si="1389"/>
        <v>0</v>
      </c>
      <c r="G899" s="42">
        <f t="shared" si="1389"/>
        <v>538.28</v>
      </c>
      <c r="H899" s="42">
        <f t="shared" si="1389"/>
        <v>538.28</v>
      </c>
      <c r="I899" s="42">
        <f t="shared" si="1389"/>
        <v>0</v>
      </c>
      <c r="J899" s="499">
        <f>I899/H899</f>
        <v>0</v>
      </c>
      <c r="K899" s="42">
        <f>SUM(K900:K904)</f>
        <v>0</v>
      </c>
      <c r="L899" s="169">
        <f>K899/H899</f>
        <v>0</v>
      </c>
      <c r="M899" s="174" t="e">
        <f>K899/I899</f>
        <v>#DIV/0!</v>
      </c>
      <c r="N899" s="42">
        <f>SUM(N900:N904)</f>
        <v>538.28</v>
      </c>
      <c r="O899" s="42">
        <f t="shared" ref="O899:O928" si="1390">H899-N899</f>
        <v>0</v>
      </c>
      <c r="P899" s="169">
        <f t="shared" si="1364"/>
        <v>1</v>
      </c>
      <c r="Q899" s="42">
        <f t="shared" si="1365"/>
        <v>0</v>
      </c>
      <c r="R899" s="42">
        <f t="shared" si="1366"/>
        <v>0</v>
      </c>
      <c r="S899" s="645" t="s">
        <v>536</v>
      </c>
      <c r="CH899" s="476"/>
      <c r="CJ899" s="46" t="b">
        <f t="shared" si="1311"/>
        <v>1</v>
      </c>
      <c r="CT899" s="210">
        <f t="shared" si="1284"/>
        <v>538.28</v>
      </c>
      <c r="CU899" s="46" t="b">
        <f t="shared" si="1285"/>
        <v>1</v>
      </c>
    </row>
    <row r="900" spans="1:99" s="40" customFormat="1" ht="30.75" customHeight="1" x14ac:dyDescent="0.35">
      <c r="A900" s="601"/>
      <c r="B900" s="135" t="s">
        <v>10</v>
      </c>
      <c r="C900" s="483"/>
      <c r="D900" s="487"/>
      <c r="E900" s="487"/>
      <c r="F900" s="136"/>
      <c r="G900" s="487"/>
      <c r="H900" s="136"/>
      <c r="I900" s="487"/>
      <c r="J900" s="150" t="e">
        <f>I900/H900</f>
        <v>#DIV/0!</v>
      </c>
      <c r="K900" s="487"/>
      <c r="L900" s="150" t="e">
        <f t="shared" ref="L900" si="1391">K900/H900</f>
        <v>#DIV/0!</v>
      </c>
      <c r="M900" s="133" t="e">
        <f t="shared" ref="M900" si="1392">K900/I900</f>
        <v>#DIV/0!</v>
      </c>
      <c r="N900" s="487">
        <f>H900</f>
        <v>0</v>
      </c>
      <c r="O900" s="136">
        <f t="shared" si="1390"/>
        <v>0</v>
      </c>
      <c r="P900" s="150" t="e">
        <f t="shared" si="1364"/>
        <v>#DIV/0!</v>
      </c>
      <c r="Q900" s="487">
        <f t="shared" si="1365"/>
        <v>0</v>
      </c>
      <c r="R900" s="487">
        <f t="shared" si="1366"/>
        <v>0</v>
      </c>
      <c r="S900" s="645"/>
      <c r="CH900" s="476"/>
      <c r="CJ900" s="46" t="b">
        <f t="shared" si="1311"/>
        <v>1</v>
      </c>
      <c r="CT900" s="210">
        <f t="shared" si="1284"/>
        <v>0</v>
      </c>
      <c r="CU900" s="46" t="b">
        <f t="shared" si="1285"/>
        <v>1</v>
      </c>
    </row>
    <row r="901" spans="1:99" s="40" customFormat="1" ht="30.75" customHeight="1" x14ac:dyDescent="0.35">
      <c r="A901" s="601"/>
      <c r="B901" s="135" t="s">
        <v>8</v>
      </c>
      <c r="C901" s="483"/>
      <c r="D901" s="487"/>
      <c r="E901" s="487"/>
      <c r="F901" s="487"/>
      <c r="G901" s="487"/>
      <c r="H901" s="487"/>
      <c r="I901" s="487"/>
      <c r="J901" s="150" t="e">
        <f t="shared" ref="J901:J928" si="1393">I901/H901</f>
        <v>#DIV/0!</v>
      </c>
      <c r="K901" s="215"/>
      <c r="L901" s="150" t="e">
        <f>K901/H901</f>
        <v>#DIV/0!</v>
      </c>
      <c r="M901" s="133" t="e">
        <f>K901/I901</f>
        <v>#DIV/0!</v>
      </c>
      <c r="N901" s="487">
        <f>H901</f>
        <v>0</v>
      </c>
      <c r="O901" s="487">
        <f t="shared" si="1390"/>
        <v>0</v>
      </c>
      <c r="P901" s="150" t="e">
        <f t="shared" si="1364"/>
        <v>#DIV/0!</v>
      </c>
      <c r="Q901" s="215">
        <f t="shared" si="1365"/>
        <v>0</v>
      </c>
      <c r="R901" s="487">
        <f t="shared" si="1366"/>
        <v>0</v>
      </c>
      <c r="S901" s="645"/>
      <c r="CH901" s="476"/>
      <c r="CJ901" s="46" t="b">
        <f t="shared" si="1311"/>
        <v>1</v>
      </c>
      <c r="CT901" s="210">
        <f t="shared" si="1284"/>
        <v>0</v>
      </c>
      <c r="CU901" s="46" t="b">
        <f t="shared" si="1285"/>
        <v>1</v>
      </c>
    </row>
    <row r="902" spans="1:99" s="40" customFormat="1" ht="30.75" customHeight="1" x14ac:dyDescent="0.35">
      <c r="A902" s="601"/>
      <c r="B902" s="202" t="s">
        <v>19</v>
      </c>
      <c r="C902" s="503"/>
      <c r="D902" s="488"/>
      <c r="E902" s="488"/>
      <c r="F902" s="488"/>
      <c r="G902" s="488"/>
      <c r="H902" s="488"/>
      <c r="I902" s="488"/>
      <c r="J902" s="150" t="e">
        <f t="shared" si="1393"/>
        <v>#DIV/0!</v>
      </c>
      <c r="K902" s="137"/>
      <c r="L902" s="150" t="e">
        <f t="shared" ref="L902:L928" si="1394">K902/H902</f>
        <v>#DIV/0!</v>
      </c>
      <c r="M902" s="133" t="e">
        <f t="shared" ref="M902:M928" si="1395">K902/I902</f>
        <v>#DIV/0!</v>
      </c>
      <c r="N902" s="487">
        <f>H902</f>
        <v>0</v>
      </c>
      <c r="O902" s="488">
        <f t="shared" si="1390"/>
        <v>0</v>
      </c>
      <c r="P902" s="150" t="e">
        <f t="shared" si="1364"/>
        <v>#DIV/0!</v>
      </c>
      <c r="Q902" s="215">
        <f t="shared" si="1365"/>
        <v>0</v>
      </c>
      <c r="R902" s="488">
        <f t="shared" si="1366"/>
        <v>0</v>
      </c>
      <c r="S902" s="645"/>
      <c r="CH902" s="476"/>
      <c r="CJ902" s="46" t="b">
        <f t="shared" si="1311"/>
        <v>1</v>
      </c>
      <c r="CT902" s="210">
        <f t="shared" si="1284"/>
        <v>0</v>
      </c>
      <c r="CU902" s="46" t="b">
        <f t="shared" si="1285"/>
        <v>1</v>
      </c>
    </row>
    <row r="903" spans="1:99" s="40" customFormat="1" ht="30.75" customHeight="1" x14ac:dyDescent="0.35">
      <c r="A903" s="601"/>
      <c r="B903" s="503" t="s">
        <v>22</v>
      </c>
      <c r="C903" s="503"/>
      <c r="D903" s="488"/>
      <c r="E903" s="488"/>
      <c r="F903" s="16"/>
      <c r="G903" s="488">
        <v>538.28</v>
      </c>
      <c r="H903" s="488">
        <v>538.28</v>
      </c>
      <c r="I903" s="248"/>
      <c r="J903" s="150">
        <f t="shared" si="1393"/>
        <v>0</v>
      </c>
      <c r="K903" s="248"/>
      <c r="L903" s="150">
        <f t="shared" si="1394"/>
        <v>0</v>
      </c>
      <c r="M903" s="133" t="e">
        <f t="shared" si="1395"/>
        <v>#DIV/0!</v>
      </c>
      <c r="N903" s="487">
        <f>H903</f>
        <v>538.28</v>
      </c>
      <c r="O903" s="488">
        <f t="shared" si="1390"/>
        <v>0</v>
      </c>
      <c r="P903" s="240">
        <f t="shared" si="1364"/>
        <v>1</v>
      </c>
      <c r="Q903" s="487">
        <f t="shared" si="1365"/>
        <v>0</v>
      </c>
      <c r="R903" s="248">
        <f t="shared" si="1366"/>
        <v>0</v>
      </c>
      <c r="S903" s="645"/>
      <c r="CH903" s="476"/>
      <c r="CJ903" s="46" t="b">
        <f t="shared" si="1311"/>
        <v>1</v>
      </c>
      <c r="CT903" s="210">
        <f t="shared" si="1284"/>
        <v>538.28</v>
      </c>
      <c r="CU903" s="46" t="b">
        <f t="shared" si="1285"/>
        <v>1</v>
      </c>
    </row>
    <row r="904" spans="1:99" s="40" customFormat="1" ht="42" customHeight="1" x14ac:dyDescent="0.35">
      <c r="A904" s="602"/>
      <c r="B904" s="202" t="s">
        <v>11</v>
      </c>
      <c r="C904" s="503"/>
      <c r="D904" s="488"/>
      <c r="E904" s="488"/>
      <c r="F904" s="16"/>
      <c r="G904" s="488"/>
      <c r="H904" s="488"/>
      <c r="I904" s="488"/>
      <c r="J904" s="150" t="e">
        <f t="shared" si="1393"/>
        <v>#DIV/0!</v>
      </c>
      <c r="K904" s="488"/>
      <c r="L904" s="150" t="e">
        <f t="shared" si="1394"/>
        <v>#DIV/0!</v>
      </c>
      <c r="M904" s="133" t="e">
        <f t="shared" si="1395"/>
        <v>#DIV/0!</v>
      </c>
      <c r="N904" s="487">
        <f t="shared" ref="N904" si="1396">H904</f>
        <v>0</v>
      </c>
      <c r="O904" s="488">
        <f t="shared" si="1390"/>
        <v>0</v>
      </c>
      <c r="P904" s="150" t="e">
        <f t="shared" si="1364"/>
        <v>#DIV/0!</v>
      </c>
      <c r="Q904" s="487">
        <f t="shared" si="1365"/>
        <v>0</v>
      </c>
      <c r="R904" s="488">
        <f t="shared" si="1366"/>
        <v>0</v>
      </c>
      <c r="S904" s="645"/>
      <c r="CH904" s="476"/>
      <c r="CJ904" s="46" t="b">
        <f t="shared" si="1311"/>
        <v>1</v>
      </c>
      <c r="CT904" s="210">
        <f t="shared" si="1284"/>
        <v>0</v>
      </c>
      <c r="CU904" s="46" t="b">
        <f t="shared" si="1285"/>
        <v>1</v>
      </c>
    </row>
    <row r="905" spans="1:99" s="40" customFormat="1" ht="306.75" customHeight="1" x14ac:dyDescent="0.35">
      <c r="A905" s="600" t="s">
        <v>286</v>
      </c>
      <c r="B905" s="249" t="s">
        <v>386</v>
      </c>
      <c r="C905" s="453"/>
      <c r="D905" s="472"/>
      <c r="E905" s="472"/>
      <c r="F905" s="16"/>
      <c r="G905" s="472">
        <f>SUM(G906:G910)</f>
        <v>320060.33</v>
      </c>
      <c r="H905" s="472">
        <f>SUM(H906:H910)</f>
        <v>320060.33</v>
      </c>
      <c r="I905" s="472">
        <f>SUM(I906:I910)</f>
        <v>121959.6</v>
      </c>
      <c r="J905" s="134">
        <f t="shared" si="1393"/>
        <v>0.38</v>
      </c>
      <c r="K905" s="472">
        <f>SUM(K906:K910)</f>
        <v>121959.6</v>
      </c>
      <c r="L905" s="134">
        <f t="shared" si="1394"/>
        <v>0.38</v>
      </c>
      <c r="M905" s="134">
        <f t="shared" si="1395"/>
        <v>1</v>
      </c>
      <c r="N905" s="472">
        <f>SUM(N906:N910)</f>
        <v>186698.3</v>
      </c>
      <c r="O905" s="472">
        <f t="shared" si="1390"/>
        <v>133362.03</v>
      </c>
      <c r="P905" s="565">
        <f t="shared" si="1364"/>
        <v>0.57999999999999996</v>
      </c>
      <c r="Q905" s="472"/>
      <c r="R905" s="472"/>
      <c r="S905" s="576" t="s">
        <v>547</v>
      </c>
      <c r="CH905" s="476"/>
      <c r="CJ905" s="46" t="b">
        <f t="shared" si="1311"/>
        <v>1</v>
      </c>
      <c r="CT905" s="210">
        <f t="shared" si="1284"/>
        <v>320060.33</v>
      </c>
      <c r="CU905" s="46" t="b">
        <f t="shared" si="1285"/>
        <v>1</v>
      </c>
    </row>
    <row r="906" spans="1:99" s="40" customFormat="1" ht="42" customHeight="1" x14ac:dyDescent="0.35">
      <c r="A906" s="601"/>
      <c r="B906" s="135" t="s">
        <v>10</v>
      </c>
      <c r="C906" s="453"/>
      <c r="D906" s="472"/>
      <c r="E906" s="472"/>
      <c r="F906" s="16"/>
      <c r="G906" s="472">
        <v>304055.09999999998</v>
      </c>
      <c r="H906" s="472">
        <v>304055.09999999998</v>
      </c>
      <c r="I906" s="472">
        <v>113823.23</v>
      </c>
      <c r="J906" s="240">
        <f t="shared" si="1393"/>
        <v>0.37</v>
      </c>
      <c r="K906" s="472">
        <v>113823.23</v>
      </c>
      <c r="L906" s="240">
        <f t="shared" si="1394"/>
        <v>0.37</v>
      </c>
      <c r="M906" s="134">
        <f t="shared" si="1395"/>
        <v>1</v>
      </c>
      <c r="N906" s="473">
        <v>177363.4</v>
      </c>
      <c r="O906" s="472">
        <f t="shared" si="1390"/>
        <v>126691.7</v>
      </c>
      <c r="P906" s="240">
        <f t="shared" si="1364"/>
        <v>0.57999999999999996</v>
      </c>
      <c r="Q906" s="473"/>
      <c r="R906" s="472"/>
      <c r="S906" s="577"/>
      <c r="CH906" s="476"/>
      <c r="CJ906" s="46" t="b">
        <f t="shared" si="1311"/>
        <v>1</v>
      </c>
      <c r="CT906" s="210">
        <f t="shared" si="1284"/>
        <v>304055.09999999998</v>
      </c>
      <c r="CU906" s="46" t="b">
        <f t="shared" si="1285"/>
        <v>1</v>
      </c>
    </row>
    <row r="907" spans="1:99" s="40" customFormat="1" ht="42" customHeight="1" x14ac:dyDescent="0.35">
      <c r="A907" s="601"/>
      <c r="B907" s="135" t="s">
        <v>8</v>
      </c>
      <c r="C907" s="453"/>
      <c r="D907" s="472"/>
      <c r="E907" s="472"/>
      <c r="F907" s="16"/>
      <c r="G907" s="472"/>
      <c r="H907" s="472"/>
      <c r="I907" s="472"/>
      <c r="J907" s="150" t="e">
        <f t="shared" si="1393"/>
        <v>#DIV/0!</v>
      </c>
      <c r="K907" s="472"/>
      <c r="L907" s="150" t="e">
        <f t="shared" si="1394"/>
        <v>#DIV/0!</v>
      </c>
      <c r="M907" s="133" t="e">
        <f t="shared" si="1395"/>
        <v>#DIV/0!</v>
      </c>
      <c r="N907" s="473"/>
      <c r="O907" s="472">
        <f t="shared" si="1390"/>
        <v>0</v>
      </c>
      <c r="P907" s="150" t="e">
        <f t="shared" si="1364"/>
        <v>#DIV/0!</v>
      </c>
      <c r="Q907" s="473"/>
      <c r="R907" s="472"/>
      <c r="S907" s="577"/>
      <c r="CH907" s="476"/>
      <c r="CJ907" s="46" t="b">
        <f t="shared" si="1311"/>
        <v>1</v>
      </c>
      <c r="CT907" s="210">
        <f t="shared" si="1284"/>
        <v>0</v>
      </c>
      <c r="CU907" s="46" t="b">
        <f t="shared" si="1285"/>
        <v>1</v>
      </c>
    </row>
    <row r="908" spans="1:99" s="40" customFormat="1" ht="42" customHeight="1" x14ac:dyDescent="0.35">
      <c r="A908" s="601"/>
      <c r="B908" s="202" t="s">
        <v>19</v>
      </c>
      <c r="C908" s="453"/>
      <c r="D908" s="472"/>
      <c r="E908" s="472"/>
      <c r="F908" s="16"/>
      <c r="G908" s="472"/>
      <c r="H908" s="472"/>
      <c r="I908" s="472"/>
      <c r="J908" s="150" t="e">
        <f t="shared" si="1393"/>
        <v>#DIV/0!</v>
      </c>
      <c r="K908" s="472"/>
      <c r="L908" s="150" t="e">
        <f t="shared" si="1394"/>
        <v>#DIV/0!</v>
      </c>
      <c r="M908" s="133" t="e">
        <f t="shared" si="1395"/>
        <v>#DIV/0!</v>
      </c>
      <c r="N908" s="473"/>
      <c r="O908" s="472">
        <f t="shared" si="1390"/>
        <v>0</v>
      </c>
      <c r="P908" s="150" t="e">
        <f t="shared" si="1364"/>
        <v>#DIV/0!</v>
      </c>
      <c r="Q908" s="473"/>
      <c r="R908" s="472"/>
      <c r="S908" s="577"/>
      <c r="CH908" s="476"/>
      <c r="CJ908" s="46" t="b">
        <f t="shared" si="1311"/>
        <v>1</v>
      </c>
      <c r="CT908" s="210">
        <f t="shared" si="1284"/>
        <v>0</v>
      </c>
      <c r="CU908" s="46" t="b">
        <f t="shared" si="1285"/>
        <v>1</v>
      </c>
    </row>
    <row r="909" spans="1:99" s="40" customFormat="1" ht="42" customHeight="1" x14ac:dyDescent="0.35">
      <c r="A909" s="601"/>
      <c r="B909" s="453" t="s">
        <v>22</v>
      </c>
      <c r="C909" s="453"/>
      <c r="D909" s="472"/>
      <c r="E909" s="472"/>
      <c r="F909" s="16"/>
      <c r="G909" s="472">
        <v>16005.23</v>
      </c>
      <c r="H909" s="472">
        <v>16005.23</v>
      </c>
      <c r="I909" s="472">
        <v>8136.37</v>
      </c>
      <c r="J909" s="240">
        <f t="shared" si="1393"/>
        <v>0.51</v>
      </c>
      <c r="K909" s="472">
        <v>8136.37</v>
      </c>
      <c r="L909" s="240">
        <f t="shared" si="1394"/>
        <v>0.51</v>
      </c>
      <c r="M909" s="134">
        <f t="shared" si="1395"/>
        <v>1</v>
      </c>
      <c r="N909" s="472">
        <v>9334.9</v>
      </c>
      <c r="O909" s="472">
        <f t="shared" si="1390"/>
        <v>6670.33</v>
      </c>
      <c r="P909" s="566">
        <f t="shared" si="1364"/>
        <v>0.57999999999999996</v>
      </c>
      <c r="Q909" s="473"/>
      <c r="R909" s="472"/>
      <c r="S909" s="577"/>
      <c r="CH909" s="476"/>
      <c r="CJ909" s="46" t="b">
        <f t="shared" si="1311"/>
        <v>1</v>
      </c>
      <c r="CT909" s="210">
        <f t="shared" si="1284"/>
        <v>16005.23</v>
      </c>
      <c r="CU909" s="46" t="b">
        <f t="shared" si="1285"/>
        <v>1</v>
      </c>
    </row>
    <row r="910" spans="1:99" s="40" customFormat="1" ht="42" customHeight="1" x14ac:dyDescent="0.35">
      <c r="A910" s="602"/>
      <c r="B910" s="202" t="s">
        <v>11</v>
      </c>
      <c r="C910" s="453"/>
      <c r="D910" s="472"/>
      <c r="E910" s="472"/>
      <c r="F910" s="16"/>
      <c r="G910" s="472"/>
      <c r="H910" s="472"/>
      <c r="I910" s="472"/>
      <c r="J910" s="150" t="e">
        <f t="shared" si="1393"/>
        <v>#DIV/0!</v>
      </c>
      <c r="K910" s="472"/>
      <c r="L910" s="150" t="e">
        <f t="shared" si="1394"/>
        <v>#DIV/0!</v>
      </c>
      <c r="M910" s="133" t="e">
        <f t="shared" si="1395"/>
        <v>#DIV/0!</v>
      </c>
      <c r="N910" s="473"/>
      <c r="O910" s="472">
        <f t="shared" si="1390"/>
        <v>0</v>
      </c>
      <c r="P910" s="150" t="e">
        <f t="shared" si="1364"/>
        <v>#DIV/0!</v>
      </c>
      <c r="Q910" s="473"/>
      <c r="R910" s="472"/>
      <c r="S910" s="578"/>
      <c r="CH910" s="476"/>
      <c r="CJ910" s="46" t="b">
        <f t="shared" si="1311"/>
        <v>1</v>
      </c>
      <c r="CT910" s="210">
        <f t="shared" si="1284"/>
        <v>0</v>
      </c>
      <c r="CU910" s="46" t="b">
        <f t="shared" si="1285"/>
        <v>1</v>
      </c>
    </row>
    <row r="911" spans="1:99" s="40" customFormat="1" ht="177" customHeight="1" x14ac:dyDescent="0.35">
      <c r="A911" s="600" t="s">
        <v>395</v>
      </c>
      <c r="B911" s="249" t="s">
        <v>387</v>
      </c>
      <c r="C911" s="453"/>
      <c r="D911" s="472"/>
      <c r="E911" s="472"/>
      <c r="F911" s="16"/>
      <c r="G911" s="472">
        <f>SUM(G912:G916)</f>
        <v>369.24</v>
      </c>
      <c r="H911" s="472">
        <f>SUM(H912:H916)</f>
        <v>369.24</v>
      </c>
      <c r="I911" s="472">
        <f>SUM(I912:I916)</f>
        <v>0</v>
      </c>
      <c r="J911" s="133">
        <f t="shared" si="1393"/>
        <v>0</v>
      </c>
      <c r="K911" s="472"/>
      <c r="L911" s="133">
        <f t="shared" si="1394"/>
        <v>0</v>
      </c>
      <c r="M911" s="133" t="e">
        <f t="shared" si="1395"/>
        <v>#DIV/0!</v>
      </c>
      <c r="N911" s="472">
        <f>SUM(N912:N916)</f>
        <v>313.93</v>
      </c>
      <c r="O911" s="472">
        <f t="shared" si="1390"/>
        <v>55.31</v>
      </c>
      <c r="P911" s="565">
        <f t="shared" si="1364"/>
        <v>0.85</v>
      </c>
      <c r="Q911" s="472"/>
      <c r="R911" s="472"/>
      <c r="S911" s="582" t="s">
        <v>548</v>
      </c>
      <c r="CH911" s="476"/>
      <c r="CJ911" s="46" t="b">
        <f t="shared" si="1311"/>
        <v>1</v>
      </c>
      <c r="CT911" s="210">
        <f t="shared" si="1284"/>
        <v>369.24</v>
      </c>
      <c r="CU911" s="46" t="b">
        <f t="shared" si="1285"/>
        <v>1</v>
      </c>
    </row>
    <row r="912" spans="1:99" s="40" customFormat="1" x14ac:dyDescent="0.35">
      <c r="A912" s="601"/>
      <c r="B912" s="135" t="s">
        <v>10</v>
      </c>
      <c r="C912" s="453"/>
      <c r="D912" s="472"/>
      <c r="E912" s="472"/>
      <c r="F912" s="16"/>
      <c r="G912" s="472"/>
      <c r="H912" s="472"/>
      <c r="I912" s="472"/>
      <c r="J912" s="150" t="e">
        <f t="shared" si="1393"/>
        <v>#DIV/0!</v>
      </c>
      <c r="K912" s="472"/>
      <c r="L912" s="150" t="e">
        <f t="shared" si="1394"/>
        <v>#DIV/0!</v>
      </c>
      <c r="M912" s="133" t="e">
        <f t="shared" si="1395"/>
        <v>#DIV/0!</v>
      </c>
      <c r="N912" s="473"/>
      <c r="O912" s="472">
        <f t="shared" si="1390"/>
        <v>0</v>
      </c>
      <c r="P912" s="150" t="e">
        <f t="shared" si="1364"/>
        <v>#DIV/0!</v>
      </c>
      <c r="Q912" s="473"/>
      <c r="R912" s="472"/>
      <c r="S912" s="583"/>
      <c r="CH912" s="476"/>
      <c r="CJ912" s="46" t="b">
        <f t="shared" si="1311"/>
        <v>1</v>
      </c>
      <c r="CT912" s="210">
        <f t="shared" si="1284"/>
        <v>0</v>
      </c>
      <c r="CU912" s="46" t="b">
        <f t="shared" si="1285"/>
        <v>1</v>
      </c>
    </row>
    <row r="913" spans="1:99" s="40" customFormat="1" x14ac:dyDescent="0.35">
      <c r="A913" s="601"/>
      <c r="B913" s="135" t="s">
        <v>8</v>
      </c>
      <c r="C913" s="453"/>
      <c r="D913" s="472"/>
      <c r="E913" s="472"/>
      <c r="F913" s="16"/>
      <c r="G913" s="472"/>
      <c r="H913" s="472"/>
      <c r="I913" s="472"/>
      <c r="J913" s="150" t="e">
        <f t="shared" si="1393"/>
        <v>#DIV/0!</v>
      </c>
      <c r="K913" s="472"/>
      <c r="L913" s="150" t="e">
        <f t="shared" si="1394"/>
        <v>#DIV/0!</v>
      </c>
      <c r="M913" s="133" t="e">
        <f t="shared" si="1395"/>
        <v>#DIV/0!</v>
      </c>
      <c r="N913" s="473"/>
      <c r="O913" s="472">
        <f t="shared" si="1390"/>
        <v>0</v>
      </c>
      <c r="P913" s="150" t="e">
        <f t="shared" si="1364"/>
        <v>#DIV/0!</v>
      </c>
      <c r="Q913" s="473"/>
      <c r="R913" s="472"/>
      <c r="S913" s="583"/>
      <c r="CH913" s="476"/>
      <c r="CJ913" s="46" t="b">
        <f t="shared" si="1311"/>
        <v>1</v>
      </c>
      <c r="CT913" s="210">
        <f t="shared" si="1284"/>
        <v>0</v>
      </c>
      <c r="CU913" s="46" t="b">
        <f t="shared" si="1285"/>
        <v>1</v>
      </c>
    </row>
    <row r="914" spans="1:99" s="40" customFormat="1" x14ac:dyDescent="0.35">
      <c r="A914" s="601"/>
      <c r="B914" s="202" t="s">
        <v>19</v>
      </c>
      <c r="C914" s="453"/>
      <c r="D914" s="472"/>
      <c r="E914" s="472"/>
      <c r="F914" s="16"/>
      <c r="G914" s="472"/>
      <c r="H914" s="472"/>
      <c r="I914" s="472"/>
      <c r="J914" s="150" t="e">
        <f t="shared" si="1393"/>
        <v>#DIV/0!</v>
      </c>
      <c r="K914" s="472"/>
      <c r="L914" s="150" t="e">
        <f t="shared" si="1394"/>
        <v>#DIV/0!</v>
      </c>
      <c r="M914" s="133" t="e">
        <f t="shared" si="1395"/>
        <v>#DIV/0!</v>
      </c>
      <c r="N914" s="473"/>
      <c r="O914" s="472">
        <f t="shared" si="1390"/>
        <v>0</v>
      </c>
      <c r="P914" s="150" t="e">
        <f t="shared" si="1364"/>
        <v>#DIV/0!</v>
      </c>
      <c r="Q914" s="473"/>
      <c r="R914" s="472"/>
      <c r="S914" s="583"/>
      <c r="CH914" s="476"/>
      <c r="CJ914" s="46" t="b">
        <f t="shared" si="1311"/>
        <v>1</v>
      </c>
      <c r="CT914" s="210">
        <f t="shared" ref="CT914:CT977" si="1397">N914+O914</f>
        <v>0</v>
      </c>
      <c r="CU914" s="46" t="b">
        <f t="shared" ref="CU914:CU977" si="1398">CT914=H914</f>
        <v>1</v>
      </c>
    </row>
    <row r="915" spans="1:99" s="40" customFormat="1" x14ac:dyDescent="0.35">
      <c r="A915" s="601"/>
      <c r="B915" s="453" t="s">
        <v>22</v>
      </c>
      <c r="C915" s="453"/>
      <c r="D915" s="472"/>
      <c r="E915" s="472"/>
      <c r="F915" s="16"/>
      <c r="G915" s="467">
        <v>369.24</v>
      </c>
      <c r="H915" s="467">
        <v>369.24</v>
      </c>
      <c r="I915" s="472"/>
      <c r="J915" s="150">
        <f>I915/H921</f>
        <v>0</v>
      </c>
      <c r="K915" s="472"/>
      <c r="L915" s="150">
        <f>K915/H921</f>
        <v>0</v>
      </c>
      <c r="M915" s="133" t="e">
        <f t="shared" si="1395"/>
        <v>#DIV/0!</v>
      </c>
      <c r="N915" s="467">
        <v>313.93</v>
      </c>
      <c r="O915" s="472">
        <f t="shared" si="1390"/>
        <v>55.31</v>
      </c>
      <c r="P915" s="566">
        <f t="shared" si="1364"/>
        <v>0.85</v>
      </c>
      <c r="Q915" s="473"/>
      <c r="R915" s="472"/>
      <c r="S915" s="583"/>
      <c r="CH915" s="476"/>
      <c r="CJ915" s="46" t="b">
        <f t="shared" si="1311"/>
        <v>1</v>
      </c>
      <c r="CT915" s="210">
        <f t="shared" si="1397"/>
        <v>369.24</v>
      </c>
      <c r="CU915" s="46" t="b">
        <f t="shared" si="1398"/>
        <v>1</v>
      </c>
    </row>
    <row r="916" spans="1:99" s="40" customFormat="1" x14ac:dyDescent="0.35">
      <c r="A916" s="602"/>
      <c r="B916" s="202" t="s">
        <v>11</v>
      </c>
      <c r="C916" s="453"/>
      <c r="D916" s="472"/>
      <c r="E916" s="472"/>
      <c r="F916" s="16"/>
      <c r="G916" s="472"/>
      <c r="H916" s="472"/>
      <c r="I916" s="472"/>
      <c r="J916" s="150" t="e">
        <f t="shared" si="1393"/>
        <v>#DIV/0!</v>
      </c>
      <c r="K916" s="472"/>
      <c r="L916" s="150" t="e">
        <f t="shared" si="1394"/>
        <v>#DIV/0!</v>
      </c>
      <c r="M916" s="133" t="e">
        <f t="shared" si="1395"/>
        <v>#DIV/0!</v>
      </c>
      <c r="N916" s="473"/>
      <c r="O916" s="472">
        <f t="shared" si="1390"/>
        <v>0</v>
      </c>
      <c r="P916" s="150" t="e">
        <f t="shared" si="1364"/>
        <v>#DIV/0!</v>
      </c>
      <c r="Q916" s="473"/>
      <c r="R916" s="472"/>
      <c r="S916" s="584"/>
      <c r="CH916" s="476"/>
      <c r="CJ916" s="46" t="b">
        <f t="shared" si="1311"/>
        <v>1</v>
      </c>
      <c r="CT916" s="210">
        <f t="shared" si="1397"/>
        <v>0</v>
      </c>
      <c r="CU916" s="46" t="b">
        <f t="shared" si="1398"/>
        <v>1</v>
      </c>
    </row>
    <row r="917" spans="1:99" s="40" customFormat="1" ht="116.25" x14ac:dyDescent="0.35">
      <c r="A917" s="600" t="s">
        <v>396</v>
      </c>
      <c r="B917" s="249" t="s">
        <v>388</v>
      </c>
      <c r="C917" s="453"/>
      <c r="D917" s="472"/>
      <c r="E917" s="472"/>
      <c r="F917" s="16"/>
      <c r="G917" s="472">
        <f>SUM(G918:G922)</f>
        <v>275.05</v>
      </c>
      <c r="H917" s="472">
        <f t="shared" ref="H917:I917" si="1399">SUM(H918:H922)</f>
        <v>275.05</v>
      </c>
      <c r="I917" s="472">
        <f t="shared" si="1399"/>
        <v>0</v>
      </c>
      <c r="J917" s="133">
        <f t="shared" si="1393"/>
        <v>0</v>
      </c>
      <c r="K917" s="472">
        <f>SUM(K918:K922)</f>
        <v>0</v>
      </c>
      <c r="L917" s="133">
        <f t="shared" si="1394"/>
        <v>0</v>
      </c>
      <c r="M917" s="133" t="e">
        <f t="shared" si="1395"/>
        <v>#DIV/0!</v>
      </c>
      <c r="N917" s="472">
        <f>SUM(N918:N922)</f>
        <v>215.3</v>
      </c>
      <c r="O917" s="472">
        <f t="shared" si="1390"/>
        <v>59.75</v>
      </c>
      <c r="P917" s="565">
        <f t="shared" si="1364"/>
        <v>0.78</v>
      </c>
      <c r="Q917" s="472"/>
      <c r="R917" s="472"/>
      <c r="S917" s="582" t="s">
        <v>537</v>
      </c>
      <c r="CH917" s="476"/>
      <c r="CJ917" s="46" t="b">
        <f t="shared" si="1311"/>
        <v>1</v>
      </c>
      <c r="CT917" s="210">
        <f t="shared" si="1397"/>
        <v>275.05</v>
      </c>
      <c r="CU917" s="46" t="b">
        <f t="shared" si="1398"/>
        <v>1</v>
      </c>
    </row>
    <row r="918" spans="1:99" s="40" customFormat="1" x14ac:dyDescent="0.35">
      <c r="A918" s="601"/>
      <c r="B918" s="135" t="s">
        <v>10</v>
      </c>
      <c r="C918" s="453"/>
      <c r="D918" s="472"/>
      <c r="E918" s="472"/>
      <c r="F918" s="16"/>
      <c r="G918" s="472"/>
      <c r="H918" s="472"/>
      <c r="I918" s="472"/>
      <c r="J918" s="150" t="e">
        <f t="shared" si="1393"/>
        <v>#DIV/0!</v>
      </c>
      <c r="K918" s="472"/>
      <c r="L918" s="150" t="e">
        <f t="shared" si="1394"/>
        <v>#DIV/0!</v>
      </c>
      <c r="M918" s="133" t="e">
        <f t="shared" si="1395"/>
        <v>#DIV/0!</v>
      </c>
      <c r="N918" s="473"/>
      <c r="O918" s="472">
        <f t="shared" si="1390"/>
        <v>0</v>
      </c>
      <c r="P918" s="150" t="e">
        <f t="shared" si="1364"/>
        <v>#DIV/0!</v>
      </c>
      <c r="Q918" s="473"/>
      <c r="R918" s="472"/>
      <c r="S918" s="583"/>
      <c r="CH918" s="476"/>
      <c r="CJ918" s="46" t="b">
        <f t="shared" si="1311"/>
        <v>1</v>
      </c>
      <c r="CT918" s="210">
        <f t="shared" si="1397"/>
        <v>0</v>
      </c>
      <c r="CU918" s="46" t="b">
        <f t="shared" si="1398"/>
        <v>1</v>
      </c>
    </row>
    <row r="919" spans="1:99" s="40" customFormat="1" x14ac:dyDescent="0.35">
      <c r="A919" s="601"/>
      <c r="B919" s="135" t="s">
        <v>8</v>
      </c>
      <c r="C919" s="453"/>
      <c r="D919" s="472"/>
      <c r="E919" s="472"/>
      <c r="F919" s="16"/>
      <c r="G919" s="472"/>
      <c r="H919" s="472"/>
      <c r="I919" s="472"/>
      <c r="J919" s="150" t="e">
        <f t="shared" si="1393"/>
        <v>#DIV/0!</v>
      </c>
      <c r="K919" s="472"/>
      <c r="L919" s="150" t="e">
        <f t="shared" si="1394"/>
        <v>#DIV/0!</v>
      </c>
      <c r="M919" s="133" t="e">
        <f t="shared" si="1395"/>
        <v>#DIV/0!</v>
      </c>
      <c r="N919" s="473"/>
      <c r="O919" s="472">
        <f t="shared" si="1390"/>
        <v>0</v>
      </c>
      <c r="P919" s="150" t="e">
        <f t="shared" si="1364"/>
        <v>#DIV/0!</v>
      </c>
      <c r="Q919" s="473"/>
      <c r="R919" s="472"/>
      <c r="S919" s="583"/>
      <c r="CH919" s="476"/>
      <c r="CJ919" s="46" t="b">
        <f t="shared" si="1311"/>
        <v>1</v>
      </c>
      <c r="CT919" s="210">
        <f t="shared" si="1397"/>
        <v>0</v>
      </c>
      <c r="CU919" s="46" t="b">
        <f t="shared" si="1398"/>
        <v>1</v>
      </c>
    </row>
    <row r="920" spans="1:99" s="40" customFormat="1" x14ac:dyDescent="0.35">
      <c r="A920" s="601"/>
      <c r="B920" s="202" t="s">
        <v>19</v>
      </c>
      <c r="C920" s="453"/>
      <c r="D920" s="472"/>
      <c r="E920" s="472"/>
      <c r="F920" s="16"/>
      <c r="G920" s="472"/>
      <c r="H920" s="472"/>
      <c r="I920" s="472"/>
      <c r="J920" s="150" t="e">
        <f t="shared" si="1393"/>
        <v>#DIV/0!</v>
      </c>
      <c r="K920" s="472"/>
      <c r="L920" s="150" t="e">
        <f t="shared" si="1394"/>
        <v>#DIV/0!</v>
      </c>
      <c r="M920" s="133" t="e">
        <f t="shared" si="1395"/>
        <v>#DIV/0!</v>
      </c>
      <c r="N920" s="473"/>
      <c r="O920" s="472">
        <f t="shared" si="1390"/>
        <v>0</v>
      </c>
      <c r="P920" s="150" t="e">
        <f t="shared" si="1364"/>
        <v>#DIV/0!</v>
      </c>
      <c r="Q920" s="473"/>
      <c r="R920" s="472"/>
      <c r="S920" s="583"/>
      <c r="CH920" s="476"/>
      <c r="CJ920" s="46" t="b">
        <f t="shared" si="1311"/>
        <v>1</v>
      </c>
      <c r="CT920" s="210">
        <f t="shared" si="1397"/>
        <v>0</v>
      </c>
      <c r="CU920" s="46" t="b">
        <f t="shared" si="1398"/>
        <v>1</v>
      </c>
    </row>
    <row r="921" spans="1:99" s="40" customFormat="1" x14ac:dyDescent="0.35">
      <c r="A921" s="601"/>
      <c r="B921" s="453" t="s">
        <v>22</v>
      </c>
      <c r="C921" s="453"/>
      <c r="D921" s="472"/>
      <c r="E921" s="472"/>
      <c r="F921" s="16"/>
      <c r="G921" s="472">
        <v>275.05</v>
      </c>
      <c r="H921" s="472">
        <v>275.05</v>
      </c>
      <c r="I921" s="472"/>
      <c r="J921" s="150">
        <f t="shared" si="1393"/>
        <v>0</v>
      </c>
      <c r="K921" s="472"/>
      <c r="L921" s="150">
        <f t="shared" si="1394"/>
        <v>0</v>
      </c>
      <c r="M921" s="133" t="e">
        <f t="shared" si="1395"/>
        <v>#DIV/0!</v>
      </c>
      <c r="N921" s="473">
        <v>215.3</v>
      </c>
      <c r="O921" s="472">
        <f t="shared" si="1390"/>
        <v>59.75</v>
      </c>
      <c r="P921" s="566">
        <f t="shared" si="1364"/>
        <v>0.78</v>
      </c>
      <c r="Q921" s="473"/>
      <c r="R921" s="472"/>
      <c r="S921" s="583"/>
      <c r="CH921" s="476"/>
      <c r="CJ921" s="46" t="b">
        <f t="shared" si="1311"/>
        <v>1</v>
      </c>
      <c r="CT921" s="210">
        <f t="shared" si="1397"/>
        <v>275.05</v>
      </c>
      <c r="CU921" s="46" t="b">
        <f t="shared" si="1398"/>
        <v>1</v>
      </c>
    </row>
    <row r="922" spans="1:99" s="40" customFormat="1" x14ac:dyDescent="0.35">
      <c r="A922" s="602"/>
      <c r="B922" s="202" t="s">
        <v>11</v>
      </c>
      <c r="C922" s="453"/>
      <c r="D922" s="472"/>
      <c r="E922" s="472"/>
      <c r="F922" s="16"/>
      <c r="G922" s="472"/>
      <c r="H922" s="472"/>
      <c r="I922" s="472"/>
      <c r="J922" s="150" t="e">
        <f t="shared" si="1393"/>
        <v>#DIV/0!</v>
      </c>
      <c r="K922" s="472"/>
      <c r="L922" s="150" t="e">
        <f t="shared" si="1394"/>
        <v>#DIV/0!</v>
      </c>
      <c r="M922" s="133" t="e">
        <f t="shared" si="1395"/>
        <v>#DIV/0!</v>
      </c>
      <c r="N922" s="473"/>
      <c r="O922" s="472">
        <f t="shared" si="1390"/>
        <v>0</v>
      </c>
      <c r="P922" s="150" t="e">
        <f t="shared" si="1364"/>
        <v>#DIV/0!</v>
      </c>
      <c r="Q922" s="473"/>
      <c r="R922" s="472"/>
      <c r="S922" s="584"/>
      <c r="CH922" s="476"/>
      <c r="CJ922" s="46" t="b">
        <f t="shared" si="1311"/>
        <v>1</v>
      </c>
      <c r="CT922" s="210">
        <f t="shared" si="1397"/>
        <v>0</v>
      </c>
      <c r="CU922" s="46" t="b">
        <f t="shared" si="1398"/>
        <v>1</v>
      </c>
    </row>
    <row r="923" spans="1:99" s="50" customFormat="1" ht="109.5" customHeight="1" x14ac:dyDescent="0.25">
      <c r="A923" s="600" t="s">
        <v>397</v>
      </c>
      <c r="B923" s="249" t="s">
        <v>389</v>
      </c>
      <c r="C923" s="453"/>
      <c r="D923" s="472"/>
      <c r="E923" s="472"/>
      <c r="F923" s="16"/>
      <c r="G923" s="472">
        <f>SUM(G924:G928)</f>
        <v>395.25</v>
      </c>
      <c r="H923" s="472">
        <f t="shared" ref="H923:I923" si="1400">SUM(H924:H928)</f>
        <v>395.25</v>
      </c>
      <c r="I923" s="472">
        <f t="shared" si="1400"/>
        <v>0</v>
      </c>
      <c r="J923" s="133">
        <f t="shared" si="1393"/>
        <v>0</v>
      </c>
      <c r="K923" s="472">
        <f>SUM(K924:K928)</f>
        <v>0</v>
      </c>
      <c r="L923" s="133">
        <f t="shared" si="1394"/>
        <v>0</v>
      </c>
      <c r="M923" s="133" t="e">
        <f t="shared" si="1395"/>
        <v>#DIV/0!</v>
      </c>
      <c r="N923" s="472">
        <f>SUM(N924:N928)</f>
        <v>300.31</v>
      </c>
      <c r="O923" s="472">
        <f t="shared" si="1390"/>
        <v>94.94</v>
      </c>
      <c r="P923" s="565">
        <f t="shared" si="1364"/>
        <v>0.76</v>
      </c>
      <c r="Q923" s="472"/>
      <c r="R923" s="472"/>
      <c r="S923" s="582" t="s">
        <v>574</v>
      </c>
      <c r="T923" s="46" t="b">
        <f t="shared" ref="T923:T926" si="1401">H977-K977=Q977</f>
        <v>1</v>
      </c>
      <c r="CJ923" s="46" t="b">
        <f t="shared" si="1311"/>
        <v>1</v>
      </c>
      <c r="CT923" s="210">
        <f t="shared" si="1397"/>
        <v>395.25</v>
      </c>
      <c r="CU923" s="46" t="b">
        <f t="shared" si="1398"/>
        <v>1</v>
      </c>
    </row>
    <row r="924" spans="1:99" s="350" customFormat="1" ht="35.25" customHeight="1" x14ac:dyDescent="0.25">
      <c r="A924" s="601"/>
      <c r="B924" s="135" t="s">
        <v>10</v>
      </c>
      <c r="C924" s="453"/>
      <c r="D924" s="472"/>
      <c r="E924" s="472"/>
      <c r="F924" s="16"/>
      <c r="G924" s="472"/>
      <c r="H924" s="472"/>
      <c r="I924" s="472"/>
      <c r="J924" s="150" t="e">
        <f t="shared" si="1393"/>
        <v>#DIV/0!</v>
      </c>
      <c r="K924" s="472"/>
      <c r="L924" s="150" t="e">
        <f t="shared" si="1394"/>
        <v>#DIV/0!</v>
      </c>
      <c r="M924" s="133" t="e">
        <f t="shared" si="1395"/>
        <v>#DIV/0!</v>
      </c>
      <c r="N924" s="473"/>
      <c r="O924" s="472">
        <f t="shared" si="1390"/>
        <v>0</v>
      </c>
      <c r="P924" s="150" t="e">
        <f t="shared" si="1364"/>
        <v>#DIV/0!</v>
      </c>
      <c r="Q924" s="473"/>
      <c r="R924" s="472"/>
      <c r="S924" s="583"/>
      <c r="T924" s="46" t="b">
        <f t="shared" si="1401"/>
        <v>1</v>
      </c>
      <c r="CJ924" s="46" t="b">
        <f t="shared" si="1311"/>
        <v>1</v>
      </c>
      <c r="CL924" s="208" t="s">
        <v>351</v>
      </c>
      <c r="CT924" s="210">
        <f t="shared" si="1397"/>
        <v>0</v>
      </c>
      <c r="CU924" s="46" t="b">
        <f t="shared" si="1398"/>
        <v>1</v>
      </c>
    </row>
    <row r="925" spans="1:99" s="350" customFormat="1" ht="35.25" customHeight="1" x14ac:dyDescent="0.25">
      <c r="A925" s="601"/>
      <c r="B925" s="135" t="s">
        <v>8</v>
      </c>
      <c r="C925" s="453"/>
      <c r="D925" s="472"/>
      <c r="E925" s="472"/>
      <c r="F925" s="16"/>
      <c r="G925" s="472"/>
      <c r="H925" s="472"/>
      <c r="I925" s="472"/>
      <c r="J925" s="150" t="e">
        <f t="shared" si="1393"/>
        <v>#DIV/0!</v>
      </c>
      <c r="K925" s="472"/>
      <c r="L925" s="150" t="e">
        <f t="shared" si="1394"/>
        <v>#DIV/0!</v>
      </c>
      <c r="M925" s="133" t="e">
        <f t="shared" si="1395"/>
        <v>#DIV/0!</v>
      </c>
      <c r="N925" s="473"/>
      <c r="O925" s="472">
        <f t="shared" si="1390"/>
        <v>0</v>
      </c>
      <c r="P925" s="150" t="e">
        <f t="shared" si="1364"/>
        <v>#DIV/0!</v>
      </c>
      <c r="Q925" s="473"/>
      <c r="R925" s="472"/>
      <c r="S925" s="583"/>
      <c r="T925" s="46" t="b">
        <f t="shared" si="1401"/>
        <v>1</v>
      </c>
      <c r="CJ925" s="46" t="b">
        <f t="shared" si="1311"/>
        <v>1</v>
      </c>
      <c r="CT925" s="210">
        <f t="shared" si="1397"/>
        <v>0</v>
      </c>
      <c r="CU925" s="46" t="b">
        <f t="shared" si="1398"/>
        <v>1</v>
      </c>
    </row>
    <row r="926" spans="1:99" s="350" customFormat="1" ht="35.25" customHeight="1" x14ac:dyDescent="0.25">
      <c r="A926" s="601"/>
      <c r="B926" s="202" t="s">
        <v>19</v>
      </c>
      <c r="C926" s="453"/>
      <c r="D926" s="472"/>
      <c r="E926" s="472"/>
      <c r="F926" s="16"/>
      <c r="G926" s="472"/>
      <c r="H926" s="472"/>
      <c r="I926" s="472"/>
      <c r="J926" s="150" t="e">
        <f t="shared" si="1393"/>
        <v>#DIV/0!</v>
      </c>
      <c r="K926" s="472"/>
      <c r="L926" s="150" t="e">
        <f t="shared" si="1394"/>
        <v>#DIV/0!</v>
      </c>
      <c r="M926" s="133" t="e">
        <f t="shared" si="1395"/>
        <v>#DIV/0!</v>
      </c>
      <c r="N926" s="473"/>
      <c r="O926" s="472">
        <f t="shared" si="1390"/>
        <v>0</v>
      </c>
      <c r="P926" s="150" t="e">
        <f t="shared" si="1364"/>
        <v>#DIV/0!</v>
      </c>
      <c r="Q926" s="473"/>
      <c r="R926" s="472"/>
      <c r="S926" s="583"/>
      <c r="T926" s="46" t="b">
        <f t="shared" si="1401"/>
        <v>1</v>
      </c>
      <c r="CJ926" s="46" t="b">
        <f t="shared" si="1311"/>
        <v>1</v>
      </c>
      <c r="CT926" s="210">
        <f t="shared" si="1397"/>
        <v>0</v>
      </c>
      <c r="CU926" s="46" t="b">
        <f t="shared" si="1398"/>
        <v>1</v>
      </c>
    </row>
    <row r="927" spans="1:99" s="350" customFormat="1" ht="35.25" customHeight="1" x14ac:dyDescent="0.25">
      <c r="A927" s="601"/>
      <c r="B927" s="453" t="s">
        <v>22</v>
      </c>
      <c r="C927" s="453"/>
      <c r="D927" s="472"/>
      <c r="E927" s="472"/>
      <c r="F927" s="16"/>
      <c r="G927" s="472">
        <v>395.25</v>
      </c>
      <c r="H927" s="472">
        <v>395.25</v>
      </c>
      <c r="I927" s="472"/>
      <c r="J927" s="150">
        <f t="shared" si="1393"/>
        <v>0</v>
      </c>
      <c r="K927" s="472"/>
      <c r="L927" s="150">
        <f t="shared" si="1394"/>
        <v>0</v>
      </c>
      <c r="M927" s="133" t="e">
        <f t="shared" si="1395"/>
        <v>#DIV/0!</v>
      </c>
      <c r="N927" s="473">
        <v>300.31</v>
      </c>
      <c r="O927" s="472">
        <f t="shared" si="1390"/>
        <v>94.94</v>
      </c>
      <c r="P927" s="566">
        <f t="shared" si="1364"/>
        <v>0.76</v>
      </c>
      <c r="Q927" s="473"/>
      <c r="R927" s="472"/>
      <c r="S927" s="583"/>
      <c r="T927" s="46" t="e">
        <f>#REF!-#REF!=#REF!</f>
        <v>#REF!</v>
      </c>
      <c r="CJ927" s="46" t="b">
        <f t="shared" si="1311"/>
        <v>1</v>
      </c>
      <c r="CT927" s="210">
        <f t="shared" si="1397"/>
        <v>395.25</v>
      </c>
      <c r="CU927" s="46" t="b">
        <f t="shared" si="1398"/>
        <v>1</v>
      </c>
    </row>
    <row r="928" spans="1:99" s="350" customFormat="1" ht="35.25" customHeight="1" x14ac:dyDescent="0.25">
      <c r="A928" s="602"/>
      <c r="B928" s="202" t="s">
        <v>11</v>
      </c>
      <c r="C928" s="453"/>
      <c r="D928" s="472"/>
      <c r="E928" s="472"/>
      <c r="F928" s="16"/>
      <c r="G928" s="472"/>
      <c r="H928" s="472"/>
      <c r="I928" s="472"/>
      <c r="J928" s="150" t="e">
        <f t="shared" si="1393"/>
        <v>#DIV/0!</v>
      </c>
      <c r="K928" s="472"/>
      <c r="L928" s="150" t="e">
        <f t="shared" si="1394"/>
        <v>#DIV/0!</v>
      </c>
      <c r="M928" s="133" t="e">
        <f t="shared" si="1395"/>
        <v>#DIV/0!</v>
      </c>
      <c r="N928" s="473"/>
      <c r="O928" s="472">
        <f t="shared" si="1390"/>
        <v>0</v>
      </c>
      <c r="P928" s="150" t="e">
        <f t="shared" si="1364"/>
        <v>#DIV/0!</v>
      </c>
      <c r="Q928" s="473"/>
      <c r="R928" s="472"/>
      <c r="S928" s="584"/>
      <c r="T928" s="46" t="e">
        <f>#REF!-#REF!=#REF!</f>
        <v>#REF!</v>
      </c>
      <c r="CJ928" s="46" t="b">
        <f t="shared" ref="CJ928" si="1402">N928+O928=H928</f>
        <v>1</v>
      </c>
      <c r="CT928" s="210">
        <f t="shared" si="1397"/>
        <v>0</v>
      </c>
      <c r="CU928" s="46" t="b">
        <f t="shared" si="1398"/>
        <v>1</v>
      </c>
    </row>
    <row r="929" spans="1:99" s="49" customFormat="1" ht="69" customHeight="1" x14ac:dyDescent="0.25">
      <c r="A929" s="198" t="s">
        <v>399</v>
      </c>
      <c r="B929" s="131" t="s">
        <v>337</v>
      </c>
      <c r="C929" s="175" t="s">
        <v>17</v>
      </c>
      <c r="D929" s="41">
        <f t="shared" ref="D929:I929" si="1403">SUM(D930:D934)</f>
        <v>0</v>
      </c>
      <c r="E929" s="41">
        <f t="shared" si="1403"/>
        <v>0</v>
      </c>
      <c r="F929" s="41">
        <f t="shared" si="1403"/>
        <v>0</v>
      </c>
      <c r="G929" s="41">
        <f t="shared" si="1403"/>
        <v>207496.53</v>
      </c>
      <c r="H929" s="41">
        <f t="shared" si="1403"/>
        <v>207496.53</v>
      </c>
      <c r="I929" s="41">
        <f t="shared" si="1403"/>
        <v>191516.49</v>
      </c>
      <c r="J929" s="132">
        <f>I929/H929</f>
        <v>0.92</v>
      </c>
      <c r="K929" s="41">
        <f t="shared" ref="K929" si="1404">SUM(K930:K934)</f>
        <v>191516.49</v>
      </c>
      <c r="L929" s="132">
        <f>K929/H929</f>
        <v>0.92</v>
      </c>
      <c r="M929" s="132">
        <f>K929/I929</f>
        <v>1</v>
      </c>
      <c r="N929" s="41">
        <f t="shared" ref="N929:O929" si="1405">SUM(N930:N934)</f>
        <v>201966.46</v>
      </c>
      <c r="O929" s="41">
        <f t="shared" si="1405"/>
        <v>5530.07</v>
      </c>
      <c r="P929" s="132">
        <f t="shared" ref="P929:P934" si="1406">N929/H929</f>
        <v>0.97</v>
      </c>
      <c r="Q929" s="41">
        <f t="shared" si="1309"/>
        <v>5530.07</v>
      </c>
      <c r="R929" s="41">
        <f t="shared" si="1310"/>
        <v>0</v>
      </c>
      <c r="S929" s="646" t="s">
        <v>508</v>
      </c>
      <c r="T929" s="48" t="b">
        <f t="shared" ref="T929:T970" si="1407">H981-K981=Q981</f>
        <v>0</v>
      </c>
      <c r="CG929" s="567" t="s">
        <v>185</v>
      </c>
      <c r="CJ929" s="48" t="b">
        <f t="shared" ref="CJ929:CJ1031" si="1408">N929+O929=H929</f>
        <v>1</v>
      </c>
      <c r="CT929" s="210">
        <f t="shared" si="1397"/>
        <v>207496.53</v>
      </c>
      <c r="CU929" s="46" t="b">
        <f t="shared" si="1398"/>
        <v>1</v>
      </c>
    </row>
    <row r="930" spans="1:99" s="44" customFormat="1" ht="38.25" customHeight="1" x14ac:dyDescent="0.25">
      <c r="A930" s="200"/>
      <c r="B930" s="568" t="s">
        <v>10</v>
      </c>
      <c r="C930" s="500"/>
      <c r="D930" s="569"/>
      <c r="E930" s="569"/>
      <c r="F930" s="156"/>
      <c r="G930" s="569">
        <f>G936+G942+G948+G954+G972+G960+G966</f>
        <v>0</v>
      </c>
      <c r="H930" s="569">
        <f t="shared" ref="H930:I930" si="1409">H936+H942+H948+H954+H972+H960+H966</f>
        <v>0</v>
      </c>
      <c r="I930" s="569">
        <f t="shared" si="1409"/>
        <v>0</v>
      </c>
      <c r="J930" s="570" t="e">
        <f>I930/H930</f>
        <v>#DIV/0!</v>
      </c>
      <c r="K930" s="569">
        <f t="shared" ref="K930" si="1410">K936+K942+K948+K954+K972+K960+K966</f>
        <v>0</v>
      </c>
      <c r="L930" s="570" t="e">
        <f t="shared" ref="L930:L934" si="1411">K930/H930</f>
        <v>#DIV/0!</v>
      </c>
      <c r="M930" s="199" t="e">
        <f t="shared" ref="M930:M934" si="1412">K930/I930</f>
        <v>#DIV/0!</v>
      </c>
      <c r="N930" s="569">
        <f t="shared" ref="N930:O930" si="1413">N936+N942+N948+N954+N972+N960+N966</f>
        <v>0</v>
      </c>
      <c r="O930" s="569">
        <f t="shared" si="1413"/>
        <v>0</v>
      </c>
      <c r="P930" s="570" t="e">
        <f t="shared" si="1406"/>
        <v>#DIV/0!</v>
      </c>
      <c r="Q930" s="569">
        <f t="shared" si="1309"/>
        <v>0</v>
      </c>
      <c r="R930" s="571">
        <f t="shared" si="1310"/>
        <v>0</v>
      </c>
      <c r="S930" s="647"/>
      <c r="T930" s="48" t="b">
        <f t="shared" si="1407"/>
        <v>1</v>
      </c>
      <c r="CJ930" s="48" t="b">
        <f t="shared" si="1408"/>
        <v>1</v>
      </c>
      <c r="CT930" s="210">
        <f t="shared" si="1397"/>
        <v>0</v>
      </c>
      <c r="CU930" s="46" t="b">
        <f t="shared" si="1398"/>
        <v>1</v>
      </c>
    </row>
    <row r="931" spans="1:99" s="44" customFormat="1" ht="38.25" customHeight="1" x14ac:dyDescent="0.25">
      <c r="A931" s="200"/>
      <c r="B931" s="568" t="s">
        <v>8</v>
      </c>
      <c r="C931" s="500"/>
      <c r="D931" s="569"/>
      <c r="E931" s="569"/>
      <c r="F931" s="569"/>
      <c r="G931" s="569">
        <f t="shared" ref="G931:I934" si="1414">G937+G943+G949+G955+G973+G961+G967</f>
        <v>197121.7</v>
      </c>
      <c r="H931" s="569">
        <f t="shared" si="1414"/>
        <v>197121.7</v>
      </c>
      <c r="I931" s="569">
        <f t="shared" si="1414"/>
        <v>181654.14</v>
      </c>
      <c r="J931" s="572">
        <f t="shared" ref="J931:J934" si="1415">I931/H931</f>
        <v>0.92</v>
      </c>
      <c r="K931" s="569">
        <f t="shared" ref="K931" si="1416">K937+K943+K949+K955+K973+K961+K967</f>
        <v>181654.14</v>
      </c>
      <c r="L931" s="572">
        <f t="shared" si="1411"/>
        <v>0.92</v>
      </c>
      <c r="M931" s="132">
        <f t="shared" si="1412"/>
        <v>1</v>
      </c>
      <c r="N931" s="569">
        <f t="shared" ref="N931:O931" si="1417">N937+N943+N949+N955+N973+N961+N967</f>
        <v>191868.14</v>
      </c>
      <c r="O931" s="569">
        <f t="shared" si="1417"/>
        <v>5253.56</v>
      </c>
      <c r="P931" s="572">
        <f t="shared" si="1406"/>
        <v>0.97</v>
      </c>
      <c r="Q931" s="569">
        <f t="shared" si="1309"/>
        <v>5253.56</v>
      </c>
      <c r="R931" s="569">
        <f t="shared" si="1310"/>
        <v>0</v>
      </c>
      <c r="S931" s="647"/>
      <c r="T931" s="48" t="b">
        <f t="shared" si="1407"/>
        <v>0</v>
      </c>
      <c r="CJ931" s="48" t="b">
        <f t="shared" si="1408"/>
        <v>1</v>
      </c>
      <c r="CT931" s="210">
        <f t="shared" si="1397"/>
        <v>197121.7</v>
      </c>
      <c r="CU931" s="46" t="b">
        <f t="shared" si="1398"/>
        <v>1</v>
      </c>
    </row>
    <row r="932" spans="1:99" s="44" customFormat="1" ht="38.25" customHeight="1" x14ac:dyDescent="0.25">
      <c r="A932" s="200"/>
      <c r="B932" s="249" t="s">
        <v>19</v>
      </c>
      <c r="C932" s="175"/>
      <c r="D932" s="41"/>
      <c r="E932" s="41"/>
      <c r="F932" s="41"/>
      <c r="G932" s="569">
        <f t="shared" si="1414"/>
        <v>10374.83</v>
      </c>
      <c r="H932" s="569">
        <f t="shared" si="1414"/>
        <v>10374.83</v>
      </c>
      <c r="I932" s="569">
        <f t="shared" si="1414"/>
        <v>9862.35</v>
      </c>
      <c r="J932" s="572">
        <f t="shared" si="1415"/>
        <v>0.95</v>
      </c>
      <c r="K932" s="569">
        <f t="shared" ref="K932" si="1418">K938+K944+K950+K956+K974+K962+K968</f>
        <v>9862.35</v>
      </c>
      <c r="L932" s="572">
        <f t="shared" si="1411"/>
        <v>0.95</v>
      </c>
      <c r="M932" s="132">
        <f t="shared" si="1412"/>
        <v>1</v>
      </c>
      <c r="N932" s="569">
        <f t="shared" ref="N932:O932" si="1419">N938+N944+N950+N956+N974+N962+N968</f>
        <v>10098.32</v>
      </c>
      <c r="O932" s="569">
        <f t="shared" si="1419"/>
        <v>276.51</v>
      </c>
      <c r="P932" s="572">
        <f t="shared" si="1406"/>
        <v>0.97</v>
      </c>
      <c r="Q932" s="569">
        <f t="shared" si="1309"/>
        <v>276.51</v>
      </c>
      <c r="R932" s="41">
        <f t="shared" si="1310"/>
        <v>0</v>
      </c>
      <c r="S932" s="647"/>
      <c r="T932" s="48" t="b">
        <f t="shared" si="1407"/>
        <v>0</v>
      </c>
      <c r="CJ932" s="48" t="b">
        <f t="shared" si="1408"/>
        <v>1</v>
      </c>
      <c r="CT932" s="210">
        <f>N932+O932</f>
        <v>10374.83</v>
      </c>
      <c r="CU932" s="46" t="b">
        <f t="shared" si="1398"/>
        <v>1</v>
      </c>
    </row>
    <row r="933" spans="1:99" s="44" customFormat="1" ht="38.25" customHeight="1" x14ac:dyDescent="0.25">
      <c r="A933" s="200"/>
      <c r="B933" s="175" t="s">
        <v>22</v>
      </c>
      <c r="C933" s="175"/>
      <c r="D933" s="41"/>
      <c r="E933" s="41"/>
      <c r="F933" s="51"/>
      <c r="G933" s="569">
        <f t="shared" si="1414"/>
        <v>0</v>
      </c>
      <c r="H933" s="569">
        <f t="shared" si="1414"/>
        <v>0</v>
      </c>
      <c r="I933" s="569">
        <f>I939+I945+I951+I957+I975+I963+I969</f>
        <v>0</v>
      </c>
      <c r="J933" s="570" t="e">
        <f t="shared" si="1415"/>
        <v>#DIV/0!</v>
      </c>
      <c r="K933" s="569">
        <f t="shared" ref="K933" si="1420">K939+K945+K951+K957+K975+K963+K969</f>
        <v>0</v>
      </c>
      <c r="L933" s="570" t="e">
        <f t="shared" si="1411"/>
        <v>#DIV/0!</v>
      </c>
      <c r="M933" s="199" t="e">
        <f t="shared" si="1412"/>
        <v>#DIV/0!</v>
      </c>
      <c r="N933" s="569">
        <f t="shared" ref="N933:O933" si="1421">N939+N945+N951+N957+N975+N963+N969</f>
        <v>0</v>
      </c>
      <c r="O933" s="569">
        <f t="shared" si="1421"/>
        <v>0</v>
      </c>
      <c r="P933" s="570" t="e">
        <f t="shared" si="1406"/>
        <v>#DIV/0!</v>
      </c>
      <c r="Q933" s="569">
        <f t="shared" si="1309"/>
        <v>0</v>
      </c>
      <c r="R933" s="505">
        <f t="shared" si="1310"/>
        <v>0</v>
      </c>
      <c r="S933" s="647"/>
      <c r="T933" s="48" t="b">
        <f t="shared" si="1407"/>
        <v>1</v>
      </c>
      <c r="CJ933" s="48" t="b">
        <f t="shared" si="1408"/>
        <v>1</v>
      </c>
      <c r="CT933" s="210">
        <f t="shared" si="1397"/>
        <v>0</v>
      </c>
      <c r="CU933" s="46" t="b">
        <f t="shared" si="1398"/>
        <v>1</v>
      </c>
    </row>
    <row r="934" spans="1:99" s="44" customFormat="1" ht="38.25" customHeight="1" x14ac:dyDescent="0.25">
      <c r="A934" s="201"/>
      <c r="B934" s="249" t="s">
        <v>11</v>
      </c>
      <c r="C934" s="175"/>
      <c r="D934" s="41"/>
      <c r="E934" s="41"/>
      <c r="F934" s="51"/>
      <c r="G934" s="569">
        <f t="shared" si="1414"/>
        <v>0</v>
      </c>
      <c r="H934" s="569">
        <f t="shared" si="1414"/>
        <v>0</v>
      </c>
      <c r="I934" s="569">
        <f t="shared" si="1414"/>
        <v>0</v>
      </c>
      <c r="J934" s="570" t="e">
        <f t="shared" si="1415"/>
        <v>#DIV/0!</v>
      </c>
      <c r="K934" s="569">
        <f t="shared" ref="K934" si="1422">K940+K946+K952+K958+K976+K964+K970</f>
        <v>0</v>
      </c>
      <c r="L934" s="570" t="e">
        <f t="shared" si="1411"/>
        <v>#DIV/0!</v>
      </c>
      <c r="M934" s="199" t="e">
        <f t="shared" si="1412"/>
        <v>#DIV/0!</v>
      </c>
      <c r="N934" s="569">
        <f t="shared" ref="N934:O934" si="1423">N940+N946+N952+N958+N976+N964+N970</f>
        <v>0</v>
      </c>
      <c r="O934" s="569">
        <f t="shared" si="1423"/>
        <v>0</v>
      </c>
      <c r="P934" s="570" t="e">
        <f t="shared" si="1406"/>
        <v>#DIV/0!</v>
      </c>
      <c r="Q934" s="569">
        <f t="shared" si="1309"/>
        <v>0</v>
      </c>
      <c r="R934" s="505">
        <f t="shared" si="1310"/>
        <v>0</v>
      </c>
      <c r="S934" s="647"/>
      <c r="T934" s="48" t="b">
        <f t="shared" si="1407"/>
        <v>1</v>
      </c>
      <c r="CJ934" s="48" t="b">
        <f t="shared" si="1408"/>
        <v>1</v>
      </c>
      <c r="CT934" s="210">
        <f t="shared" si="1397"/>
        <v>0</v>
      </c>
      <c r="CU934" s="46" t="b">
        <f t="shared" si="1398"/>
        <v>1</v>
      </c>
    </row>
    <row r="935" spans="1:99" s="50" customFormat="1" ht="46.5" customHeight="1" x14ac:dyDescent="0.25">
      <c r="A935" s="539" t="s">
        <v>400</v>
      </c>
      <c r="B935" s="501" t="s">
        <v>409</v>
      </c>
      <c r="C935" s="173" t="s">
        <v>17</v>
      </c>
      <c r="D935" s="42">
        <f t="shared" ref="D935:I935" si="1424">SUM(D936:D940)</f>
        <v>0</v>
      </c>
      <c r="E935" s="42">
        <f t="shared" si="1424"/>
        <v>0</v>
      </c>
      <c r="F935" s="42">
        <f t="shared" si="1424"/>
        <v>0</v>
      </c>
      <c r="G935" s="42">
        <f t="shared" si="1424"/>
        <v>105068.73</v>
      </c>
      <c r="H935" s="42">
        <f t="shared" si="1424"/>
        <v>105068.73</v>
      </c>
      <c r="I935" s="42">
        <f t="shared" si="1424"/>
        <v>99814.94</v>
      </c>
      <c r="J935" s="169">
        <f>I935/H935</f>
        <v>0.95</v>
      </c>
      <c r="K935" s="42">
        <f>SUM(K936:K940)</f>
        <v>99814.94</v>
      </c>
      <c r="L935" s="169">
        <f>K935/H935</f>
        <v>0.95</v>
      </c>
      <c r="M935" s="169">
        <f>K935/I935</f>
        <v>1</v>
      </c>
      <c r="N935" s="42">
        <f>SUM(N936:N940)</f>
        <v>104543.39</v>
      </c>
      <c r="O935" s="42">
        <f t="shared" ref="O935:O940" si="1425">H935-N935</f>
        <v>525.34</v>
      </c>
      <c r="P935" s="169">
        <f t="shared" ref="P935:P940" si="1426">N935/H935</f>
        <v>1</v>
      </c>
      <c r="Q935" s="42">
        <f t="shared" ref="Q935:Q940" si="1427">H935-N935</f>
        <v>525.34</v>
      </c>
      <c r="R935" s="42">
        <f t="shared" ref="R935:R940" si="1428">I935-K935</f>
        <v>0</v>
      </c>
      <c r="S935" s="599" t="s">
        <v>512</v>
      </c>
      <c r="T935" s="46" t="b">
        <f t="shared" si="1407"/>
        <v>0</v>
      </c>
      <c r="CG935" s="221" t="s">
        <v>185</v>
      </c>
      <c r="CJ935" s="46" t="b">
        <f t="shared" ref="CJ935:CJ940" si="1429">N935+O935=H935</f>
        <v>1</v>
      </c>
      <c r="CT935" s="210">
        <f t="shared" si="1397"/>
        <v>105068.73</v>
      </c>
      <c r="CU935" s="46" t="b">
        <f t="shared" si="1398"/>
        <v>1</v>
      </c>
    </row>
    <row r="936" spans="1:99" s="350" customFormat="1" x14ac:dyDescent="0.25">
      <c r="A936" s="285"/>
      <c r="B936" s="135" t="s">
        <v>10</v>
      </c>
      <c r="C936" s="465"/>
      <c r="D936" s="473"/>
      <c r="E936" s="473"/>
      <c r="F936" s="136"/>
      <c r="G936" s="473"/>
      <c r="H936" s="136"/>
      <c r="I936" s="215"/>
      <c r="J936" s="150" t="e">
        <f>I936/H936</f>
        <v>#DIV/0!</v>
      </c>
      <c r="K936" s="215"/>
      <c r="L936" s="150" t="e">
        <f t="shared" ref="L936:L940" si="1430">K936/H936</f>
        <v>#DIV/0!</v>
      </c>
      <c r="M936" s="133" t="e">
        <f t="shared" ref="M936:M940" si="1431">K936/I936</f>
        <v>#DIV/0!</v>
      </c>
      <c r="N936" s="473">
        <f>H936</f>
        <v>0</v>
      </c>
      <c r="O936" s="136">
        <f t="shared" si="1425"/>
        <v>0</v>
      </c>
      <c r="P936" s="150" t="e">
        <f t="shared" si="1426"/>
        <v>#DIV/0!</v>
      </c>
      <c r="Q936" s="473">
        <f t="shared" si="1427"/>
        <v>0</v>
      </c>
      <c r="R936" s="215">
        <f t="shared" si="1428"/>
        <v>0</v>
      </c>
      <c r="S936" s="599"/>
      <c r="T936" s="46" t="b">
        <f t="shared" si="1407"/>
        <v>1</v>
      </c>
      <c r="CJ936" s="46" t="b">
        <f t="shared" si="1429"/>
        <v>1</v>
      </c>
      <c r="CT936" s="210">
        <f t="shared" si="1397"/>
        <v>0</v>
      </c>
      <c r="CU936" s="46" t="b">
        <f t="shared" si="1398"/>
        <v>1</v>
      </c>
    </row>
    <row r="937" spans="1:99" s="350" customFormat="1" x14ac:dyDescent="0.25">
      <c r="A937" s="285"/>
      <c r="B937" s="135" t="s">
        <v>8</v>
      </c>
      <c r="C937" s="465"/>
      <c r="D937" s="473"/>
      <c r="E937" s="473"/>
      <c r="F937" s="473"/>
      <c r="G937" s="42">
        <v>99815.29</v>
      </c>
      <c r="H937" s="42">
        <v>99815.29</v>
      </c>
      <c r="I937" s="573">
        <v>94823.74</v>
      </c>
      <c r="J937" s="240">
        <f t="shared" ref="J937:J940" si="1432">I937/H937</f>
        <v>0.95</v>
      </c>
      <c r="K937" s="472">
        <f>I937</f>
        <v>94823.74</v>
      </c>
      <c r="L937" s="240">
        <f t="shared" si="1430"/>
        <v>0.95</v>
      </c>
      <c r="M937" s="134">
        <f t="shared" si="1431"/>
        <v>1</v>
      </c>
      <c r="N937" s="473">
        <v>99316.22</v>
      </c>
      <c r="O937" s="473">
        <f t="shared" si="1425"/>
        <v>499.07</v>
      </c>
      <c r="P937" s="240">
        <f t="shared" si="1426"/>
        <v>1</v>
      </c>
      <c r="Q937" s="473">
        <f t="shared" si="1427"/>
        <v>499.07</v>
      </c>
      <c r="R937" s="473">
        <f t="shared" si="1428"/>
        <v>0</v>
      </c>
      <c r="S937" s="599"/>
      <c r="T937" s="46" t="b">
        <f t="shared" si="1407"/>
        <v>0</v>
      </c>
      <c r="CJ937" s="46" t="b">
        <f t="shared" si="1429"/>
        <v>1</v>
      </c>
      <c r="CT937" s="210">
        <f t="shared" si="1397"/>
        <v>99815.29</v>
      </c>
      <c r="CU937" s="46" t="b">
        <f t="shared" si="1398"/>
        <v>1</v>
      </c>
    </row>
    <row r="938" spans="1:99" s="350" customFormat="1" x14ac:dyDescent="0.25">
      <c r="A938" s="285"/>
      <c r="B938" s="202" t="s">
        <v>19</v>
      </c>
      <c r="C938" s="453"/>
      <c r="D938" s="472"/>
      <c r="E938" s="472"/>
      <c r="F938" s="472"/>
      <c r="G938" s="42">
        <v>5253.44</v>
      </c>
      <c r="H938" s="42">
        <v>5253.44</v>
      </c>
      <c r="I938" s="573">
        <v>4991.2</v>
      </c>
      <c r="J938" s="240">
        <f t="shared" si="1432"/>
        <v>0.95</v>
      </c>
      <c r="K938" s="472">
        <f>I938</f>
        <v>4991.2</v>
      </c>
      <c r="L938" s="240">
        <f t="shared" si="1430"/>
        <v>0.95</v>
      </c>
      <c r="M938" s="134">
        <f t="shared" si="1431"/>
        <v>1</v>
      </c>
      <c r="N938" s="473">
        <v>5227.17</v>
      </c>
      <c r="O938" s="472">
        <f t="shared" si="1425"/>
        <v>26.27</v>
      </c>
      <c r="P938" s="240">
        <f t="shared" si="1426"/>
        <v>0.99</v>
      </c>
      <c r="Q938" s="473">
        <f t="shared" si="1427"/>
        <v>26.27</v>
      </c>
      <c r="R938" s="472">
        <f t="shared" si="1428"/>
        <v>0</v>
      </c>
      <c r="S938" s="599"/>
      <c r="T938" s="46" t="b">
        <f t="shared" si="1407"/>
        <v>0</v>
      </c>
      <c r="CJ938" s="46" t="b">
        <f t="shared" si="1429"/>
        <v>1</v>
      </c>
      <c r="CT938" s="210">
        <f t="shared" si="1397"/>
        <v>5253.44</v>
      </c>
      <c r="CU938" s="46" t="b">
        <f t="shared" si="1398"/>
        <v>1</v>
      </c>
    </row>
    <row r="939" spans="1:99" s="350" customFormat="1" ht="51" customHeight="1" x14ac:dyDescent="0.25">
      <c r="A939" s="285"/>
      <c r="B939" s="453" t="s">
        <v>22</v>
      </c>
      <c r="C939" s="453"/>
      <c r="D939" s="472"/>
      <c r="E939" s="472"/>
      <c r="F939" s="16"/>
      <c r="G939" s="472"/>
      <c r="H939" s="472"/>
      <c r="I939" s="137"/>
      <c r="J939" s="150" t="e">
        <f t="shared" si="1432"/>
        <v>#DIV/0!</v>
      </c>
      <c r="K939" s="137"/>
      <c r="L939" s="150" t="e">
        <f t="shared" si="1430"/>
        <v>#DIV/0!</v>
      </c>
      <c r="M939" s="133" t="e">
        <f t="shared" si="1431"/>
        <v>#DIV/0!</v>
      </c>
      <c r="N939" s="473">
        <f t="shared" ref="N939:N940" si="1433">H939</f>
        <v>0</v>
      </c>
      <c r="O939" s="472">
        <f t="shared" si="1425"/>
        <v>0</v>
      </c>
      <c r="P939" s="150" t="e">
        <f t="shared" si="1426"/>
        <v>#DIV/0!</v>
      </c>
      <c r="Q939" s="473">
        <f t="shared" si="1427"/>
        <v>0</v>
      </c>
      <c r="R939" s="137">
        <f t="shared" si="1428"/>
        <v>0</v>
      </c>
      <c r="S939" s="599"/>
      <c r="T939" s="46" t="b">
        <f t="shared" si="1407"/>
        <v>1</v>
      </c>
      <c r="CJ939" s="46" t="b">
        <f t="shared" si="1429"/>
        <v>1</v>
      </c>
      <c r="CT939" s="210">
        <f t="shared" si="1397"/>
        <v>0</v>
      </c>
      <c r="CU939" s="46" t="b">
        <f t="shared" si="1398"/>
        <v>1</v>
      </c>
    </row>
    <row r="940" spans="1:99" s="350" customFormat="1" ht="23.25" hidden="1" customHeight="1" x14ac:dyDescent="0.25">
      <c r="A940" s="286"/>
      <c r="B940" s="202" t="s">
        <v>11</v>
      </c>
      <c r="C940" s="453"/>
      <c r="D940" s="472"/>
      <c r="E940" s="472"/>
      <c r="F940" s="16"/>
      <c r="G940" s="472"/>
      <c r="H940" s="472"/>
      <c r="I940" s="137"/>
      <c r="J940" s="150" t="e">
        <f t="shared" si="1432"/>
        <v>#DIV/0!</v>
      </c>
      <c r="K940" s="137"/>
      <c r="L940" s="150" t="e">
        <f t="shared" si="1430"/>
        <v>#DIV/0!</v>
      </c>
      <c r="M940" s="133" t="e">
        <f t="shared" si="1431"/>
        <v>#DIV/0!</v>
      </c>
      <c r="N940" s="473">
        <f t="shared" si="1433"/>
        <v>0</v>
      </c>
      <c r="O940" s="472">
        <f t="shared" si="1425"/>
        <v>0</v>
      </c>
      <c r="P940" s="150" t="e">
        <f t="shared" si="1426"/>
        <v>#DIV/0!</v>
      </c>
      <c r="Q940" s="473">
        <f t="shared" si="1427"/>
        <v>0</v>
      </c>
      <c r="R940" s="137">
        <f t="shared" si="1428"/>
        <v>0</v>
      </c>
      <c r="S940" s="599"/>
      <c r="T940" s="46" t="b">
        <f t="shared" si="1407"/>
        <v>1</v>
      </c>
      <c r="CJ940" s="46" t="b">
        <f t="shared" si="1429"/>
        <v>1</v>
      </c>
      <c r="CT940" s="210">
        <f t="shared" si="1397"/>
        <v>0</v>
      </c>
      <c r="CU940" s="46" t="b">
        <f t="shared" si="1398"/>
        <v>1</v>
      </c>
    </row>
    <row r="941" spans="1:99" s="50" customFormat="1" ht="90" x14ac:dyDescent="0.25">
      <c r="A941" s="539" t="s">
        <v>401</v>
      </c>
      <c r="B941" s="501" t="s">
        <v>381</v>
      </c>
      <c r="C941" s="173" t="s">
        <v>17</v>
      </c>
      <c r="D941" s="42">
        <f t="shared" ref="D941:I941" si="1434">SUM(D942:D946)</f>
        <v>0</v>
      </c>
      <c r="E941" s="42">
        <f t="shared" si="1434"/>
        <v>0</v>
      </c>
      <c r="F941" s="42">
        <f t="shared" si="1434"/>
        <v>0</v>
      </c>
      <c r="G941" s="42">
        <f t="shared" si="1434"/>
        <v>80573.67</v>
      </c>
      <c r="H941" s="42">
        <f t="shared" ref="H941" si="1435">SUM(H942:H946)</f>
        <v>80573.67</v>
      </c>
      <c r="I941" s="42">
        <f t="shared" si="1434"/>
        <v>70331.23</v>
      </c>
      <c r="J941" s="169">
        <f>I941/H941</f>
        <v>0.87</v>
      </c>
      <c r="K941" s="42">
        <f>SUM(K942:K946)</f>
        <v>70331.23</v>
      </c>
      <c r="L941" s="169">
        <f>K941/H941</f>
        <v>0.87</v>
      </c>
      <c r="M941" s="169">
        <f>K941/I941</f>
        <v>1</v>
      </c>
      <c r="N941" s="42">
        <f>SUM(N942:N946)</f>
        <v>76052.75</v>
      </c>
      <c r="O941" s="42">
        <f>SUM(O942:O946)</f>
        <v>4520.92</v>
      </c>
      <c r="P941" s="169">
        <f t="shared" ref="P941:P946" si="1436">N941/H941</f>
        <v>0.94</v>
      </c>
      <c r="Q941" s="42">
        <f t="shared" ref="Q941:Q946" si="1437">H941-N941</f>
        <v>4520.92</v>
      </c>
      <c r="R941" s="42">
        <f t="shared" ref="R941:R946" si="1438">I941-K941</f>
        <v>0</v>
      </c>
      <c r="S941" s="599" t="s">
        <v>572</v>
      </c>
      <c r="T941" s="46" t="b">
        <f t="shared" si="1407"/>
        <v>1</v>
      </c>
      <c r="CG941" s="221" t="s">
        <v>185</v>
      </c>
      <c r="CJ941" s="46" t="b">
        <f t="shared" ref="CJ941:CJ946" si="1439">N941+O941=H941</f>
        <v>1</v>
      </c>
      <c r="CT941" s="210">
        <f t="shared" si="1397"/>
        <v>80573.67</v>
      </c>
      <c r="CU941" s="46" t="b">
        <f t="shared" si="1398"/>
        <v>1</v>
      </c>
    </row>
    <row r="942" spans="1:99" s="350" customFormat="1" ht="32.25" customHeight="1" x14ac:dyDescent="0.25">
      <c r="A942" s="285"/>
      <c r="B942" s="135" t="s">
        <v>10</v>
      </c>
      <c r="C942" s="465"/>
      <c r="D942" s="473"/>
      <c r="E942" s="473"/>
      <c r="F942" s="136"/>
      <c r="G942" s="473"/>
      <c r="H942" s="473"/>
      <c r="I942" s="215"/>
      <c r="J942" s="150" t="e">
        <f>I942/H942</f>
        <v>#DIV/0!</v>
      </c>
      <c r="K942" s="215"/>
      <c r="L942" s="150" t="e">
        <f t="shared" ref="L942:L946" si="1440">K942/H942</f>
        <v>#DIV/0!</v>
      </c>
      <c r="M942" s="133" t="e">
        <f t="shared" ref="M942:M946" si="1441">K942/I942</f>
        <v>#DIV/0!</v>
      </c>
      <c r="N942" s="473">
        <f>H942</f>
        <v>0</v>
      </c>
      <c r="O942" s="325">
        <f t="shared" ref="O942:O946" si="1442">H942-N942</f>
        <v>0</v>
      </c>
      <c r="P942" s="150" t="e">
        <f t="shared" si="1436"/>
        <v>#DIV/0!</v>
      </c>
      <c r="Q942" s="473">
        <f t="shared" si="1437"/>
        <v>0</v>
      </c>
      <c r="R942" s="215">
        <f t="shared" si="1438"/>
        <v>0</v>
      </c>
      <c r="S942" s="599"/>
      <c r="T942" s="46" t="b">
        <f t="shared" si="1407"/>
        <v>1</v>
      </c>
      <c r="CJ942" s="46" t="b">
        <f t="shared" si="1439"/>
        <v>1</v>
      </c>
      <c r="CT942" s="210">
        <f t="shared" si="1397"/>
        <v>0</v>
      </c>
      <c r="CU942" s="46" t="b">
        <f t="shared" si="1398"/>
        <v>1</v>
      </c>
    </row>
    <row r="943" spans="1:99" s="350" customFormat="1" ht="32.25" customHeight="1" x14ac:dyDescent="0.25">
      <c r="A943" s="285"/>
      <c r="B943" s="135" t="s">
        <v>8</v>
      </c>
      <c r="C943" s="465"/>
      <c r="D943" s="473"/>
      <c r="E943" s="473"/>
      <c r="F943" s="473"/>
      <c r="G943" s="42">
        <v>76544.990000000005</v>
      </c>
      <c r="H943" s="42">
        <v>76544.990000000005</v>
      </c>
      <c r="I943" s="573">
        <v>66528.600000000006</v>
      </c>
      <c r="J943" s="240">
        <f t="shared" ref="J943:J946" si="1443">I943/H943</f>
        <v>0.87</v>
      </c>
      <c r="K943" s="472">
        <f>I943</f>
        <v>66528.600000000006</v>
      </c>
      <c r="L943" s="240">
        <f t="shared" si="1440"/>
        <v>0.87</v>
      </c>
      <c r="M943" s="134">
        <f t="shared" si="1441"/>
        <v>1</v>
      </c>
      <c r="N943" s="42">
        <f>H943-4294.87</f>
        <v>72250.12</v>
      </c>
      <c r="O943" s="42">
        <f t="shared" si="1442"/>
        <v>4294.87</v>
      </c>
      <c r="P943" s="240">
        <f t="shared" si="1436"/>
        <v>0.94</v>
      </c>
      <c r="Q943" s="473">
        <f t="shared" si="1437"/>
        <v>4294.87</v>
      </c>
      <c r="R943" s="473">
        <f t="shared" si="1438"/>
        <v>0</v>
      </c>
      <c r="S943" s="599"/>
      <c r="T943" s="46" t="b">
        <f t="shared" si="1407"/>
        <v>1</v>
      </c>
      <c r="CJ943" s="46" t="b">
        <f t="shared" si="1439"/>
        <v>1</v>
      </c>
      <c r="CT943" s="210">
        <f t="shared" si="1397"/>
        <v>76544.990000000005</v>
      </c>
      <c r="CU943" s="46" t="b">
        <f t="shared" si="1398"/>
        <v>1</v>
      </c>
    </row>
    <row r="944" spans="1:99" s="350" customFormat="1" ht="32.25" customHeight="1" x14ac:dyDescent="0.25">
      <c r="A944" s="285"/>
      <c r="B944" s="202" t="s">
        <v>19</v>
      </c>
      <c r="C944" s="453"/>
      <c r="D944" s="472"/>
      <c r="E944" s="472"/>
      <c r="F944" s="472"/>
      <c r="G944" s="42">
        <v>4028.68</v>
      </c>
      <c r="H944" s="42">
        <v>4028.68</v>
      </c>
      <c r="I944" s="573">
        <v>3802.63</v>
      </c>
      <c r="J944" s="240">
        <f t="shared" si="1443"/>
        <v>0.94</v>
      </c>
      <c r="K944" s="472">
        <f>I944</f>
        <v>3802.63</v>
      </c>
      <c r="L944" s="240">
        <f t="shared" si="1440"/>
        <v>0.94</v>
      </c>
      <c r="M944" s="134">
        <f t="shared" si="1441"/>
        <v>1</v>
      </c>
      <c r="N944" s="42">
        <f>H944-226.05</f>
        <v>3802.63</v>
      </c>
      <c r="O944" s="42">
        <f t="shared" si="1442"/>
        <v>226.05</v>
      </c>
      <c r="P944" s="240">
        <f t="shared" si="1436"/>
        <v>0.94</v>
      </c>
      <c r="Q944" s="473">
        <f t="shared" si="1437"/>
        <v>226.05</v>
      </c>
      <c r="R944" s="472">
        <f t="shared" si="1438"/>
        <v>0</v>
      </c>
      <c r="S944" s="599"/>
      <c r="T944" s="46" t="b">
        <f t="shared" si="1407"/>
        <v>1</v>
      </c>
      <c r="CJ944" s="46" t="b">
        <f>N944+O944=H944</f>
        <v>1</v>
      </c>
      <c r="CT944" s="210">
        <f t="shared" si="1397"/>
        <v>4028.68</v>
      </c>
      <c r="CU944" s="46" t="b">
        <f t="shared" si="1398"/>
        <v>1</v>
      </c>
    </row>
    <row r="945" spans="1:99" s="350" customFormat="1" ht="32.25" customHeight="1" x14ac:dyDescent="0.25">
      <c r="A945" s="285"/>
      <c r="B945" s="453" t="s">
        <v>22</v>
      </c>
      <c r="C945" s="453"/>
      <c r="D945" s="472"/>
      <c r="E945" s="472"/>
      <c r="F945" s="16"/>
      <c r="G945" s="472"/>
      <c r="H945" s="472"/>
      <c r="I945" s="137"/>
      <c r="J945" s="150" t="e">
        <f t="shared" si="1443"/>
        <v>#DIV/0!</v>
      </c>
      <c r="K945" s="137"/>
      <c r="L945" s="150" t="e">
        <f t="shared" si="1440"/>
        <v>#DIV/0!</v>
      </c>
      <c r="M945" s="133" t="e">
        <f t="shared" si="1441"/>
        <v>#DIV/0!</v>
      </c>
      <c r="N945" s="473">
        <f t="shared" ref="N945:N946" si="1444">H945</f>
        <v>0</v>
      </c>
      <c r="O945" s="556">
        <f t="shared" si="1442"/>
        <v>0</v>
      </c>
      <c r="P945" s="150" t="e">
        <f t="shared" si="1436"/>
        <v>#DIV/0!</v>
      </c>
      <c r="Q945" s="473">
        <f t="shared" si="1437"/>
        <v>0</v>
      </c>
      <c r="R945" s="137">
        <f t="shared" si="1438"/>
        <v>0</v>
      </c>
      <c r="S945" s="599"/>
      <c r="T945" s="46" t="b">
        <f t="shared" si="1407"/>
        <v>1</v>
      </c>
      <c r="CJ945" s="46" t="b">
        <f t="shared" si="1439"/>
        <v>1</v>
      </c>
      <c r="CT945" s="210">
        <f t="shared" si="1397"/>
        <v>0</v>
      </c>
      <c r="CU945" s="46" t="b">
        <f t="shared" si="1398"/>
        <v>1</v>
      </c>
    </row>
    <row r="946" spans="1:99" s="350" customFormat="1" ht="28.5" customHeight="1" x14ac:dyDescent="0.25">
      <c r="A946" s="286"/>
      <c r="B946" s="202" t="s">
        <v>11</v>
      </c>
      <c r="C946" s="453"/>
      <c r="D946" s="472"/>
      <c r="E946" s="472"/>
      <c r="F946" s="16"/>
      <c r="G946" s="472"/>
      <c r="H946" s="472"/>
      <c r="I946" s="137"/>
      <c r="J946" s="150" t="e">
        <f t="shared" si="1443"/>
        <v>#DIV/0!</v>
      </c>
      <c r="K946" s="137"/>
      <c r="L946" s="150" t="e">
        <f t="shared" si="1440"/>
        <v>#DIV/0!</v>
      </c>
      <c r="M946" s="133" t="e">
        <f t="shared" si="1441"/>
        <v>#DIV/0!</v>
      </c>
      <c r="N946" s="473">
        <f t="shared" si="1444"/>
        <v>0</v>
      </c>
      <c r="O946" s="556">
        <f t="shared" si="1442"/>
        <v>0</v>
      </c>
      <c r="P946" s="150" t="e">
        <f t="shared" si="1436"/>
        <v>#DIV/0!</v>
      </c>
      <c r="Q946" s="473">
        <f t="shared" si="1437"/>
        <v>0</v>
      </c>
      <c r="R946" s="137">
        <f t="shared" si="1438"/>
        <v>0</v>
      </c>
      <c r="S946" s="599"/>
      <c r="T946" s="46" t="b">
        <f t="shared" si="1407"/>
        <v>1</v>
      </c>
      <c r="CJ946" s="46" t="b">
        <f t="shared" si="1439"/>
        <v>1</v>
      </c>
      <c r="CT946" s="210">
        <f t="shared" si="1397"/>
        <v>0</v>
      </c>
      <c r="CU946" s="46" t="b">
        <f t="shared" si="1398"/>
        <v>1</v>
      </c>
    </row>
    <row r="947" spans="1:99" s="50" customFormat="1" ht="90" x14ac:dyDescent="0.25">
      <c r="A947" s="539" t="s">
        <v>402</v>
      </c>
      <c r="B947" s="501" t="s">
        <v>382</v>
      </c>
      <c r="C947" s="173" t="s">
        <v>17</v>
      </c>
      <c r="D947" s="42">
        <f t="shared" ref="D947:I947" si="1445">SUM(D948:D952)</f>
        <v>0</v>
      </c>
      <c r="E947" s="42">
        <f t="shared" si="1445"/>
        <v>0</v>
      </c>
      <c r="F947" s="42">
        <f t="shared" si="1445"/>
        <v>0</v>
      </c>
      <c r="G947" s="42">
        <f t="shared" si="1445"/>
        <v>767.75</v>
      </c>
      <c r="H947" s="42">
        <f t="shared" si="1445"/>
        <v>767.75</v>
      </c>
      <c r="I947" s="42">
        <f t="shared" si="1445"/>
        <v>671.77</v>
      </c>
      <c r="J947" s="169">
        <f>I947/H947</f>
        <v>0.87</v>
      </c>
      <c r="K947" s="42">
        <f>SUM(K948:K952)</f>
        <v>671.77</v>
      </c>
      <c r="L947" s="169">
        <f>K947/H947</f>
        <v>0.87</v>
      </c>
      <c r="M947" s="169">
        <f>K947/I947</f>
        <v>1</v>
      </c>
      <c r="N947" s="42">
        <f>SUM(N948:N952)</f>
        <v>671.77</v>
      </c>
      <c r="O947" s="42">
        <f t="shared" ref="O947:O952" si="1446">H947-N947</f>
        <v>95.98</v>
      </c>
      <c r="P947" s="169">
        <f t="shared" ref="P947:P952" si="1447">N947/H947</f>
        <v>0.87</v>
      </c>
      <c r="Q947" s="42">
        <f t="shared" ref="Q947:Q952" si="1448">H947-N947</f>
        <v>95.98</v>
      </c>
      <c r="R947" s="42">
        <f t="shared" ref="R947:R952" si="1449">I947-K947</f>
        <v>0</v>
      </c>
      <c r="S947" s="599" t="s">
        <v>511</v>
      </c>
      <c r="T947" s="46" t="b">
        <f t="shared" si="1407"/>
        <v>0</v>
      </c>
      <c r="CG947" s="221" t="s">
        <v>185</v>
      </c>
      <c r="CJ947" s="46" t="b">
        <f t="shared" ref="CJ947:CJ952" si="1450">N947+O947=H947</f>
        <v>1</v>
      </c>
      <c r="CT947" s="210">
        <f t="shared" si="1397"/>
        <v>767.75</v>
      </c>
      <c r="CU947" s="46" t="b">
        <f t="shared" si="1398"/>
        <v>1</v>
      </c>
    </row>
    <row r="948" spans="1:99" s="350" customFormat="1" x14ac:dyDescent="0.25">
      <c r="A948" s="285"/>
      <c r="B948" s="135" t="s">
        <v>10</v>
      </c>
      <c r="C948" s="465"/>
      <c r="D948" s="473"/>
      <c r="E948" s="473"/>
      <c r="F948" s="136"/>
      <c r="G948" s="473"/>
      <c r="H948" s="136"/>
      <c r="I948" s="215"/>
      <c r="J948" s="150" t="e">
        <f>I948/H948</f>
        <v>#DIV/0!</v>
      </c>
      <c r="K948" s="215"/>
      <c r="L948" s="150" t="e">
        <f t="shared" ref="L948:L952" si="1451">K948/H948</f>
        <v>#DIV/0!</v>
      </c>
      <c r="M948" s="133" t="e">
        <f t="shared" ref="M948:M952" si="1452">K948/I948</f>
        <v>#DIV/0!</v>
      </c>
      <c r="N948" s="473">
        <f>H948</f>
        <v>0</v>
      </c>
      <c r="O948" s="136">
        <f t="shared" si="1446"/>
        <v>0</v>
      </c>
      <c r="P948" s="150" t="e">
        <f t="shared" si="1447"/>
        <v>#DIV/0!</v>
      </c>
      <c r="Q948" s="473">
        <f t="shared" si="1448"/>
        <v>0</v>
      </c>
      <c r="R948" s="215">
        <f t="shared" si="1449"/>
        <v>0</v>
      </c>
      <c r="S948" s="599"/>
      <c r="T948" s="46" t="b">
        <f t="shared" si="1407"/>
        <v>1</v>
      </c>
      <c r="CJ948" s="46" t="b">
        <f t="shared" si="1450"/>
        <v>1</v>
      </c>
      <c r="CT948" s="210">
        <f t="shared" si="1397"/>
        <v>0</v>
      </c>
      <c r="CU948" s="46" t="b">
        <f t="shared" si="1398"/>
        <v>1</v>
      </c>
    </row>
    <row r="949" spans="1:99" s="350" customFormat="1" x14ac:dyDescent="0.25">
      <c r="A949" s="285"/>
      <c r="B949" s="135" t="s">
        <v>8</v>
      </c>
      <c r="C949" s="465"/>
      <c r="D949" s="473"/>
      <c r="E949" s="473"/>
      <c r="F949" s="473"/>
      <c r="G949" s="42">
        <v>729.36</v>
      </c>
      <c r="H949" s="42">
        <v>729.36</v>
      </c>
      <c r="I949" s="473">
        <v>638.17999999999995</v>
      </c>
      <c r="J949" s="240">
        <f t="shared" ref="J949:J952" si="1453">I949/H949</f>
        <v>0.87</v>
      </c>
      <c r="K949" s="472">
        <f>I949</f>
        <v>638.17999999999995</v>
      </c>
      <c r="L949" s="240">
        <f t="shared" si="1451"/>
        <v>0.87</v>
      </c>
      <c r="M949" s="133">
        <f t="shared" si="1452"/>
        <v>1</v>
      </c>
      <c r="N949" s="473">
        <v>638.17999999999995</v>
      </c>
      <c r="O949" s="473">
        <f t="shared" si="1446"/>
        <v>91.18</v>
      </c>
      <c r="P949" s="240">
        <f t="shared" si="1447"/>
        <v>0.87</v>
      </c>
      <c r="Q949" s="473">
        <f t="shared" si="1448"/>
        <v>91.18</v>
      </c>
      <c r="R949" s="473">
        <f t="shared" si="1449"/>
        <v>0</v>
      </c>
      <c r="S949" s="599"/>
      <c r="T949" s="46" t="b">
        <f t="shared" si="1407"/>
        <v>1</v>
      </c>
      <c r="CJ949" s="46" t="b">
        <f t="shared" si="1450"/>
        <v>1</v>
      </c>
      <c r="CT949" s="210">
        <f t="shared" si="1397"/>
        <v>729.36</v>
      </c>
      <c r="CU949" s="46" t="b">
        <f t="shared" si="1398"/>
        <v>1</v>
      </c>
    </row>
    <row r="950" spans="1:99" s="350" customFormat="1" ht="23.25" customHeight="1" x14ac:dyDescent="0.25">
      <c r="A950" s="285"/>
      <c r="B950" s="202" t="s">
        <v>19</v>
      </c>
      <c r="C950" s="453"/>
      <c r="D950" s="472"/>
      <c r="E950" s="472"/>
      <c r="F950" s="472"/>
      <c r="G950" s="42">
        <v>38.39</v>
      </c>
      <c r="H950" s="42">
        <v>38.39</v>
      </c>
      <c r="I950" s="472">
        <v>33.590000000000003</v>
      </c>
      <c r="J950" s="240">
        <f t="shared" si="1453"/>
        <v>0.87</v>
      </c>
      <c r="K950" s="472">
        <f>I950</f>
        <v>33.590000000000003</v>
      </c>
      <c r="L950" s="240">
        <f t="shared" si="1451"/>
        <v>0.87</v>
      </c>
      <c r="M950" s="134">
        <f t="shared" si="1452"/>
        <v>1</v>
      </c>
      <c r="N950" s="473">
        <v>33.590000000000003</v>
      </c>
      <c r="O950" s="472">
        <f t="shared" si="1446"/>
        <v>4.8</v>
      </c>
      <c r="P950" s="240">
        <f t="shared" si="1447"/>
        <v>0.87</v>
      </c>
      <c r="Q950" s="473">
        <f t="shared" si="1448"/>
        <v>4.8</v>
      </c>
      <c r="R950" s="472">
        <f t="shared" si="1449"/>
        <v>0</v>
      </c>
      <c r="S950" s="599"/>
      <c r="T950" s="46" t="b">
        <f t="shared" si="1407"/>
        <v>0</v>
      </c>
      <c r="CJ950" s="46" t="b">
        <f t="shared" si="1450"/>
        <v>1</v>
      </c>
      <c r="CT950" s="210">
        <f t="shared" si="1397"/>
        <v>38.39</v>
      </c>
      <c r="CU950" s="46" t="b">
        <f t="shared" si="1398"/>
        <v>1</v>
      </c>
    </row>
    <row r="951" spans="1:99" s="350" customFormat="1" x14ac:dyDescent="0.25">
      <c r="A951" s="285"/>
      <c r="B951" s="453" t="s">
        <v>22</v>
      </c>
      <c r="C951" s="453"/>
      <c r="D951" s="472"/>
      <c r="E951" s="472"/>
      <c r="F951" s="16"/>
      <c r="G951" s="472"/>
      <c r="H951" s="472"/>
      <c r="I951" s="137"/>
      <c r="J951" s="150" t="e">
        <f t="shared" si="1453"/>
        <v>#DIV/0!</v>
      </c>
      <c r="K951" s="137"/>
      <c r="L951" s="150" t="e">
        <f t="shared" si="1451"/>
        <v>#DIV/0!</v>
      </c>
      <c r="M951" s="133" t="e">
        <f t="shared" si="1452"/>
        <v>#DIV/0!</v>
      </c>
      <c r="N951" s="473">
        <f t="shared" ref="N951:N952" si="1454">H951</f>
        <v>0</v>
      </c>
      <c r="O951" s="472">
        <f t="shared" si="1446"/>
        <v>0</v>
      </c>
      <c r="P951" s="150" t="e">
        <f t="shared" si="1447"/>
        <v>#DIV/0!</v>
      </c>
      <c r="Q951" s="473">
        <f t="shared" si="1448"/>
        <v>0</v>
      </c>
      <c r="R951" s="137">
        <f t="shared" si="1449"/>
        <v>0</v>
      </c>
      <c r="S951" s="599"/>
      <c r="T951" s="46" t="b">
        <f t="shared" si="1407"/>
        <v>1</v>
      </c>
      <c r="CJ951" s="46" t="b">
        <f t="shared" si="1450"/>
        <v>1</v>
      </c>
      <c r="CT951" s="210">
        <f t="shared" si="1397"/>
        <v>0</v>
      </c>
      <c r="CU951" s="46" t="b">
        <f t="shared" si="1398"/>
        <v>1</v>
      </c>
    </row>
    <row r="952" spans="1:99" s="350" customFormat="1" x14ac:dyDescent="0.25">
      <c r="A952" s="286"/>
      <c r="B952" s="202" t="s">
        <v>11</v>
      </c>
      <c r="C952" s="453"/>
      <c r="D952" s="472"/>
      <c r="E952" s="472"/>
      <c r="F952" s="16"/>
      <c r="G952" s="472"/>
      <c r="H952" s="472"/>
      <c r="I952" s="137"/>
      <c r="J952" s="150" t="e">
        <f t="shared" si="1453"/>
        <v>#DIV/0!</v>
      </c>
      <c r="K952" s="137"/>
      <c r="L952" s="150" t="e">
        <f t="shared" si="1451"/>
        <v>#DIV/0!</v>
      </c>
      <c r="M952" s="133" t="e">
        <f t="shared" si="1452"/>
        <v>#DIV/0!</v>
      </c>
      <c r="N952" s="473">
        <f t="shared" si="1454"/>
        <v>0</v>
      </c>
      <c r="O952" s="472">
        <f t="shared" si="1446"/>
        <v>0</v>
      </c>
      <c r="P952" s="150" t="e">
        <f t="shared" si="1447"/>
        <v>#DIV/0!</v>
      </c>
      <c r="Q952" s="473">
        <f t="shared" si="1448"/>
        <v>0</v>
      </c>
      <c r="R952" s="137">
        <f t="shared" si="1449"/>
        <v>0</v>
      </c>
      <c r="S952" s="599"/>
      <c r="T952" s="46" t="b">
        <f t="shared" si="1407"/>
        <v>1</v>
      </c>
      <c r="CJ952" s="46" t="b">
        <f t="shared" si="1450"/>
        <v>1</v>
      </c>
      <c r="CT952" s="210">
        <f t="shared" si="1397"/>
        <v>0</v>
      </c>
      <c r="CU952" s="46" t="b">
        <f t="shared" si="1398"/>
        <v>1</v>
      </c>
    </row>
    <row r="953" spans="1:99" s="50" customFormat="1" ht="69" customHeight="1" x14ac:dyDescent="0.25">
      <c r="A953" s="539" t="s">
        <v>403</v>
      </c>
      <c r="B953" s="501" t="s">
        <v>383</v>
      </c>
      <c r="C953" s="173" t="s">
        <v>17</v>
      </c>
      <c r="D953" s="42">
        <f t="shared" ref="D953:I953" si="1455">SUM(D954:D958)</f>
        <v>0</v>
      </c>
      <c r="E953" s="42">
        <f t="shared" si="1455"/>
        <v>0</v>
      </c>
      <c r="F953" s="42">
        <f t="shared" si="1455"/>
        <v>0</v>
      </c>
      <c r="G953" s="42">
        <f t="shared" si="1455"/>
        <v>1807.45</v>
      </c>
      <c r="H953" s="42">
        <f t="shared" si="1455"/>
        <v>1807.45</v>
      </c>
      <c r="I953" s="42">
        <f t="shared" si="1455"/>
        <v>1590.56</v>
      </c>
      <c r="J953" s="169">
        <f>I953/H953</f>
        <v>0.88</v>
      </c>
      <c r="K953" s="42">
        <f>SUM(K954:K958)</f>
        <v>1590.56</v>
      </c>
      <c r="L953" s="169">
        <f>K953/H953</f>
        <v>0.88</v>
      </c>
      <c r="M953" s="169">
        <f>K953/I953</f>
        <v>1</v>
      </c>
      <c r="N953" s="42">
        <f>SUM(N954:N958)</f>
        <v>1590.56</v>
      </c>
      <c r="O953" s="42">
        <f t="shared" ref="O953:O958" si="1456">H953-N953</f>
        <v>216.89</v>
      </c>
      <c r="P953" s="169">
        <f t="shared" ref="P953:P958" si="1457">N953/H953</f>
        <v>0.88</v>
      </c>
      <c r="Q953" s="42">
        <f t="shared" ref="Q953:Q958" si="1458">H953-N953</f>
        <v>216.89</v>
      </c>
      <c r="R953" s="42">
        <f t="shared" ref="R953:R958" si="1459">I953-K953</f>
        <v>0</v>
      </c>
      <c r="S953" s="599" t="s">
        <v>510</v>
      </c>
      <c r="T953" s="46" t="b">
        <f t="shared" si="1407"/>
        <v>0</v>
      </c>
      <c r="CG953" s="221" t="s">
        <v>185</v>
      </c>
      <c r="CJ953" s="46" t="b">
        <f t="shared" ref="CJ953:CJ958" si="1460">N953+O953=H953</f>
        <v>1</v>
      </c>
      <c r="CT953" s="210">
        <f t="shared" si="1397"/>
        <v>1807.45</v>
      </c>
      <c r="CU953" s="46" t="b">
        <f t="shared" si="1398"/>
        <v>1</v>
      </c>
    </row>
    <row r="954" spans="1:99" s="350" customFormat="1" x14ac:dyDescent="0.25">
      <c r="A954" s="285"/>
      <c r="B954" s="135" t="s">
        <v>10</v>
      </c>
      <c r="C954" s="465"/>
      <c r="D954" s="473"/>
      <c r="E954" s="473"/>
      <c r="F954" s="136"/>
      <c r="G954" s="473"/>
      <c r="H954" s="136"/>
      <c r="I954" s="215"/>
      <c r="J954" s="150" t="e">
        <f>I954/H954</f>
        <v>#DIV/0!</v>
      </c>
      <c r="K954" s="215"/>
      <c r="L954" s="150" t="e">
        <f t="shared" ref="L954:L958" si="1461">K954/H954</f>
        <v>#DIV/0!</v>
      </c>
      <c r="M954" s="133" t="e">
        <f t="shared" ref="M954:M958" si="1462">K954/I954</f>
        <v>#DIV/0!</v>
      </c>
      <c r="N954" s="473">
        <f>H954</f>
        <v>0</v>
      </c>
      <c r="O954" s="136">
        <f t="shared" si="1456"/>
        <v>0</v>
      </c>
      <c r="P954" s="150" t="e">
        <f t="shared" si="1457"/>
        <v>#DIV/0!</v>
      </c>
      <c r="Q954" s="473">
        <f t="shared" si="1458"/>
        <v>0</v>
      </c>
      <c r="R954" s="215">
        <f t="shared" si="1459"/>
        <v>0</v>
      </c>
      <c r="S954" s="599"/>
      <c r="T954" s="46" t="b">
        <f t="shared" si="1407"/>
        <v>1</v>
      </c>
      <c r="CJ954" s="46" t="b">
        <f t="shared" si="1460"/>
        <v>1</v>
      </c>
      <c r="CT954" s="210">
        <f t="shared" si="1397"/>
        <v>0</v>
      </c>
      <c r="CU954" s="46" t="b">
        <f t="shared" si="1398"/>
        <v>1</v>
      </c>
    </row>
    <row r="955" spans="1:99" s="350" customFormat="1" ht="23.25" customHeight="1" x14ac:dyDescent="0.25">
      <c r="A955" s="285"/>
      <c r="B955" s="135" t="s">
        <v>8</v>
      </c>
      <c r="C955" s="465"/>
      <c r="D955" s="473"/>
      <c r="E955" s="473"/>
      <c r="F955" s="473"/>
      <c r="G955" s="42">
        <v>1717.08</v>
      </c>
      <c r="H955" s="42">
        <v>1717.08</v>
      </c>
      <c r="I955" s="473">
        <v>1511.03</v>
      </c>
      <c r="J955" s="240">
        <f t="shared" ref="J955:J958" si="1463">I955/H955</f>
        <v>0.88</v>
      </c>
      <c r="K955" s="472">
        <f>I955</f>
        <v>1511.03</v>
      </c>
      <c r="L955" s="240">
        <f t="shared" si="1461"/>
        <v>0.88</v>
      </c>
      <c r="M955" s="169">
        <f t="shared" si="1462"/>
        <v>1</v>
      </c>
      <c r="N955" s="473">
        <v>1511.03</v>
      </c>
      <c r="O955" s="473">
        <f t="shared" si="1456"/>
        <v>206.05</v>
      </c>
      <c r="P955" s="240">
        <f t="shared" si="1457"/>
        <v>0.88</v>
      </c>
      <c r="Q955" s="473">
        <f t="shared" si="1458"/>
        <v>206.05</v>
      </c>
      <c r="R955" s="473">
        <f t="shared" si="1459"/>
        <v>0</v>
      </c>
      <c r="S955" s="599"/>
      <c r="T955" s="46" t="b">
        <f t="shared" si="1407"/>
        <v>1</v>
      </c>
      <c r="CJ955" s="46" t="b">
        <f t="shared" si="1460"/>
        <v>1</v>
      </c>
      <c r="CT955" s="210">
        <f t="shared" si="1397"/>
        <v>1717.08</v>
      </c>
      <c r="CU955" s="46" t="b">
        <f t="shared" si="1398"/>
        <v>1</v>
      </c>
    </row>
    <row r="956" spans="1:99" s="350" customFormat="1" x14ac:dyDescent="0.25">
      <c r="A956" s="285"/>
      <c r="B956" s="202" t="s">
        <v>19</v>
      </c>
      <c r="C956" s="453"/>
      <c r="D956" s="472"/>
      <c r="E956" s="472"/>
      <c r="F956" s="472"/>
      <c r="G956" s="42">
        <v>90.37</v>
      </c>
      <c r="H956" s="42">
        <v>90.37</v>
      </c>
      <c r="I956" s="472">
        <v>79.53</v>
      </c>
      <c r="J956" s="240">
        <f t="shared" si="1463"/>
        <v>0.88</v>
      </c>
      <c r="K956" s="472">
        <f>I956</f>
        <v>79.53</v>
      </c>
      <c r="L956" s="240">
        <f t="shared" si="1461"/>
        <v>0.88</v>
      </c>
      <c r="M956" s="169">
        <f t="shared" si="1462"/>
        <v>1</v>
      </c>
      <c r="N956" s="473">
        <v>79.53</v>
      </c>
      <c r="O956" s="472">
        <f t="shared" si="1456"/>
        <v>10.84</v>
      </c>
      <c r="P956" s="240">
        <f t="shared" si="1457"/>
        <v>0.88</v>
      </c>
      <c r="Q956" s="473">
        <f t="shared" si="1458"/>
        <v>10.84</v>
      </c>
      <c r="R956" s="472">
        <f t="shared" si="1459"/>
        <v>0</v>
      </c>
      <c r="S956" s="599"/>
      <c r="T956" s="46" t="b">
        <f t="shared" si="1407"/>
        <v>0</v>
      </c>
      <c r="CJ956" s="46" t="b">
        <f t="shared" si="1460"/>
        <v>1</v>
      </c>
      <c r="CT956" s="210">
        <f t="shared" si="1397"/>
        <v>90.37</v>
      </c>
      <c r="CU956" s="46" t="b">
        <f t="shared" si="1398"/>
        <v>1</v>
      </c>
    </row>
    <row r="957" spans="1:99" s="350" customFormat="1" x14ac:dyDescent="0.25">
      <c r="A957" s="285"/>
      <c r="B957" s="453" t="s">
        <v>22</v>
      </c>
      <c r="C957" s="453"/>
      <c r="D957" s="472"/>
      <c r="E957" s="472"/>
      <c r="F957" s="16"/>
      <c r="G957" s="472"/>
      <c r="H957" s="472"/>
      <c r="I957" s="137"/>
      <c r="J957" s="150" t="e">
        <f t="shared" si="1463"/>
        <v>#DIV/0!</v>
      </c>
      <c r="K957" s="137"/>
      <c r="L957" s="150" t="e">
        <f t="shared" si="1461"/>
        <v>#DIV/0!</v>
      </c>
      <c r="M957" s="133" t="e">
        <f t="shared" si="1462"/>
        <v>#DIV/0!</v>
      </c>
      <c r="N957" s="473">
        <f t="shared" ref="N957:N958" si="1464">H957</f>
        <v>0</v>
      </c>
      <c r="O957" s="472">
        <f t="shared" si="1456"/>
        <v>0</v>
      </c>
      <c r="P957" s="150" t="e">
        <f t="shared" si="1457"/>
        <v>#DIV/0!</v>
      </c>
      <c r="Q957" s="473">
        <f t="shared" si="1458"/>
        <v>0</v>
      </c>
      <c r="R957" s="137">
        <f t="shared" si="1459"/>
        <v>0</v>
      </c>
      <c r="S957" s="599"/>
      <c r="T957" s="46" t="b">
        <f t="shared" si="1407"/>
        <v>1</v>
      </c>
      <c r="CJ957" s="46" t="b">
        <f t="shared" si="1460"/>
        <v>1</v>
      </c>
      <c r="CT957" s="210">
        <f t="shared" si="1397"/>
        <v>0</v>
      </c>
      <c r="CU957" s="46" t="b">
        <f t="shared" si="1398"/>
        <v>1</v>
      </c>
    </row>
    <row r="958" spans="1:99" s="350" customFormat="1" x14ac:dyDescent="0.25">
      <c r="A958" s="286"/>
      <c r="B958" s="202" t="s">
        <v>11</v>
      </c>
      <c r="C958" s="453"/>
      <c r="D958" s="472"/>
      <c r="E958" s="472"/>
      <c r="F958" s="16"/>
      <c r="G958" s="472"/>
      <c r="H958" s="472"/>
      <c r="I958" s="137"/>
      <c r="J958" s="150" t="e">
        <f t="shared" si="1463"/>
        <v>#DIV/0!</v>
      </c>
      <c r="K958" s="137"/>
      <c r="L958" s="150" t="e">
        <f t="shared" si="1461"/>
        <v>#DIV/0!</v>
      </c>
      <c r="M958" s="133" t="e">
        <f t="shared" si="1462"/>
        <v>#DIV/0!</v>
      </c>
      <c r="N958" s="473">
        <f t="shared" si="1464"/>
        <v>0</v>
      </c>
      <c r="O958" s="472">
        <f t="shared" si="1456"/>
        <v>0</v>
      </c>
      <c r="P958" s="150" t="e">
        <f t="shared" si="1457"/>
        <v>#DIV/0!</v>
      </c>
      <c r="Q958" s="473">
        <f t="shared" si="1458"/>
        <v>0</v>
      </c>
      <c r="R958" s="137">
        <f t="shared" si="1459"/>
        <v>0</v>
      </c>
      <c r="S958" s="599"/>
      <c r="T958" s="46" t="b">
        <f t="shared" si="1407"/>
        <v>1</v>
      </c>
      <c r="CJ958" s="46" t="b">
        <f t="shared" si="1460"/>
        <v>1</v>
      </c>
      <c r="CT958" s="210">
        <f t="shared" si="1397"/>
        <v>0</v>
      </c>
      <c r="CU958" s="46" t="b">
        <f t="shared" si="1398"/>
        <v>1</v>
      </c>
    </row>
    <row r="959" spans="1:99" s="50" customFormat="1" ht="61.5" customHeight="1" x14ac:dyDescent="0.25">
      <c r="A959" s="539" t="s">
        <v>404</v>
      </c>
      <c r="B959" s="501" t="s">
        <v>412</v>
      </c>
      <c r="C959" s="173" t="s">
        <v>17</v>
      </c>
      <c r="D959" s="42">
        <f t="shared" ref="D959:I959" si="1465">SUM(D960:D964)</f>
        <v>0</v>
      </c>
      <c r="E959" s="42">
        <f t="shared" si="1465"/>
        <v>0</v>
      </c>
      <c r="F959" s="42">
        <f t="shared" si="1465"/>
        <v>0</v>
      </c>
      <c r="G959" s="42">
        <f t="shared" si="1465"/>
        <v>14421.18</v>
      </c>
      <c r="H959" s="42">
        <f t="shared" ref="H959" si="1466">SUM(H960:H964)</f>
        <v>14421.18</v>
      </c>
      <c r="I959" s="42">
        <f t="shared" si="1465"/>
        <v>14421.18</v>
      </c>
      <c r="J959" s="169">
        <f>I959/H959</f>
        <v>1</v>
      </c>
      <c r="K959" s="42">
        <f>SUM(K960:K964)</f>
        <v>14421.18</v>
      </c>
      <c r="L959" s="169">
        <f>K959/H959</f>
        <v>1</v>
      </c>
      <c r="M959" s="169">
        <f>K959/I959</f>
        <v>1</v>
      </c>
      <c r="N959" s="42">
        <f t="shared" ref="N959" si="1467">SUM(N960:N964)</f>
        <v>14421.18</v>
      </c>
      <c r="O959" s="42">
        <f t="shared" ref="O959:O964" si="1468">H959-N959</f>
        <v>0</v>
      </c>
      <c r="P959" s="169">
        <f t="shared" ref="P959:P964" si="1469">N959/H959</f>
        <v>1</v>
      </c>
      <c r="Q959" s="42">
        <f t="shared" ref="Q959:Q964" si="1470">H959-N959</f>
        <v>0</v>
      </c>
      <c r="R959" s="42">
        <f t="shared" ref="R959:R964" si="1471">I959-K959</f>
        <v>0</v>
      </c>
      <c r="S959" s="599" t="s">
        <v>509</v>
      </c>
      <c r="T959" s="46" t="b">
        <f t="shared" si="1407"/>
        <v>1</v>
      </c>
      <c r="CG959" s="221" t="s">
        <v>185</v>
      </c>
      <c r="CJ959" s="46" t="b">
        <f t="shared" ref="CJ959:CJ964" si="1472">N959+O959=H959</f>
        <v>1</v>
      </c>
      <c r="CT959" s="210">
        <f t="shared" si="1397"/>
        <v>14421.18</v>
      </c>
      <c r="CU959" s="46" t="b">
        <f t="shared" si="1398"/>
        <v>1</v>
      </c>
    </row>
    <row r="960" spans="1:99" s="350" customFormat="1" x14ac:dyDescent="0.25">
      <c r="A960" s="285"/>
      <c r="B960" s="135" t="s">
        <v>10</v>
      </c>
      <c r="C960" s="465"/>
      <c r="D960" s="473"/>
      <c r="E960" s="473"/>
      <c r="F960" s="136"/>
      <c r="G960" s="473"/>
      <c r="H960" s="473"/>
      <c r="I960" s="215"/>
      <c r="J960" s="150" t="e">
        <f>I960/H960</f>
        <v>#DIV/0!</v>
      </c>
      <c r="K960" s="215"/>
      <c r="L960" s="150" t="e">
        <f t="shared" ref="L960:L964" si="1473">K960/H960</f>
        <v>#DIV/0!</v>
      </c>
      <c r="M960" s="133" t="e">
        <f t="shared" ref="M960:M964" si="1474">K960/I960</f>
        <v>#DIV/0!</v>
      </c>
      <c r="N960" s="473"/>
      <c r="O960" s="136">
        <f t="shared" si="1468"/>
        <v>0</v>
      </c>
      <c r="P960" s="150" t="e">
        <f t="shared" si="1469"/>
        <v>#DIV/0!</v>
      </c>
      <c r="Q960" s="473">
        <f t="shared" si="1470"/>
        <v>0</v>
      </c>
      <c r="R960" s="215">
        <f t="shared" si="1471"/>
        <v>0</v>
      </c>
      <c r="S960" s="599"/>
      <c r="T960" s="46" t="b">
        <f t="shared" si="1407"/>
        <v>1</v>
      </c>
      <c r="CJ960" s="46" t="b">
        <f t="shared" si="1472"/>
        <v>1</v>
      </c>
      <c r="CT960" s="210">
        <f t="shared" si="1397"/>
        <v>0</v>
      </c>
      <c r="CU960" s="46" t="b">
        <f t="shared" si="1398"/>
        <v>1</v>
      </c>
    </row>
    <row r="961" spans="1:99" s="350" customFormat="1" ht="23.25" customHeight="1" x14ac:dyDescent="0.25">
      <c r="A961" s="285"/>
      <c r="B961" s="135" t="s">
        <v>8</v>
      </c>
      <c r="C961" s="465"/>
      <c r="D961" s="473"/>
      <c r="E961" s="473"/>
      <c r="F961" s="473"/>
      <c r="G961" s="42">
        <v>13700.12</v>
      </c>
      <c r="H961" s="42">
        <v>13700.12</v>
      </c>
      <c r="I961" s="42">
        <v>13700.12</v>
      </c>
      <c r="J961" s="240">
        <f t="shared" ref="J961:J964" si="1475">I961/H961</f>
        <v>1</v>
      </c>
      <c r="K961" s="472">
        <f>I961</f>
        <v>13700.12</v>
      </c>
      <c r="L961" s="240">
        <f t="shared" si="1473"/>
        <v>1</v>
      </c>
      <c r="M961" s="133">
        <f t="shared" si="1474"/>
        <v>1</v>
      </c>
      <c r="N961" s="42">
        <v>13700.12</v>
      </c>
      <c r="O961" s="473">
        <f t="shared" si="1468"/>
        <v>0</v>
      </c>
      <c r="P961" s="240">
        <f t="shared" si="1469"/>
        <v>1</v>
      </c>
      <c r="Q961" s="473">
        <f t="shared" si="1470"/>
        <v>0</v>
      </c>
      <c r="R961" s="473">
        <f t="shared" si="1471"/>
        <v>0</v>
      </c>
      <c r="S961" s="599"/>
      <c r="T961" s="46" t="b">
        <f t="shared" si="1407"/>
        <v>1</v>
      </c>
      <c r="CJ961" s="46" t="b">
        <f t="shared" si="1472"/>
        <v>1</v>
      </c>
      <c r="CT961" s="210">
        <f t="shared" si="1397"/>
        <v>13700.12</v>
      </c>
      <c r="CU961" s="46" t="b">
        <f t="shared" si="1398"/>
        <v>1</v>
      </c>
    </row>
    <row r="962" spans="1:99" s="350" customFormat="1" x14ac:dyDescent="0.25">
      <c r="A962" s="285"/>
      <c r="B962" s="202" t="s">
        <v>19</v>
      </c>
      <c r="C962" s="453"/>
      <c r="D962" s="472"/>
      <c r="E962" s="472"/>
      <c r="F962" s="472"/>
      <c r="G962" s="42">
        <v>721.06</v>
      </c>
      <c r="H962" s="42">
        <v>721.06</v>
      </c>
      <c r="I962" s="42">
        <v>721.06</v>
      </c>
      <c r="J962" s="240">
        <f t="shared" si="1475"/>
        <v>1</v>
      </c>
      <c r="K962" s="472">
        <f>I962</f>
        <v>721.06</v>
      </c>
      <c r="L962" s="240">
        <f t="shared" si="1473"/>
        <v>1</v>
      </c>
      <c r="M962" s="134">
        <f t="shared" si="1474"/>
        <v>1</v>
      </c>
      <c r="N962" s="42">
        <v>721.06</v>
      </c>
      <c r="O962" s="472">
        <f t="shared" si="1468"/>
        <v>0</v>
      </c>
      <c r="P962" s="240">
        <f t="shared" si="1469"/>
        <v>1</v>
      </c>
      <c r="Q962" s="473">
        <f t="shared" si="1470"/>
        <v>0</v>
      </c>
      <c r="R962" s="472">
        <f t="shared" si="1471"/>
        <v>0</v>
      </c>
      <c r="S962" s="599"/>
      <c r="T962" s="46" t="b">
        <f t="shared" si="1407"/>
        <v>1</v>
      </c>
      <c r="CJ962" s="46" t="b">
        <f t="shared" si="1472"/>
        <v>1</v>
      </c>
      <c r="CT962" s="210">
        <f t="shared" si="1397"/>
        <v>721.06</v>
      </c>
      <c r="CU962" s="46" t="b">
        <f t="shared" si="1398"/>
        <v>1</v>
      </c>
    </row>
    <row r="963" spans="1:99" s="350" customFormat="1" x14ac:dyDescent="0.25">
      <c r="A963" s="285"/>
      <c r="B963" s="453" t="s">
        <v>22</v>
      </c>
      <c r="C963" s="453"/>
      <c r="D963" s="472"/>
      <c r="E963" s="472"/>
      <c r="F963" s="16"/>
      <c r="G963" s="472"/>
      <c r="H963" s="472"/>
      <c r="I963" s="137"/>
      <c r="J963" s="150" t="e">
        <f t="shared" si="1475"/>
        <v>#DIV/0!</v>
      </c>
      <c r="K963" s="137"/>
      <c r="L963" s="150" t="e">
        <f t="shared" si="1473"/>
        <v>#DIV/0!</v>
      </c>
      <c r="M963" s="133" t="e">
        <f t="shared" si="1474"/>
        <v>#DIV/0!</v>
      </c>
      <c r="N963" s="472"/>
      <c r="O963" s="472">
        <f t="shared" si="1468"/>
        <v>0</v>
      </c>
      <c r="P963" s="150" t="e">
        <f t="shared" si="1469"/>
        <v>#DIV/0!</v>
      </c>
      <c r="Q963" s="473">
        <f t="shared" si="1470"/>
        <v>0</v>
      </c>
      <c r="R963" s="137">
        <f t="shared" si="1471"/>
        <v>0</v>
      </c>
      <c r="S963" s="599"/>
      <c r="T963" s="46" t="b">
        <f t="shared" si="1407"/>
        <v>1</v>
      </c>
      <c r="CJ963" s="46" t="b">
        <f t="shared" si="1472"/>
        <v>1</v>
      </c>
      <c r="CT963" s="210">
        <f t="shared" si="1397"/>
        <v>0</v>
      </c>
      <c r="CU963" s="46" t="b">
        <f t="shared" si="1398"/>
        <v>1</v>
      </c>
    </row>
    <row r="964" spans="1:99" s="350" customFormat="1" x14ac:dyDescent="0.25">
      <c r="A964" s="286"/>
      <c r="B964" s="202" t="s">
        <v>11</v>
      </c>
      <c r="C964" s="453"/>
      <c r="D964" s="472"/>
      <c r="E964" s="472"/>
      <c r="F964" s="16"/>
      <c r="G964" s="472"/>
      <c r="H964" s="472"/>
      <c r="I964" s="137"/>
      <c r="J964" s="150" t="e">
        <f t="shared" si="1475"/>
        <v>#DIV/0!</v>
      </c>
      <c r="K964" s="137"/>
      <c r="L964" s="150" t="e">
        <f t="shared" si="1473"/>
        <v>#DIV/0!</v>
      </c>
      <c r="M964" s="133" t="e">
        <f t="shared" si="1474"/>
        <v>#DIV/0!</v>
      </c>
      <c r="N964" s="472"/>
      <c r="O964" s="472">
        <f t="shared" si="1468"/>
        <v>0</v>
      </c>
      <c r="P964" s="150" t="e">
        <f t="shared" si="1469"/>
        <v>#DIV/0!</v>
      </c>
      <c r="Q964" s="473">
        <f t="shared" si="1470"/>
        <v>0</v>
      </c>
      <c r="R964" s="137">
        <f t="shared" si="1471"/>
        <v>0</v>
      </c>
      <c r="S964" s="599"/>
      <c r="T964" s="46" t="b">
        <f t="shared" si="1407"/>
        <v>1</v>
      </c>
      <c r="CJ964" s="46" t="b">
        <f t="shared" si="1472"/>
        <v>1</v>
      </c>
      <c r="CT964" s="210">
        <f t="shared" si="1397"/>
        <v>0</v>
      </c>
      <c r="CU964" s="46" t="b">
        <f t="shared" si="1398"/>
        <v>1</v>
      </c>
    </row>
    <row r="965" spans="1:99" s="50" customFormat="1" ht="69" customHeight="1" x14ac:dyDescent="0.25">
      <c r="A965" s="539" t="s">
        <v>410</v>
      </c>
      <c r="B965" s="501" t="s">
        <v>413</v>
      </c>
      <c r="C965" s="173" t="s">
        <v>17</v>
      </c>
      <c r="D965" s="42">
        <f t="shared" ref="D965:I965" si="1476">SUM(D966:D970)</f>
        <v>0</v>
      </c>
      <c r="E965" s="42">
        <f t="shared" si="1476"/>
        <v>0</v>
      </c>
      <c r="F965" s="42">
        <f t="shared" si="1476"/>
        <v>0</v>
      </c>
      <c r="G965" s="42">
        <f t="shared" si="1476"/>
        <v>4831.76</v>
      </c>
      <c r="H965" s="42">
        <f t="shared" ref="H965" si="1477">SUM(H966:H970)</f>
        <v>4831.76</v>
      </c>
      <c r="I965" s="42">
        <f t="shared" si="1476"/>
        <v>4686.8100000000004</v>
      </c>
      <c r="J965" s="169">
        <f>I965/H965</f>
        <v>0.97</v>
      </c>
      <c r="K965" s="42">
        <f>SUM(K966:K970)</f>
        <v>4686.8100000000004</v>
      </c>
      <c r="L965" s="169">
        <f>K965/H965</f>
        <v>0.97</v>
      </c>
      <c r="M965" s="169">
        <f>K965/I965</f>
        <v>1</v>
      </c>
      <c r="N965" s="42">
        <f t="shared" ref="N965" si="1478">SUM(N966:N970)</f>
        <v>4686.8100000000004</v>
      </c>
      <c r="O965" s="42">
        <f t="shared" ref="O965:O970" si="1479">H965-N965</f>
        <v>144.94999999999999</v>
      </c>
      <c r="P965" s="169">
        <f t="shared" ref="P965:P970" si="1480">N965/H965</f>
        <v>0.97</v>
      </c>
      <c r="Q965" s="42">
        <f t="shared" ref="Q965:Q970" si="1481">H965-N965</f>
        <v>144.94999999999999</v>
      </c>
      <c r="R965" s="42">
        <f t="shared" ref="R965:R970" si="1482">I965-K965</f>
        <v>0</v>
      </c>
      <c r="S965" s="599" t="s">
        <v>513</v>
      </c>
      <c r="T965" s="46" t="b">
        <f t="shared" si="1407"/>
        <v>1</v>
      </c>
      <c r="CG965" s="221" t="s">
        <v>185</v>
      </c>
      <c r="CJ965" s="46" t="b">
        <f t="shared" ref="CJ965:CJ970" si="1483">N965+O965=H965</f>
        <v>1</v>
      </c>
      <c r="CT965" s="210">
        <f t="shared" si="1397"/>
        <v>4831.76</v>
      </c>
      <c r="CU965" s="46" t="b">
        <f t="shared" si="1398"/>
        <v>1</v>
      </c>
    </row>
    <row r="966" spans="1:99" s="350" customFormat="1" x14ac:dyDescent="0.25">
      <c r="A966" s="285"/>
      <c r="B966" s="135" t="s">
        <v>10</v>
      </c>
      <c r="C966" s="465"/>
      <c r="D966" s="473"/>
      <c r="E966" s="473"/>
      <c r="F966" s="136"/>
      <c r="G966" s="473"/>
      <c r="H966" s="473"/>
      <c r="I966" s="215"/>
      <c r="J966" s="150" t="e">
        <f>I966/H966</f>
        <v>#DIV/0!</v>
      </c>
      <c r="K966" s="215"/>
      <c r="L966" s="150" t="e">
        <f t="shared" ref="L966:L970" si="1484">K966/H966</f>
        <v>#DIV/0!</v>
      </c>
      <c r="M966" s="133" t="e">
        <f t="shared" ref="M966:M970" si="1485">K966/I966</f>
        <v>#DIV/0!</v>
      </c>
      <c r="N966" s="473"/>
      <c r="O966" s="136">
        <f t="shared" si="1479"/>
        <v>0</v>
      </c>
      <c r="P966" s="150" t="e">
        <f t="shared" si="1480"/>
        <v>#DIV/0!</v>
      </c>
      <c r="Q966" s="473">
        <f t="shared" si="1481"/>
        <v>0</v>
      </c>
      <c r="R966" s="215">
        <f t="shared" si="1482"/>
        <v>0</v>
      </c>
      <c r="S966" s="599"/>
      <c r="T966" s="46" t="b">
        <f t="shared" si="1407"/>
        <v>1</v>
      </c>
      <c r="CJ966" s="46" t="b">
        <f t="shared" si="1483"/>
        <v>1</v>
      </c>
      <c r="CT966" s="210">
        <f t="shared" si="1397"/>
        <v>0</v>
      </c>
      <c r="CU966" s="46" t="b">
        <f t="shared" si="1398"/>
        <v>1</v>
      </c>
    </row>
    <row r="967" spans="1:99" s="350" customFormat="1" ht="23.25" customHeight="1" x14ac:dyDescent="0.25">
      <c r="A967" s="285"/>
      <c r="B967" s="135" t="s">
        <v>8</v>
      </c>
      <c r="C967" s="465"/>
      <c r="D967" s="473"/>
      <c r="E967" s="473"/>
      <c r="F967" s="473"/>
      <c r="G967" s="42">
        <v>4590.17</v>
      </c>
      <c r="H967" s="42">
        <v>4590.17</v>
      </c>
      <c r="I967" s="473">
        <v>4452.47</v>
      </c>
      <c r="J967" s="240">
        <f t="shared" ref="J967:J970" si="1486">I967/H967</f>
        <v>0.97</v>
      </c>
      <c r="K967" s="472">
        <f>I967</f>
        <v>4452.47</v>
      </c>
      <c r="L967" s="240">
        <f t="shared" si="1484"/>
        <v>0.97</v>
      </c>
      <c r="M967" s="134">
        <f t="shared" si="1485"/>
        <v>1</v>
      </c>
      <c r="N967" s="42">
        <f>4590.17-137.7</f>
        <v>4452.47</v>
      </c>
      <c r="O967" s="473">
        <f t="shared" si="1479"/>
        <v>137.69999999999999</v>
      </c>
      <c r="P967" s="240">
        <f t="shared" si="1480"/>
        <v>0.97</v>
      </c>
      <c r="Q967" s="473">
        <f t="shared" si="1481"/>
        <v>137.69999999999999</v>
      </c>
      <c r="R967" s="473">
        <f t="shared" si="1482"/>
        <v>0</v>
      </c>
      <c r="S967" s="599"/>
      <c r="T967" s="46" t="b">
        <f t="shared" si="1407"/>
        <v>1</v>
      </c>
      <c r="CJ967" s="46" t="b">
        <f t="shared" si="1483"/>
        <v>1</v>
      </c>
      <c r="CT967" s="210">
        <f t="shared" si="1397"/>
        <v>4590.17</v>
      </c>
      <c r="CU967" s="46" t="b">
        <f t="shared" si="1398"/>
        <v>1</v>
      </c>
    </row>
    <row r="968" spans="1:99" s="350" customFormat="1" x14ac:dyDescent="0.25">
      <c r="A968" s="285"/>
      <c r="B968" s="202" t="s">
        <v>19</v>
      </c>
      <c r="C968" s="453"/>
      <c r="D968" s="472"/>
      <c r="E968" s="472"/>
      <c r="F968" s="472"/>
      <c r="G968" s="42">
        <v>241.59</v>
      </c>
      <c r="H968" s="42">
        <v>241.59</v>
      </c>
      <c r="I968" s="472">
        <v>234.34</v>
      </c>
      <c r="J968" s="240">
        <f t="shared" si="1486"/>
        <v>0.97</v>
      </c>
      <c r="K968" s="472">
        <f>I968</f>
        <v>234.34</v>
      </c>
      <c r="L968" s="240">
        <f t="shared" si="1484"/>
        <v>0.97</v>
      </c>
      <c r="M968" s="134">
        <f t="shared" si="1485"/>
        <v>1</v>
      </c>
      <c r="N968" s="42">
        <f>241.59-7.25</f>
        <v>234.34</v>
      </c>
      <c r="O968" s="472">
        <f>144.95-137.7</f>
        <v>7.25</v>
      </c>
      <c r="P968" s="240">
        <f t="shared" si="1480"/>
        <v>0.97</v>
      </c>
      <c r="Q968" s="473">
        <f t="shared" si="1481"/>
        <v>7.25</v>
      </c>
      <c r="R968" s="472">
        <f t="shared" si="1482"/>
        <v>0</v>
      </c>
      <c r="S968" s="599"/>
      <c r="T968" s="46" t="b">
        <f t="shared" si="1407"/>
        <v>1</v>
      </c>
      <c r="CJ968" s="46" t="b">
        <f t="shared" si="1483"/>
        <v>1</v>
      </c>
      <c r="CT968" s="210">
        <f t="shared" si="1397"/>
        <v>241.59</v>
      </c>
      <c r="CU968" s="46" t="b">
        <f t="shared" si="1398"/>
        <v>1</v>
      </c>
    </row>
    <row r="969" spans="1:99" s="350" customFormat="1" x14ac:dyDescent="0.25">
      <c r="A969" s="285"/>
      <c r="B969" s="453" t="s">
        <v>22</v>
      </c>
      <c r="C969" s="453"/>
      <c r="D969" s="472"/>
      <c r="E969" s="472"/>
      <c r="F969" s="16"/>
      <c r="G969" s="472"/>
      <c r="H969" s="472"/>
      <c r="I969" s="137"/>
      <c r="J969" s="150" t="e">
        <f t="shared" si="1486"/>
        <v>#DIV/0!</v>
      </c>
      <c r="K969" s="137"/>
      <c r="L969" s="150" t="e">
        <f t="shared" si="1484"/>
        <v>#DIV/0!</v>
      </c>
      <c r="M969" s="133" t="e">
        <f t="shared" si="1485"/>
        <v>#DIV/0!</v>
      </c>
      <c r="N969" s="473">
        <f t="shared" ref="N969:N970" si="1487">H969</f>
        <v>0</v>
      </c>
      <c r="O969" s="472">
        <f t="shared" si="1479"/>
        <v>0</v>
      </c>
      <c r="P969" s="150" t="e">
        <f t="shared" si="1480"/>
        <v>#DIV/0!</v>
      </c>
      <c r="Q969" s="473">
        <f t="shared" si="1481"/>
        <v>0</v>
      </c>
      <c r="R969" s="137">
        <f t="shared" si="1482"/>
        <v>0</v>
      </c>
      <c r="S969" s="599"/>
      <c r="T969" s="46" t="b">
        <f t="shared" si="1407"/>
        <v>1</v>
      </c>
      <c r="CJ969" s="46" t="b">
        <f t="shared" si="1483"/>
        <v>1</v>
      </c>
      <c r="CT969" s="210">
        <f t="shared" si="1397"/>
        <v>0</v>
      </c>
      <c r="CU969" s="46" t="b">
        <f t="shared" si="1398"/>
        <v>1</v>
      </c>
    </row>
    <row r="970" spans="1:99" s="350" customFormat="1" x14ac:dyDescent="0.25">
      <c r="A970" s="286"/>
      <c r="B970" s="202" t="s">
        <v>11</v>
      </c>
      <c r="C970" s="453"/>
      <c r="D970" s="472"/>
      <c r="E970" s="472"/>
      <c r="F970" s="16"/>
      <c r="G970" s="472"/>
      <c r="H970" s="472"/>
      <c r="I970" s="137"/>
      <c r="J970" s="150" t="e">
        <f t="shared" si="1486"/>
        <v>#DIV/0!</v>
      </c>
      <c r="K970" s="137"/>
      <c r="L970" s="150" t="e">
        <f t="shared" si="1484"/>
        <v>#DIV/0!</v>
      </c>
      <c r="M970" s="133" t="e">
        <f t="shared" si="1485"/>
        <v>#DIV/0!</v>
      </c>
      <c r="N970" s="473">
        <f t="shared" si="1487"/>
        <v>0</v>
      </c>
      <c r="O970" s="472">
        <f t="shared" si="1479"/>
        <v>0</v>
      </c>
      <c r="P970" s="150" t="e">
        <f t="shared" si="1480"/>
        <v>#DIV/0!</v>
      </c>
      <c r="Q970" s="473">
        <f t="shared" si="1481"/>
        <v>0</v>
      </c>
      <c r="R970" s="137">
        <f t="shared" si="1482"/>
        <v>0</v>
      </c>
      <c r="S970" s="599"/>
      <c r="T970" s="46" t="b">
        <f t="shared" si="1407"/>
        <v>1</v>
      </c>
      <c r="CJ970" s="46" t="b">
        <f t="shared" si="1483"/>
        <v>1</v>
      </c>
      <c r="CT970" s="210">
        <f t="shared" si="1397"/>
        <v>0</v>
      </c>
      <c r="CU970" s="46" t="b">
        <f t="shared" si="1398"/>
        <v>1</v>
      </c>
    </row>
    <row r="971" spans="1:99" s="50" customFormat="1" ht="52.5" customHeight="1" x14ac:dyDescent="0.25">
      <c r="A971" s="539" t="s">
        <v>411</v>
      </c>
      <c r="B971" s="501" t="s">
        <v>384</v>
      </c>
      <c r="C971" s="173" t="s">
        <v>17</v>
      </c>
      <c r="D971" s="42">
        <f t="shared" ref="D971:I971" si="1488">SUM(D972:D976)</f>
        <v>0</v>
      </c>
      <c r="E971" s="42">
        <f t="shared" si="1488"/>
        <v>0</v>
      </c>
      <c r="F971" s="42">
        <f t="shared" si="1488"/>
        <v>0</v>
      </c>
      <c r="G971" s="42">
        <f t="shared" si="1488"/>
        <v>25.99</v>
      </c>
      <c r="H971" s="42">
        <f t="shared" si="1488"/>
        <v>25.99</v>
      </c>
      <c r="I971" s="42">
        <f t="shared" si="1488"/>
        <v>0</v>
      </c>
      <c r="J971" s="169">
        <f>I971/H971</f>
        <v>0</v>
      </c>
      <c r="K971" s="42">
        <f>SUM(K972:K976)</f>
        <v>0</v>
      </c>
      <c r="L971" s="169">
        <f>K971/H971</f>
        <v>0</v>
      </c>
      <c r="M971" s="174" t="e">
        <f>K971/I971</f>
        <v>#DIV/0!</v>
      </c>
      <c r="N971" s="42">
        <f>SUM(N972:N976)</f>
        <v>0</v>
      </c>
      <c r="O971" s="42">
        <f t="shared" ref="O971:O976" si="1489">H971-N971</f>
        <v>25.99</v>
      </c>
      <c r="P971" s="169">
        <f t="shared" ref="P971:P976" si="1490">N971/H971</f>
        <v>0</v>
      </c>
      <c r="Q971" s="42">
        <f t="shared" ref="Q971:Q976" si="1491">H971-N971</f>
        <v>25.99</v>
      </c>
      <c r="R971" s="42">
        <f t="shared" ref="R971:R976" si="1492">I971-K971</f>
        <v>0</v>
      </c>
      <c r="S971" s="644" t="s">
        <v>414</v>
      </c>
      <c r="T971" s="46" t="b">
        <f t="shared" ref="T971:T976" si="1493">H1011-K1011=Q1011</f>
        <v>1</v>
      </c>
      <c r="CG971" s="221" t="s">
        <v>185</v>
      </c>
      <c r="CJ971" s="46" t="b">
        <f t="shared" ref="CJ971:CJ976" si="1494">N971+O971=H971</f>
        <v>1</v>
      </c>
      <c r="CT971" s="210">
        <f t="shared" si="1397"/>
        <v>25.99</v>
      </c>
      <c r="CU971" s="46" t="b">
        <f t="shared" si="1398"/>
        <v>1</v>
      </c>
    </row>
    <row r="972" spans="1:99" s="350" customFormat="1" ht="30.75" customHeight="1" x14ac:dyDescent="0.25">
      <c r="A972" s="285"/>
      <c r="B972" s="135" t="s">
        <v>10</v>
      </c>
      <c r="C972" s="465"/>
      <c r="D972" s="473"/>
      <c r="E972" s="473"/>
      <c r="F972" s="136"/>
      <c r="G972" s="473"/>
      <c r="H972" s="136"/>
      <c r="I972" s="215"/>
      <c r="J972" s="150" t="e">
        <f>I972/H972</f>
        <v>#DIV/0!</v>
      </c>
      <c r="K972" s="215"/>
      <c r="L972" s="150" t="e">
        <f t="shared" ref="L972:L976" si="1495">K972/H972</f>
        <v>#DIV/0!</v>
      </c>
      <c r="M972" s="133" t="e">
        <f t="shared" ref="M972:M976" si="1496">K972/I972</f>
        <v>#DIV/0!</v>
      </c>
      <c r="N972" s="473">
        <f>H972</f>
        <v>0</v>
      </c>
      <c r="O972" s="136">
        <f t="shared" si="1489"/>
        <v>0</v>
      </c>
      <c r="P972" s="150" t="e">
        <f t="shared" si="1490"/>
        <v>#DIV/0!</v>
      </c>
      <c r="Q972" s="473">
        <f t="shared" si="1491"/>
        <v>0</v>
      </c>
      <c r="R972" s="215">
        <f t="shared" si="1492"/>
        <v>0</v>
      </c>
      <c r="S972" s="599"/>
      <c r="T972" s="46" t="b">
        <f t="shared" si="1493"/>
        <v>1</v>
      </c>
      <c r="CJ972" s="46" t="b">
        <f t="shared" si="1494"/>
        <v>1</v>
      </c>
      <c r="CT972" s="210">
        <f t="shared" si="1397"/>
        <v>0</v>
      </c>
      <c r="CU972" s="46" t="b">
        <f t="shared" si="1398"/>
        <v>1</v>
      </c>
    </row>
    <row r="973" spans="1:99" s="350" customFormat="1" ht="30.75" customHeight="1" x14ac:dyDescent="0.25">
      <c r="A973" s="285"/>
      <c r="B973" s="135" t="s">
        <v>8</v>
      </c>
      <c r="C973" s="465"/>
      <c r="D973" s="473"/>
      <c r="E973" s="473"/>
      <c r="F973" s="473"/>
      <c r="G973" s="42">
        <v>24.69</v>
      </c>
      <c r="H973" s="42">
        <v>24.69</v>
      </c>
      <c r="I973" s="473"/>
      <c r="J973" s="240">
        <f t="shared" ref="J973:J976" si="1497">I973/H973</f>
        <v>0</v>
      </c>
      <c r="K973" s="472">
        <f>I973</f>
        <v>0</v>
      </c>
      <c r="L973" s="240">
        <f t="shared" si="1495"/>
        <v>0</v>
      </c>
      <c r="M973" s="133" t="e">
        <f t="shared" si="1496"/>
        <v>#DIV/0!</v>
      </c>
      <c r="N973" s="473"/>
      <c r="O973" s="473">
        <f t="shared" si="1489"/>
        <v>24.69</v>
      </c>
      <c r="P973" s="240">
        <f t="shared" si="1490"/>
        <v>0</v>
      </c>
      <c r="Q973" s="473">
        <f t="shared" si="1491"/>
        <v>24.69</v>
      </c>
      <c r="R973" s="473">
        <f t="shared" si="1492"/>
        <v>0</v>
      </c>
      <c r="S973" s="599"/>
      <c r="T973" s="46" t="b">
        <f t="shared" si="1493"/>
        <v>1</v>
      </c>
      <c r="CJ973" s="46" t="b">
        <f t="shared" si="1494"/>
        <v>1</v>
      </c>
      <c r="CT973" s="210">
        <f t="shared" si="1397"/>
        <v>24.69</v>
      </c>
      <c r="CU973" s="46" t="b">
        <f t="shared" si="1398"/>
        <v>1</v>
      </c>
    </row>
    <row r="974" spans="1:99" s="350" customFormat="1" ht="30.75" customHeight="1" x14ac:dyDescent="0.25">
      <c r="A974" s="285"/>
      <c r="B974" s="202" t="s">
        <v>19</v>
      </c>
      <c r="C974" s="453"/>
      <c r="D974" s="472"/>
      <c r="E974" s="472"/>
      <c r="F974" s="472"/>
      <c r="G974" s="42">
        <v>1.3</v>
      </c>
      <c r="H974" s="42">
        <v>1.3</v>
      </c>
      <c r="I974" s="472"/>
      <c r="J974" s="240">
        <f t="shared" si="1497"/>
        <v>0</v>
      </c>
      <c r="K974" s="472">
        <f>I974</f>
        <v>0</v>
      </c>
      <c r="L974" s="240">
        <f t="shared" si="1495"/>
        <v>0</v>
      </c>
      <c r="M974" s="133" t="e">
        <f t="shared" si="1496"/>
        <v>#DIV/0!</v>
      </c>
      <c r="N974" s="473"/>
      <c r="O974" s="472">
        <f t="shared" si="1489"/>
        <v>1.3</v>
      </c>
      <c r="P974" s="240">
        <f t="shared" si="1490"/>
        <v>0</v>
      </c>
      <c r="Q974" s="473">
        <f t="shared" si="1491"/>
        <v>1.3</v>
      </c>
      <c r="R974" s="472">
        <f t="shared" si="1492"/>
        <v>0</v>
      </c>
      <c r="S974" s="599"/>
      <c r="T974" s="46" t="b">
        <f t="shared" si="1493"/>
        <v>1</v>
      </c>
      <c r="CJ974" s="46" t="b">
        <f t="shared" si="1494"/>
        <v>1</v>
      </c>
      <c r="CT974" s="210">
        <f t="shared" si="1397"/>
        <v>1.3</v>
      </c>
      <c r="CU974" s="46" t="b">
        <f t="shared" si="1398"/>
        <v>1</v>
      </c>
    </row>
    <row r="975" spans="1:99" s="350" customFormat="1" ht="30.75" customHeight="1" x14ac:dyDescent="0.25">
      <c r="A975" s="285"/>
      <c r="B975" s="453" t="s">
        <v>22</v>
      </c>
      <c r="C975" s="453"/>
      <c r="D975" s="472"/>
      <c r="E975" s="472"/>
      <c r="F975" s="16"/>
      <c r="G975" s="472"/>
      <c r="H975" s="472"/>
      <c r="I975" s="137"/>
      <c r="J975" s="150" t="e">
        <f t="shared" si="1497"/>
        <v>#DIV/0!</v>
      </c>
      <c r="K975" s="137"/>
      <c r="L975" s="150" t="e">
        <f t="shared" si="1495"/>
        <v>#DIV/0!</v>
      </c>
      <c r="M975" s="133" t="e">
        <f t="shared" si="1496"/>
        <v>#DIV/0!</v>
      </c>
      <c r="N975" s="473">
        <f t="shared" ref="N975:N976" si="1498">H975</f>
        <v>0</v>
      </c>
      <c r="O975" s="472">
        <f t="shared" si="1489"/>
        <v>0</v>
      </c>
      <c r="P975" s="150" t="e">
        <f t="shared" si="1490"/>
        <v>#DIV/0!</v>
      </c>
      <c r="Q975" s="473">
        <f t="shared" si="1491"/>
        <v>0</v>
      </c>
      <c r="R975" s="137">
        <f t="shared" si="1492"/>
        <v>0</v>
      </c>
      <c r="S975" s="599"/>
      <c r="T975" s="46" t="b">
        <f t="shared" si="1493"/>
        <v>1</v>
      </c>
      <c r="CJ975" s="46" t="b">
        <f t="shared" si="1494"/>
        <v>1</v>
      </c>
      <c r="CT975" s="210">
        <f t="shared" si="1397"/>
        <v>0</v>
      </c>
      <c r="CU975" s="46" t="b">
        <f t="shared" si="1398"/>
        <v>1</v>
      </c>
    </row>
    <row r="976" spans="1:99" s="350" customFormat="1" ht="30.75" customHeight="1" x14ac:dyDescent="0.25">
      <c r="A976" s="286"/>
      <c r="B976" s="202" t="s">
        <v>11</v>
      </c>
      <c r="C976" s="453"/>
      <c r="D976" s="472"/>
      <c r="E976" s="472"/>
      <c r="F976" s="16"/>
      <c r="G976" s="472"/>
      <c r="H976" s="472"/>
      <c r="I976" s="137"/>
      <c r="J976" s="150" t="e">
        <f t="shared" si="1497"/>
        <v>#DIV/0!</v>
      </c>
      <c r="K976" s="137"/>
      <c r="L976" s="150" t="e">
        <f t="shared" si="1495"/>
        <v>#DIV/0!</v>
      </c>
      <c r="M976" s="133" t="e">
        <f t="shared" si="1496"/>
        <v>#DIV/0!</v>
      </c>
      <c r="N976" s="473">
        <f t="shared" si="1498"/>
        <v>0</v>
      </c>
      <c r="O976" s="472">
        <f t="shared" si="1489"/>
        <v>0</v>
      </c>
      <c r="P976" s="150" t="e">
        <f t="shared" si="1490"/>
        <v>#DIV/0!</v>
      </c>
      <c r="Q976" s="473">
        <f t="shared" si="1491"/>
        <v>0</v>
      </c>
      <c r="R976" s="137">
        <f t="shared" si="1492"/>
        <v>0</v>
      </c>
      <c r="S976" s="599"/>
      <c r="T976" s="46" t="b">
        <f t="shared" si="1493"/>
        <v>1</v>
      </c>
      <c r="CJ976" s="46" t="b">
        <f t="shared" si="1494"/>
        <v>1</v>
      </c>
      <c r="CT976" s="210">
        <f t="shared" si="1397"/>
        <v>0</v>
      </c>
      <c r="CU976" s="46" t="b">
        <f t="shared" si="1398"/>
        <v>1</v>
      </c>
    </row>
    <row r="977" spans="1:99" s="48" customFormat="1" ht="122.25" customHeight="1" x14ac:dyDescent="0.25">
      <c r="A977" s="486" t="s">
        <v>54</v>
      </c>
      <c r="B977" s="53" t="s">
        <v>366</v>
      </c>
      <c r="C977" s="53" t="s">
        <v>9</v>
      </c>
      <c r="D977" s="54" t="e">
        <f>D979+D980+#REF!+#REF!+#REF!</f>
        <v>#REF!</v>
      </c>
      <c r="E977" s="54" t="e">
        <f>E979+E980+#REF!+#REF!+#REF!</f>
        <v>#REF!</v>
      </c>
      <c r="F977" s="54" t="e">
        <f>F979+F980+#REF!+#REF!+#REF!</f>
        <v>#REF!</v>
      </c>
      <c r="G977" s="54">
        <f>SUM(G978:G980)</f>
        <v>0</v>
      </c>
      <c r="H977" s="54">
        <f>SUM(H978:H980)</f>
        <v>0</v>
      </c>
      <c r="I977" s="55">
        <f>SUM(I978:I980)</f>
        <v>0</v>
      </c>
      <c r="J977" s="84" t="e">
        <f>I977/H977</f>
        <v>#DIV/0!</v>
      </c>
      <c r="K977" s="54">
        <f>SUM(K978:K980)</f>
        <v>0</v>
      </c>
      <c r="L977" s="86" t="e">
        <f>K977/H977</f>
        <v>#DIV/0!</v>
      </c>
      <c r="M977" s="86" t="e">
        <f>K977/I977</f>
        <v>#DIV/0!</v>
      </c>
      <c r="N977" s="54"/>
      <c r="O977" s="54">
        <f t="shared" ref="O977:O1016" si="1499">H977-N977</f>
        <v>0</v>
      </c>
      <c r="P977" s="86" t="e">
        <f t="shared" ref="P977:P1000" si="1500">N977/H977</f>
        <v>#DIV/0!</v>
      </c>
      <c r="Q977" s="54">
        <f t="shared" si="1309"/>
        <v>0</v>
      </c>
      <c r="R977" s="55">
        <f t="shared" si="1310"/>
        <v>0</v>
      </c>
      <c r="S977" s="481" t="s">
        <v>92</v>
      </c>
      <c r="T977" s="48" t="b">
        <f t="shared" ref="T977:T980" si="1501">H987-K987=Q987</f>
        <v>0</v>
      </c>
      <c r="CJ977" s="46" t="b">
        <f t="shared" si="1408"/>
        <v>1</v>
      </c>
      <c r="CT977" s="452">
        <f t="shared" si="1397"/>
        <v>0</v>
      </c>
      <c r="CU977" s="27" t="b">
        <f t="shared" si="1398"/>
        <v>1</v>
      </c>
    </row>
    <row r="978" spans="1:99" s="46" customFormat="1" x14ac:dyDescent="0.25">
      <c r="A978" s="67"/>
      <c r="B978" s="68" t="s">
        <v>10</v>
      </c>
      <c r="C978" s="58"/>
      <c r="D978" s="25"/>
      <c r="E978" s="25"/>
      <c r="F978" s="25"/>
      <c r="G978" s="25"/>
      <c r="H978" s="25"/>
      <c r="I978" s="25"/>
      <c r="J978" s="85" t="e">
        <f>I978/H978</f>
        <v>#DIV/0!</v>
      </c>
      <c r="K978" s="25"/>
      <c r="L978" s="87" t="e">
        <f>K978/H978</f>
        <v>#DIV/0!</v>
      </c>
      <c r="M978" s="87" t="e">
        <f>K978/I978</f>
        <v>#DIV/0!</v>
      </c>
      <c r="N978" s="25"/>
      <c r="O978" s="25">
        <f t="shared" si="1499"/>
        <v>0</v>
      </c>
      <c r="P978" s="87" t="e">
        <f t="shared" si="1500"/>
        <v>#DIV/0!</v>
      </c>
      <c r="Q978" s="25">
        <f t="shared" si="1309"/>
        <v>0</v>
      </c>
      <c r="R978" s="25">
        <f t="shared" si="1310"/>
        <v>0</v>
      </c>
      <c r="S978" s="482"/>
      <c r="T978" s="46" t="b">
        <f t="shared" si="1501"/>
        <v>1</v>
      </c>
      <c r="CJ978" s="46" t="b">
        <f t="shared" si="1408"/>
        <v>1</v>
      </c>
      <c r="CT978" s="452">
        <f t="shared" ref="CT978:CT1041" si="1502">N978+O978</f>
        <v>0</v>
      </c>
      <c r="CU978" s="27" t="b">
        <f t="shared" ref="CU978:CU1041" si="1503">CT978=H978</f>
        <v>1</v>
      </c>
    </row>
    <row r="979" spans="1:99" s="46" customFormat="1" x14ac:dyDescent="0.25">
      <c r="A979" s="67"/>
      <c r="B979" s="68" t="s">
        <v>8</v>
      </c>
      <c r="C979" s="58"/>
      <c r="D979" s="25" t="e">
        <f>#REF!+#REF!</f>
        <v>#REF!</v>
      </c>
      <c r="E979" s="25" t="e">
        <f>#REF!+#REF!</f>
        <v>#REF!</v>
      </c>
      <c r="F979" s="25" t="e">
        <f>#REF!+#REF!</f>
        <v>#REF!</v>
      </c>
      <c r="G979" s="25"/>
      <c r="H979" s="25"/>
      <c r="I979" s="25"/>
      <c r="J979" s="85" t="e">
        <f>I979/H979</f>
        <v>#DIV/0!</v>
      </c>
      <c r="K979" s="25"/>
      <c r="L979" s="87" t="e">
        <f>K979/H979</f>
        <v>#DIV/0!</v>
      </c>
      <c r="M979" s="87" t="e">
        <f>K979/I979</f>
        <v>#DIV/0!</v>
      </c>
      <c r="N979" s="25"/>
      <c r="O979" s="25">
        <f t="shared" si="1499"/>
        <v>0</v>
      </c>
      <c r="P979" s="87" t="e">
        <f t="shared" si="1500"/>
        <v>#DIV/0!</v>
      </c>
      <c r="Q979" s="25">
        <f t="shared" si="1309"/>
        <v>0</v>
      </c>
      <c r="R979" s="25">
        <f t="shared" ref="R979:R1008" si="1504">I979-K979</f>
        <v>0</v>
      </c>
      <c r="S979" s="482"/>
      <c r="T979" s="46" t="b">
        <f t="shared" si="1501"/>
        <v>0</v>
      </c>
      <c r="CJ979" s="46" t="b">
        <f t="shared" si="1408"/>
        <v>1</v>
      </c>
      <c r="CT979" s="452">
        <f t="shared" si="1502"/>
        <v>0</v>
      </c>
      <c r="CU979" s="27" t="b">
        <f t="shared" si="1503"/>
        <v>1</v>
      </c>
    </row>
    <row r="980" spans="1:99" s="46" customFormat="1" x14ac:dyDescent="0.25">
      <c r="A980" s="69"/>
      <c r="B980" s="68" t="s">
        <v>19</v>
      </c>
      <c r="C980" s="58"/>
      <c r="D980" s="25"/>
      <c r="E980" s="25"/>
      <c r="F980" s="25"/>
      <c r="G980" s="25"/>
      <c r="H980" s="25"/>
      <c r="I980" s="25"/>
      <c r="J980" s="85" t="e">
        <f t="shared" ref="J980" si="1505">I980/H980</f>
        <v>#DIV/0!</v>
      </c>
      <c r="K980" s="25"/>
      <c r="L980" s="87" t="e">
        <f t="shared" ref="L980" si="1506">K980/H980</f>
        <v>#DIV/0!</v>
      </c>
      <c r="M980" s="87" t="e">
        <f t="shared" ref="M980" si="1507">K980/I980</f>
        <v>#DIV/0!</v>
      </c>
      <c r="N980" s="25"/>
      <c r="O980" s="25">
        <f t="shared" si="1499"/>
        <v>0</v>
      </c>
      <c r="P980" s="87" t="e">
        <f t="shared" si="1500"/>
        <v>#DIV/0!</v>
      </c>
      <c r="Q980" s="25">
        <f t="shared" si="1309"/>
        <v>0</v>
      </c>
      <c r="R980" s="25">
        <f t="shared" si="1504"/>
        <v>0</v>
      </c>
      <c r="S980" s="483"/>
      <c r="T980" s="46" t="b">
        <f t="shared" si="1501"/>
        <v>0</v>
      </c>
      <c r="CJ980" s="46" t="b">
        <f t="shared" si="1408"/>
        <v>1</v>
      </c>
      <c r="CT980" s="452">
        <f t="shared" si="1502"/>
        <v>0</v>
      </c>
      <c r="CU980" s="27" t="b">
        <f t="shared" si="1503"/>
        <v>1</v>
      </c>
    </row>
    <row r="981" spans="1:99" s="44" customFormat="1" ht="251.25" customHeight="1" x14ac:dyDescent="0.25">
      <c r="A981" s="366" t="s">
        <v>146</v>
      </c>
      <c r="B981" s="53" t="s">
        <v>372</v>
      </c>
      <c r="C981" s="53" t="s">
        <v>9</v>
      </c>
      <c r="D981" s="54" t="e">
        <f>D983+D984+D985+#REF!+D986</f>
        <v>#REF!</v>
      </c>
      <c r="E981" s="54" t="e">
        <f>E983+E984+E985+#REF!+E986</f>
        <v>#REF!</v>
      </c>
      <c r="F981" s="54" t="e">
        <f>F983+F984+F985+#REF!+F986</f>
        <v>#REF!</v>
      </c>
      <c r="G981" s="54">
        <f>SUM(G982:G986)</f>
        <v>202648.74</v>
      </c>
      <c r="H981" s="54">
        <f>SUM(H982:H986)</f>
        <v>190908.94</v>
      </c>
      <c r="I981" s="54">
        <f>SUM(I982:I986)</f>
        <v>175095.67999999999</v>
      </c>
      <c r="J981" s="56">
        <f>I981/H981</f>
        <v>0.92</v>
      </c>
      <c r="K981" s="54">
        <f>SUM(K982:K986)</f>
        <v>175095.67999999999</v>
      </c>
      <c r="L981" s="57">
        <f>K981/H981</f>
        <v>0.92</v>
      </c>
      <c r="M981" s="57">
        <f>K981/I981</f>
        <v>1</v>
      </c>
      <c r="N981" s="54">
        <f t="shared" ref="N981:O981" si="1508">SUM(N982:N986)</f>
        <v>190908.38</v>
      </c>
      <c r="O981" s="54">
        <f t="shared" si="1508"/>
        <v>0.56000000000000005</v>
      </c>
      <c r="P981" s="57">
        <f t="shared" si="1500"/>
        <v>1</v>
      </c>
      <c r="Q981" s="16">
        <f t="shared" si="1309"/>
        <v>0.56000000000000005</v>
      </c>
      <c r="R981" s="288">
        <f t="shared" si="1504"/>
        <v>0</v>
      </c>
      <c r="S981" s="594" t="s">
        <v>358</v>
      </c>
      <c r="T981" s="48" t="b">
        <f t="shared" ref="T981:T1004" si="1509">H993-K993=Q993</f>
        <v>1</v>
      </c>
      <c r="CJ981" s="46" t="b">
        <f t="shared" si="1408"/>
        <v>1</v>
      </c>
      <c r="CK981" s="274"/>
      <c r="CT981" s="452">
        <f t="shared" si="1502"/>
        <v>190908.94</v>
      </c>
      <c r="CU981" s="27" t="b">
        <f t="shared" si="1503"/>
        <v>1</v>
      </c>
    </row>
    <row r="982" spans="1:99" s="252" customFormat="1" ht="42.75" customHeight="1" x14ac:dyDescent="0.25">
      <c r="A982" s="67"/>
      <c r="B982" s="68" t="s">
        <v>10</v>
      </c>
      <c r="C982" s="58"/>
      <c r="D982" s="25"/>
      <c r="E982" s="25"/>
      <c r="F982" s="25"/>
      <c r="G982" s="25">
        <f>G988</f>
        <v>0</v>
      </c>
      <c r="H982" s="25">
        <f t="shared" ref="H982:I982" si="1510">H988</f>
        <v>0</v>
      </c>
      <c r="I982" s="25">
        <f t="shared" si="1510"/>
        <v>0</v>
      </c>
      <c r="J982" s="85" t="e">
        <f>I982/H982</f>
        <v>#DIV/0!</v>
      </c>
      <c r="K982" s="25">
        <f t="shared" ref="K982" si="1511">K988</f>
        <v>0</v>
      </c>
      <c r="L982" s="87" t="e">
        <f>K982/H982</f>
        <v>#DIV/0!</v>
      </c>
      <c r="M982" s="87" t="e">
        <f>K982/I982</f>
        <v>#DIV/0!</v>
      </c>
      <c r="N982" s="25">
        <f t="shared" ref="N982" si="1512">N988</f>
        <v>0</v>
      </c>
      <c r="O982" s="25">
        <f t="shared" ref="O982" si="1513">O988</f>
        <v>0</v>
      </c>
      <c r="P982" s="87" t="e">
        <f t="shared" si="1500"/>
        <v>#DIV/0!</v>
      </c>
      <c r="Q982" s="370">
        <f t="shared" si="1309"/>
        <v>0</v>
      </c>
      <c r="R982" s="370">
        <f t="shared" si="1504"/>
        <v>0</v>
      </c>
      <c r="S982" s="595"/>
      <c r="T982" s="46" t="b">
        <f t="shared" si="1509"/>
        <v>1</v>
      </c>
      <c r="CJ982" s="46" t="b">
        <f t="shared" si="1408"/>
        <v>1</v>
      </c>
      <c r="CK982" s="274"/>
      <c r="CT982" s="452">
        <f t="shared" si="1502"/>
        <v>0</v>
      </c>
      <c r="CU982" s="27" t="b">
        <f t="shared" si="1503"/>
        <v>1</v>
      </c>
    </row>
    <row r="983" spans="1:99" s="252" customFormat="1" ht="42.75" customHeight="1" x14ac:dyDescent="0.25">
      <c r="A983" s="67"/>
      <c r="B983" s="68" t="s">
        <v>8</v>
      </c>
      <c r="C983" s="58"/>
      <c r="D983" s="25" t="e">
        <f>#REF!+#REF!</f>
        <v>#REF!</v>
      </c>
      <c r="E983" s="25" t="e">
        <f>#REF!+#REF!</f>
        <v>#REF!</v>
      </c>
      <c r="F983" s="25" t="e">
        <f>#REF!+#REF!</f>
        <v>#REF!</v>
      </c>
      <c r="G983" s="25">
        <f t="shared" ref="G983:I983" si="1514">G989</f>
        <v>136683.51</v>
      </c>
      <c r="H983" s="25">
        <f t="shared" si="1514"/>
        <v>124943.71</v>
      </c>
      <c r="I983" s="25">
        <f t="shared" si="1514"/>
        <v>116357.87</v>
      </c>
      <c r="J983" s="60">
        <f>I983/H983</f>
        <v>0.93</v>
      </c>
      <c r="K983" s="25">
        <f t="shared" ref="K983" si="1515">K989</f>
        <v>116357.87</v>
      </c>
      <c r="L983" s="59">
        <f>K983/H983</f>
        <v>0.93</v>
      </c>
      <c r="M983" s="59">
        <f>K983/I983</f>
        <v>1</v>
      </c>
      <c r="N983" s="25">
        <f t="shared" ref="N983" si="1516">N989</f>
        <v>124943.71</v>
      </c>
      <c r="O983" s="25">
        <f t="shared" ref="O983" si="1517">O989</f>
        <v>0</v>
      </c>
      <c r="P983" s="59">
        <f t="shared" si="1500"/>
        <v>1</v>
      </c>
      <c r="Q983" s="370">
        <f t="shared" si="1309"/>
        <v>0</v>
      </c>
      <c r="R983" s="370">
        <f t="shared" si="1504"/>
        <v>0</v>
      </c>
      <c r="S983" s="595"/>
      <c r="T983" s="46" t="b">
        <f t="shared" si="1509"/>
        <v>1</v>
      </c>
      <c r="CJ983" s="46" t="b">
        <f t="shared" si="1408"/>
        <v>1</v>
      </c>
      <c r="CT983" s="452">
        <f t="shared" si="1502"/>
        <v>124943.71</v>
      </c>
      <c r="CU983" s="27" t="b">
        <f t="shared" si="1503"/>
        <v>1</v>
      </c>
    </row>
    <row r="984" spans="1:99" s="252" customFormat="1" ht="42.75" customHeight="1" x14ac:dyDescent="0.25">
      <c r="A984" s="67"/>
      <c r="B984" s="68" t="s">
        <v>19</v>
      </c>
      <c r="C984" s="58"/>
      <c r="D984" s="25"/>
      <c r="E984" s="25"/>
      <c r="F984" s="25"/>
      <c r="G984" s="25">
        <f t="shared" ref="G984:I984" si="1518">G990</f>
        <v>65965.23</v>
      </c>
      <c r="H984" s="25">
        <f t="shared" si="1518"/>
        <v>65965.23</v>
      </c>
      <c r="I984" s="25">
        <f t="shared" si="1518"/>
        <v>58737.81</v>
      </c>
      <c r="J984" s="60">
        <f t="shared" ref="J984:J992" si="1519">I984/H984</f>
        <v>0.89</v>
      </c>
      <c r="K984" s="25">
        <f t="shared" ref="K984" si="1520">K990</f>
        <v>58737.81</v>
      </c>
      <c r="L984" s="59">
        <f t="shared" ref="L984:L992" si="1521">K984/H984</f>
        <v>0.89</v>
      </c>
      <c r="M984" s="59">
        <f t="shared" ref="M984:M1004" si="1522">K984/I984</f>
        <v>1</v>
      </c>
      <c r="N984" s="25">
        <f t="shared" ref="N984" si="1523">N990</f>
        <v>65964.67</v>
      </c>
      <c r="O984" s="25">
        <f t="shared" ref="O984" si="1524">O990</f>
        <v>0.56000000000000005</v>
      </c>
      <c r="P984" s="59">
        <f t="shared" si="1500"/>
        <v>1</v>
      </c>
      <c r="Q984" s="370">
        <f t="shared" si="1309"/>
        <v>0.56000000000000005</v>
      </c>
      <c r="R984" s="370">
        <f t="shared" si="1504"/>
        <v>0</v>
      </c>
      <c r="S984" s="595"/>
      <c r="T984" s="46" t="b">
        <f t="shared" si="1509"/>
        <v>1</v>
      </c>
      <c r="CJ984" s="46" t="b">
        <f t="shared" si="1408"/>
        <v>1</v>
      </c>
      <c r="CT984" s="452">
        <f t="shared" si="1502"/>
        <v>65965.23</v>
      </c>
      <c r="CU984" s="27" t="b">
        <f t="shared" si="1503"/>
        <v>1</v>
      </c>
    </row>
    <row r="985" spans="1:99" s="252" customFormat="1" ht="42.75" customHeight="1" x14ac:dyDescent="0.25">
      <c r="A985" s="67"/>
      <c r="B985" s="58" t="s">
        <v>22</v>
      </c>
      <c r="C985" s="58"/>
      <c r="D985" s="25"/>
      <c r="E985" s="25"/>
      <c r="F985" s="25"/>
      <c r="G985" s="25">
        <f t="shared" ref="G985:I985" si="1525">G991</f>
        <v>0</v>
      </c>
      <c r="H985" s="25">
        <f t="shared" si="1525"/>
        <v>0</v>
      </c>
      <c r="I985" s="25">
        <f t="shared" si="1525"/>
        <v>0</v>
      </c>
      <c r="J985" s="85" t="e">
        <f t="shared" si="1519"/>
        <v>#DIV/0!</v>
      </c>
      <c r="K985" s="25">
        <f t="shared" ref="K985" si="1526">K991</f>
        <v>0</v>
      </c>
      <c r="L985" s="87" t="e">
        <f t="shared" si="1521"/>
        <v>#DIV/0!</v>
      </c>
      <c r="M985" s="87" t="e">
        <f t="shared" si="1522"/>
        <v>#DIV/0!</v>
      </c>
      <c r="N985" s="25">
        <f t="shared" ref="N985" si="1527">N991</f>
        <v>0</v>
      </c>
      <c r="O985" s="25">
        <f t="shared" ref="O985" si="1528">O991</f>
        <v>0</v>
      </c>
      <c r="P985" s="87" t="e">
        <f t="shared" si="1500"/>
        <v>#DIV/0!</v>
      </c>
      <c r="Q985" s="370">
        <f t="shared" ref="Q985:Q1076" si="1529">H985-N985</f>
        <v>0</v>
      </c>
      <c r="R985" s="370">
        <f t="shared" si="1504"/>
        <v>0</v>
      </c>
      <c r="S985" s="595"/>
      <c r="T985" s="46" t="b">
        <f t="shared" si="1509"/>
        <v>1</v>
      </c>
      <c r="CJ985" s="46" t="b">
        <f t="shared" si="1408"/>
        <v>1</v>
      </c>
      <c r="CT985" s="452">
        <f t="shared" si="1502"/>
        <v>0</v>
      </c>
      <c r="CU985" s="27" t="b">
        <f t="shared" si="1503"/>
        <v>1</v>
      </c>
    </row>
    <row r="986" spans="1:99" s="252" customFormat="1" ht="33" customHeight="1" x14ac:dyDescent="0.25">
      <c r="A986" s="69"/>
      <c r="B986" s="68" t="s">
        <v>11</v>
      </c>
      <c r="C986" s="58"/>
      <c r="D986" s="25"/>
      <c r="E986" s="25"/>
      <c r="F986" s="25"/>
      <c r="G986" s="25">
        <f t="shared" ref="G986:I986" si="1530">G992</f>
        <v>0</v>
      </c>
      <c r="H986" s="25">
        <f t="shared" si="1530"/>
        <v>0</v>
      </c>
      <c r="I986" s="25">
        <f t="shared" si="1530"/>
        <v>0</v>
      </c>
      <c r="J986" s="85" t="e">
        <f t="shared" si="1519"/>
        <v>#DIV/0!</v>
      </c>
      <c r="K986" s="25">
        <f t="shared" ref="K986" si="1531">K992</f>
        <v>0</v>
      </c>
      <c r="L986" s="87" t="e">
        <f t="shared" si="1521"/>
        <v>#DIV/0!</v>
      </c>
      <c r="M986" s="87" t="e">
        <f t="shared" si="1522"/>
        <v>#DIV/0!</v>
      </c>
      <c r="N986" s="25">
        <f t="shared" ref="N986" si="1532">N992</f>
        <v>0</v>
      </c>
      <c r="O986" s="25">
        <f t="shared" ref="O986" si="1533">O992</f>
        <v>0</v>
      </c>
      <c r="P986" s="87" t="e">
        <f t="shared" si="1500"/>
        <v>#DIV/0!</v>
      </c>
      <c r="Q986" s="370">
        <f t="shared" si="1529"/>
        <v>0</v>
      </c>
      <c r="R986" s="370">
        <f t="shared" si="1504"/>
        <v>0</v>
      </c>
      <c r="S986" s="596"/>
      <c r="T986" s="46" t="b">
        <f t="shared" si="1509"/>
        <v>1</v>
      </c>
      <c r="CJ986" s="46" t="b">
        <f t="shared" si="1408"/>
        <v>1</v>
      </c>
      <c r="CT986" s="452">
        <f t="shared" si="1502"/>
        <v>0</v>
      </c>
      <c r="CU986" s="27" t="b">
        <f t="shared" si="1503"/>
        <v>1</v>
      </c>
    </row>
    <row r="987" spans="1:99" s="44" customFormat="1" ht="69.75" x14ac:dyDescent="0.25">
      <c r="A987" s="138" t="s">
        <v>251</v>
      </c>
      <c r="B987" s="204" t="s">
        <v>108</v>
      </c>
      <c r="C987" s="129" t="s">
        <v>2</v>
      </c>
      <c r="D987" s="51" t="e">
        <f>D989</f>
        <v>#REF!</v>
      </c>
      <c r="E987" s="51">
        <f>E989</f>
        <v>0</v>
      </c>
      <c r="F987" s="51" t="e">
        <f>F989</f>
        <v>#REF!</v>
      </c>
      <c r="G987" s="51">
        <f>SUM(G988:G992)</f>
        <v>202648.74</v>
      </c>
      <c r="H987" s="51">
        <f t="shared" ref="H987:K987" si="1534">SUM(H988:H992)</f>
        <v>190908.94</v>
      </c>
      <c r="I987" s="51">
        <f t="shared" si="1534"/>
        <v>175095.67999999999</v>
      </c>
      <c r="J987" s="143">
        <f t="shared" si="1519"/>
        <v>0.92</v>
      </c>
      <c r="K987" s="51">
        <f t="shared" si="1534"/>
        <v>175095.67999999999</v>
      </c>
      <c r="L987" s="130">
        <f t="shared" si="1521"/>
        <v>0.92</v>
      </c>
      <c r="M987" s="130">
        <f t="shared" si="1522"/>
        <v>1</v>
      </c>
      <c r="N987" s="51">
        <f t="shared" ref="N987" si="1535">SUM(N988:N992)</f>
        <v>190908.38</v>
      </c>
      <c r="O987" s="51">
        <f>SUM(O988:O992)</f>
        <v>0.56000000000000005</v>
      </c>
      <c r="P987" s="130">
        <f t="shared" si="1500"/>
        <v>1</v>
      </c>
      <c r="Q987" s="51">
        <f t="shared" si="1529"/>
        <v>0.56000000000000005</v>
      </c>
      <c r="R987" s="51">
        <f t="shared" si="1504"/>
        <v>0</v>
      </c>
      <c r="S987" s="576"/>
      <c r="T987" s="48" t="b">
        <f t="shared" ref="T987:T998" si="1536">H999-K999=Q999</f>
        <v>0</v>
      </c>
      <c r="CJ987" s="46" t="b">
        <f t="shared" si="1408"/>
        <v>1</v>
      </c>
      <c r="CT987" s="452">
        <f t="shared" si="1502"/>
        <v>190908.94</v>
      </c>
      <c r="CU987" s="27" t="b">
        <f t="shared" si="1503"/>
        <v>1</v>
      </c>
    </row>
    <row r="988" spans="1:99" s="350" customFormat="1" x14ac:dyDescent="0.25">
      <c r="A988" s="194"/>
      <c r="B988" s="202" t="s">
        <v>10</v>
      </c>
      <c r="C988" s="20"/>
      <c r="D988" s="16"/>
      <c r="E988" s="16"/>
      <c r="F988" s="16"/>
      <c r="G988" s="353">
        <f>G1000+G1018+G1024+G1030+G1036</f>
        <v>0</v>
      </c>
      <c r="H988" s="353">
        <f t="shared" ref="H988:I988" si="1537">H1000+H1018+H1024+H1030+H1036</f>
        <v>0</v>
      </c>
      <c r="I988" s="353">
        <f t="shared" si="1537"/>
        <v>0</v>
      </c>
      <c r="J988" s="142" t="e">
        <f t="shared" si="1519"/>
        <v>#DIV/0!</v>
      </c>
      <c r="K988" s="353">
        <f t="shared" ref="K988" si="1538">K1000+K1018+K1024+K1030+K1036</f>
        <v>0</v>
      </c>
      <c r="L988" s="133" t="e">
        <f t="shared" si="1521"/>
        <v>#DIV/0!</v>
      </c>
      <c r="M988" s="133" t="e">
        <f t="shared" si="1522"/>
        <v>#DIV/0!</v>
      </c>
      <c r="N988" s="353">
        <f t="shared" ref="N988:O988" si="1539">N1000+N1018+N1024+N1030+N1036</f>
        <v>0</v>
      </c>
      <c r="O988" s="353">
        <f t="shared" si="1539"/>
        <v>0</v>
      </c>
      <c r="P988" s="133" t="e">
        <f t="shared" si="1500"/>
        <v>#DIV/0!</v>
      </c>
      <c r="Q988" s="353">
        <f t="shared" si="1529"/>
        <v>0</v>
      </c>
      <c r="R988" s="353">
        <f t="shared" si="1504"/>
        <v>0</v>
      </c>
      <c r="S988" s="577"/>
      <c r="T988" s="46" t="b">
        <f t="shared" si="1536"/>
        <v>1</v>
      </c>
      <c r="CJ988" s="46" t="b">
        <f t="shared" si="1408"/>
        <v>1</v>
      </c>
      <c r="CT988" s="452">
        <f t="shared" si="1502"/>
        <v>0</v>
      </c>
      <c r="CU988" s="27" t="b">
        <f t="shared" si="1503"/>
        <v>1</v>
      </c>
    </row>
    <row r="989" spans="1:99" s="350" customFormat="1" x14ac:dyDescent="0.25">
      <c r="A989" s="194"/>
      <c r="B989" s="202" t="s">
        <v>8</v>
      </c>
      <c r="C989" s="20"/>
      <c r="D989" s="353" t="e">
        <f>D1001+#REF!+#REF!+#REF!</f>
        <v>#REF!</v>
      </c>
      <c r="E989" s="353"/>
      <c r="F989" s="353" t="e">
        <f>F1001+#REF!+#REF!+#REF!</f>
        <v>#REF!</v>
      </c>
      <c r="G989" s="353">
        <f t="shared" ref="G989:I998" si="1540">G1001+G1019+G1025+G1031+G1037</f>
        <v>136683.51</v>
      </c>
      <c r="H989" s="353">
        <f t="shared" si="1540"/>
        <v>124943.71</v>
      </c>
      <c r="I989" s="353">
        <f t="shared" si="1540"/>
        <v>116357.87</v>
      </c>
      <c r="J989" s="143">
        <f t="shared" si="1519"/>
        <v>0.93</v>
      </c>
      <c r="K989" s="353">
        <f t="shared" ref="K989" si="1541">K1001+K1019+K1025+K1031+K1037</f>
        <v>116357.87</v>
      </c>
      <c r="L989" s="134">
        <f t="shared" si="1521"/>
        <v>0.93</v>
      </c>
      <c r="M989" s="134">
        <f t="shared" si="1522"/>
        <v>1</v>
      </c>
      <c r="N989" s="353">
        <f t="shared" ref="N989:O989" si="1542">N1001+N1019+N1025+N1031+N1037</f>
        <v>124943.71</v>
      </c>
      <c r="O989" s="353">
        <f t="shared" si="1542"/>
        <v>0</v>
      </c>
      <c r="P989" s="134">
        <f t="shared" si="1500"/>
        <v>1</v>
      </c>
      <c r="Q989" s="353">
        <f t="shared" si="1529"/>
        <v>0</v>
      </c>
      <c r="R989" s="353">
        <f t="shared" si="1504"/>
        <v>0</v>
      </c>
      <c r="S989" s="577"/>
      <c r="T989" s="46" t="b">
        <f t="shared" si="1536"/>
        <v>1</v>
      </c>
      <c r="CJ989" s="46" t="b">
        <f t="shared" si="1408"/>
        <v>1</v>
      </c>
      <c r="CT989" s="452">
        <f t="shared" si="1502"/>
        <v>124943.71</v>
      </c>
      <c r="CU989" s="27" t="b">
        <f t="shared" si="1503"/>
        <v>1</v>
      </c>
    </row>
    <row r="990" spans="1:99" s="350" customFormat="1" x14ac:dyDescent="0.25">
      <c r="A990" s="194"/>
      <c r="B990" s="202" t="s">
        <v>19</v>
      </c>
      <c r="C990" s="20"/>
      <c r="D990" s="16"/>
      <c r="E990" s="16"/>
      <c r="F990" s="16"/>
      <c r="G990" s="353">
        <f t="shared" si="1540"/>
        <v>65965.23</v>
      </c>
      <c r="H990" s="353">
        <f t="shared" si="1540"/>
        <v>65965.23</v>
      </c>
      <c r="I990" s="353">
        <f t="shared" si="1540"/>
        <v>58737.81</v>
      </c>
      <c r="J990" s="158">
        <f t="shared" si="1519"/>
        <v>0.89</v>
      </c>
      <c r="K990" s="353">
        <f t="shared" ref="K990" si="1543">K1002+K1020+K1026+K1032+K1038</f>
        <v>58737.81</v>
      </c>
      <c r="L990" s="159">
        <f t="shared" si="1521"/>
        <v>0.89</v>
      </c>
      <c r="M990" s="134">
        <f t="shared" si="1522"/>
        <v>1</v>
      </c>
      <c r="N990" s="353">
        <f t="shared" ref="N990:O990" si="1544">N1002+N1020+N1026+N1032+N1038</f>
        <v>65964.67</v>
      </c>
      <c r="O990" s="353">
        <f t="shared" si="1544"/>
        <v>0.56000000000000005</v>
      </c>
      <c r="P990" s="134">
        <f t="shared" si="1500"/>
        <v>1</v>
      </c>
      <c r="Q990" s="353">
        <f t="shared" si="1529"/>
        <v>0.56000000000000005</v>
      </c>
      <c r="R990" s="353">
        <f t="shared" si="1504"/>
        <v>0</v>
      </c>
      <c r="S990" s="577"/>
      <c r="T990" s="46" t="b">
        <f t="shared" si="1536"/>
        <v>0</v>
      </c>
      <c r="CJ990" s="46" t="b">
        <f t="shared" si="1408"/>
        <v>1</v>
      </c>
      <c r="CT990" s="452">
        <f t="shared" si="1502"/>
        <v>65965.23</v>
      </c>
      <c r="CU990" s="27" t="b">
        <f t="shared" si="1503"/>
        <v>1</v>
      </c>
    </row>
    <row r="991" spans="1:99" s="350" customFormat="1" x14ac:dyDescent="0.25">
      <c r="A991" s="194"/>
      <c r="B991" s="349" t="s">
        <v>22</v>
      </c>
      <c r="C991" s="20"/>
      <c r="D991" s="16"/>
      <c r="E991" s="16"/>
      <c r="F991" s="16"/>
      <c r="G991" s="353">
        <f t="shared" si="1540"/>
        <v>0</v>
      </c>
      <c r="H991" s="353">
        <f t="shared" si="1540"/>
        <v>0</v>
      </c>
      <c r="I991" s="353">
        <f t="shared" si="1540"/>
        <v>0</v>
      </c>
      <c r="J991" s="142" t="e">
        <f t="shared" si="1519"/>
        <v>#DIV/0!</v>
      </c>
      <c r="K991" s="353">
        <f t="shared" ref="K991" si="1545">K1003+K1021+K1027+K1033+K1039</f>
        <v>0</v>
      </c>
      <c r="L991" s="133" t="e">
        <f t="shared" si="1521"/>
        <v>#DIV/0!</v>
      </c>
      <c r="M991" s="133" t="e">
        <f t="shared" si="1522"/>
        <v>#DIV/0!</v>
      </c>
      <c r="N991" s="353">
        <f t="shared" ref="N991:O991" si="1546">N1003+N1021+N1027+N1033+N1039</f>
        <v>0</v>
      </c>
      <c r="O991" s="353">
        <f t="shared" si="1546"/>
        <v>0</v>
      </c>
      <c r="P991" s="133" t="e">
        <f t="shared" si="1500"/>
        <v>#DIV/0!</v>
      </c>
      <c r="Q991" s="353">
        <f t="shared" si="1529"/>
        <v>0</v>
      </c>
      <c r="R991" s="353">
        <f t="shared" si="1504"/>
        <v>0</v>
      </c>
      <c r="S991" s="577"/>
      <c r="T991" s="46" t="b">
        <f t="shared" si="1536"/>
        <v>1</v>
      </c>
      <c r="CJ991" s="46" t="b">
        <f t="shared" si="1408"/>
        <v>1</v>
      </c>
      <c r="CT991" s="452">
        <f t="shared" si="1502"/>
        <v>0</v>
      </c>
      <c r="CU991" s="27" t="b">
        <f t="shared" si="1503"/>
        <v>1</v>
      </c>
    </row>
    <row r="992" spans="1:99" s="350" customFormat="1" hidden="1" x14ac:dyDescent="0.25">
      <c r="A992" s="197"/>
      <c r="B992" s="202" t="s">
        <v>11</v>
      </c>
      <c r="C992" s="20"/>
      <c r="D992" s="16"/>
      <c r="E992" s="16"/>
      <c r="F992" s="16"/>
      <c r="G992" s="353">
        <f t="shared" si="1540"/>
        <v>0</v>
      </c>
      <c r="H992" s="353">
        <f t="shared" ref="H992:I992" si="1547">H1004+H1022+H1028+H1034+H1040</f>
        <v>0</v>
      </c>
      <c r="I992" s="353">
        <f t="shared" si="1547"/>
        <v>0</v>
      </c>
      <c r="J992" s="142" t="e">
        <f t="shared" si="1519"/>
        <v>#DIV/0!</v>
      </c>
      <c r="K992" s="353">
        <f t="shared" ref="K992" si="1548">K1004+K1022+K1028+K1034+K1040</f>
        <v>0</v>
      </c>
      <c r="L992" s="133" t="e">
        <f t="shared" si="1521"/>
        <v>#DIV/0!</v>
      </c>
      <c r="M992" s="133" t="e">
        <f t="shared" si="1522"/>
        <v>#DIV/0!</v>
      </c>
      <c r="N992" s="353">
        <f t="shared" ref="N992" si="1549">N1004+N1022+N1028+N1034+N1040</f>
        <v>0</v>
      </c>
      <c r="O992" s="353">
        <f>O1004+O998</f>
        <v>0</v>
      </c>
      <c r="P992" s="133" t="e">
        <f t="shared" si="1500"/>
        <v>#DIV/0!</v>
      </c>
      <c r="Q992" s="353">
        <f t="shared" si="1529"/>
        <v>0</v>
      </c>
      <c r="R992" s="353">
        <f t="shared" si="1504"/>
        <v>0</v>
      </c>
      <c r="S992" s="578"/>
      <c r="T992" s="46" t="b">
        <f t="shared" si="1536"/>
        <v>1</v>
      </c>
      <c r="CJ992" s="46" t="b">
        <f t="shared" si="1408"/>
        <v>1</v>
      </c>
      <c r="CT992" s="452">
        <f t="shared" si="1502"/>
        <v>0</v>
      </c>
      <c r="CU992" s="27" t="b">
        <f t="shared" si="1503"/>
        <v>1</v>
      </c>
    </row>
    <row r="993" spans="1:99" s="37" customFormat="1" ht="46.5" hidden="1" x14ac:dyDescent="0.25">
      <c r="A993" s="145" t="s">
        <v>252</v>
      </c>
      <c r="B993" s="249"/>
      <c r="C993" s="175" t="s">
        <v>17</v>
      </c>
      <c r="D993" s="41" t="e">
        <f>D994+D995+D996+D997+#REF!+D998</f>
        <v>#REF!</v>
      </c>
      <c r="E993" s="41" t="e">
        <f>E994+E995+E996+E997+#REF!+E998</f>
        <v>#REF!</v>
      </c>
      <c r="F993" s="41" t="e">
        <f>F994+F995+F996+F997+#REF!+F998</f>
        <v>#REF!</v>
      </c>
      <c r="G993" s="353">
        <f t="shared" si="1540"/>
        <v>202648.74</v>
      </c>
      <c r="H993" s="41">
        <f t="shared" ref="H993:I993" si="1550">SUM(H994:H998)</f>
        <v>0</v>
      </c>
      <c r="I993" s="41">
        <f t="shared" si="1550"/>
        <v>0</v>
      </c>
      <c r="J993" s="140" t="e">
        <f>I993/H993</f>
        <v>#DIV/0!</v>
      </c>
      <c r="K993" s="41">
        <f t="shared" ref="K993" si="1551">SUM(K994:K998)</f>
        <v>0</v>
      </c>
      <c r="L993" s="132" t="e">
        <f>K993/H993</f>
        <v>#DIV/0!</v>
      </c>
      <c r="M993" s="132" t="e">
        <f t="shared" ref="M993:M998" si="1552">K993/I993</f>
        <v>#DIV/0!</v>
      </c>
      <c r="N993" s="42">
        <f t="shared" ref="N993:N998" si="1553">H993</f>
        <v>0</v>
      </c>
      <c r="O993" s="41">
        <f t="shared" ref="O993:O998" si="1554">H993-N993</f>
        <v>0</v>
      </c>
      <c r="P993" s="132" t="e">
        <f t="shared" ref="P993:P994" si="1555">N993/H993</f>
        <v>#DIV/0!</v>
      </c>
      <c r="Q993" s="41">
        <f t="shared" ref="Q993:Q998" si="1556">H993-N993</f>
        <v>0</v>
      </c>
      <c r="R993" s="41">
        <f t="shared" si="1504"/>
        <v>0</v>
      </c>
      <c r="S993" s="576"/>
      <c r="T993" s="37" t="b">
        <f t="shared" si="1536"/>
        <v>0</v>
      </c>
      <c r="CJ993" s="46" t="b">
        <f t="shared" si="1408"/>
        <v>1</v>
      </c>
      <c r="CT993" s="452">
        <f t="shared" si="1502"/>
        <v>0</v>
      </c>
      <c r="CU993" s="27" t="b">
        <f t="shared" si="1503"/>
        <v>1</v>
      </c>
    </row>
    <row r="994" spans="1:99" s="350" customFormat="1" hidden="1" x14ac:dyDescent="0.25">
      <c r="A994" s="146"/>
      <c r="B994" s="179" t="s">
        <v>10</v>
      </c>
      <c r="C994" s="173"/>
      <c r="D994" s="42"/>
      <c r="E994" s="42"/>
      <c r="F994" s="42"/>
      <c r="G994" s="353">
        <f t="shared" si="1540"/>
        <v>0</v>
      </c>
      <c r="H994" s="42"/>
      <c r="I994" s="222"/>
      <c r="J994" s="247" t="e">
        <f t="shared" ref="J994" si="1557">I994/H994</f>
        <v>#DIV/0!</v>
      </c>
      <c r="K994" s="196"/>
      <c r="L994" s="174" t="e">
        <f t="shared" ref="L994" si="1558">K994/H994</f>
        <v>#DIV/0!</v>
      </c>
      <c r="M994" s="174" t="e">
        <f t="shared" si="1552"/>
        <v>#DIV/0!</v>
      </c>
      <c r="N994" s="42">
        <f t="shared" si="1553"/>
        <v>0</v>
      </c>
      <c r="O994" s="42">
        <f t="shared" si="1554"/>
        <v>0</v>
      </c>
      <c r="P994" s="174" t="e">
        <f t="shared" si="1555"/>
        <v>#DIV/0!</v>
      </c>
      <c r="Q994" s="196">
        <f t="shared" si="1556"/>
        <v>0</v>
      </c>
      <c r="R994" s="222">
        <f t="shared" si="1504"/>
        <v>0</v>
      </c>
      <c r="S994" s="577"/>
      <c r="T994" s="46" t="b">
        <f t="shared" si="1536"/>
        <v>1</v>
      </c>
      <c r="CJ994" s="46" t="b">
        <f t="shared" si="1408"/>
        <v>1</v>
      </c>
      <c r="CT994" s="452">
        <f t="shared" si="1502"/>
        <v>0</v>
      </c>
      <c r="CU994" s="27" t="b">
        <f t="shared" si="1503"/>
        <v>1</v>
      </c>
    </row>
    <row r="995" spans="1:99" s="350" customFormat="1" hidden="1" x14ac:dyDescent="0.25">
      <c r="A995" s="146"/>
      <c r="B995" s="179" t="s">
        <v>8</v>
      </c>
      <c r="C995" s="173"/>
      <c r="D995" s="42"/>
      <c r="E995" s="42"/>
      <c r="F995" s="42"/>
      <c r="G995" s="353">
        <f t="shared" si="1540"/>
        <v>136683.51</v>
      </c>
      <c r="H995" s="42"/>
      <c r="I995" s="42"/>
      <c r="J995" s="193" t="e">
        <f>I995/H995</f>
        <v>#DIV/0!</v>
      </c>
      <c r="K995" s="42"/>
      <c r="L995" s="169" t="e">
        <f>K995/H995</f>
        <v>#DIV/0!</v>
      </c>
      <c r="M995" s="169" t="e">
        <f t="shared" si="1552"/>
        <v>#DIV/0!</v>
      </c>
      <c r="N995" s="42">
        <f t="shared" si="1553"/>
        <v>0</v>
      </c>
      <c r="O995" s="42">
        <f t="shared" si="1554"/>
        <v>0</v>
      </c>
      <c r="P995" s="169" t="e">
        <f>N995/H995</f>
        <v>#DIV/0!</v>
      </c>
      <c r="Q995" s="42">
        <f t="shared" si="1556"/>
        <v>0</v>
      </c>
      <c r="R995" s="42">
        <f t="shared" si="1504"/>
        <v>0</v>
      </c>
      <c r="S995" s="577"/>
      <c r="T995" s="46" t="b">
        <f t="shared" si="1536"/>
        <v>1</v>
      </c>
      <c r="CJ995" s="46" t="b">
        <f t="shared" si="1408"/>
        <v>1</v>
      </c>
      <c r="CT995" s="452">
        <f t="shared" si="1502"/>
        <v>0</v>
      </c>
      <c r="CU995" s="27" t="b">
        <f t="shared" si="1503"/>
        <v>1</v>
      </c>
    </row>
    <row r="996" spans="1:99" s="350" customFormat="1" hidden="1" x14ac:dyDescent="0.25">
      <c r="A996" s="146"/>
      <c r="B996" s="179" t="s">
        <v>19</v>
      </c>
      <c r="C996" s="173"/>
      <c r="D996" s="42"/>
      <c r="E996" s="42"/>
      <c r="F996" s="42"/>
      <c r="G996" s="353">
        <f t="shared" si="1540"/>
        <v>65965.23</v>
      </c>
      <c r="H996" s="42"/>
      <c r="I996" s="222"/>
      <c r="J996" s="193" t="e">
        <f t="shared" ref="J996:J998" si="1559">I996/H996</f>
        <v>#DIV/0!</v>
      </c>
      <c r="K996" s="42"/>
      <c r="L996" s="169" t="e">
        <f t="shared" ref="L996:L998" si="1560">K996/H996</f>
        <v>#DIV/0!</v>
      </c>
      <c r="M996" s="169" t="e">
        <f t="shared" si="1552"/>
        <v>#DIV/0!</v>
      </c>
      <c r="N996" s="42">
        <f t="shared" si="1553"/>
        <v>0</v>
      </c>
      <c r="O996" s="42">
        <f t="shared" si="1554"/>
        <v>0</v>
      </c>
      <c r="P996" s="169" t="e">
        <f>N996/H996</f>
        <v>#DIV/0!</v>
      </c>
      <c r="Q996" s="42">
        <f t="shared" si="1556"/>
        <v>0</v>
      </c>
      <c r="R996" s="222">
        <f t="shared" si="1504"/>
        <v>0</v>
      </c>
      <c r="S996" s="577"/>
      <c r="T996" s="46" t="b">
        <f t="shared" si="1536"/>
        <v>0</v>
      </c>
      <c r="CJ996" s="46" t="b">
        <f t="shared" si="1408"/>
        <v>1</v>
      </c>
      <c r="CT996" s="452">
        <f t="shared" si="1502"/>
        <v>0</v>
      </c>
      <c r="CU996" s="27" t="b">
        <f t="shared" si="1503"/>
        <v>1</v>
      </c>
    </row>
    <row r="997" spans="1:99" s="350" customFormat="1" hidden="1" x14ac:dyDescent="0.25">
      <c r="A997" s="146"/>
      <c r="B997" s="173" t="s">
        <v>22</v>
      </c>
      <c r="C997" s="173"/>
      <c r="D997" s="42"/>
      <c r="E997" s="42"/>
      <c r="F997" s="42"/>
      <c r="G997" s="353">
        <f t="shared" si="1540"/>
        <v>0</v>
      </c>
      <c r="H997" s="42"/>
      <c r="I997" s="222"/>
      <c r="J997" s="247" t="e">
        <f t="shared" si="1559"/>
        <v>#DIV/0!</v>
      </c>
      <c r="K997" s="196"/>
      <c r="L997" s="174" t="e">
        <f t="shared" si="1560"/>
        <v>#DIV/0!</v>
      </c>
      <c r="M997" s="174" t="e">
        <f t="shared" si="1552"/>
        <v>#DIV/0!</v>
      </c>
      <c r="N997" s="42">
        <f t="shared" si="1553"/>
        <v>0</v>
      </c>
      <c r="O997" s="42">
        <f t="shared" si="1554"/>
        <v>0</v>
      </c>
      <c r="P997" s="174" t="e">
        <f>N997/H997</f>
        <v>#DIV/0!</v>
      </c>
      <c r="Q997" s="196">
        <f t="shared" si="1556"/>
        <v>0</v>
      </c>
      <c r="R997" s="222">
        <f t="shared" si="1504"/>
        <v>0</v>
      </c>
      <c r="S997" s="577"/>
      <c r="T997" s="46" t="b">
        <f t="shared" si="1536"/>
        <v>1</v>
      </c>
      <c r="CJ997" s="46" t="b">
        <f t="shared" si="1408"/>
        <v>1</v>
      </c>
      <c r="CT997" s="452">
        <f t="shared" si="1502"/>
        <v>0</v>
      </c>
      <c r="CU997" s="27" t="b">
        <f t="shared" si="1503"/>
        <v>1</v>
      </c>
    </row>
    <row r="998" spans="1:99" s="350" customFormat="1" hidden="1" x14ac:dyDescent="0.25">
      <c r="A998" s="148"/>
      <c r="B998" s="179" t="s">
        <v>11</v>
      </c>
      <c r="C998" s="173"/>
      <c r="D998" s="42"/>
      <c r="E998" s="42"/>
      <c r="F998" s="42"/>
      <c r="G998" s="353">
        <f t="shared" si="1540"/>
        <v>0</v>
      </c>
      <c r="H998" s="42"/>
      <c r="I998" s="222"/>
      <c r="J998" s="247" t="e">
        <f t="shared" si="1559"/>
        <v>#DIV/0!</v>
      </c>
      <c r="K998" s="196"/>
      <c r="L998" s="174" t="e">
        <f t="shared" si="1560"/>
        <v>#DIV/0!</v>
      </c>
      <c r="M998" s="174" t="e">
        <f t="shared" si="1552"/>
        <v>#DIV/0!</v>
      </c>
      <c r="N998" s="42">
        <f t="shared" si="1553"/>
        <v>0</v>
      </c>
      <c r="O998" s="42">
        <f t="shared" si="1554"/>
        <v>0</v>
      </c>
      <c r="P998" s="174" t="e">
        <f>N998/H998</f>
        <v>#DIV/0!</v>
      </c>
      <c r="Q998" s="196">
        <f t="shared" si="1556"/>
        <v>0</v>
      </c>
      <c r="R998" s="222">
        <f t="shared" si="1504"/>
        <v>0</v>
      </c>
      <c r="S998" s="578"/>
      <c r="T998" s="46" t="b">
        <f t="shared" si="1536"/>
        <v>1</v>
      </c>
      <c r="CJ998" s="46" t="b">
        <f t="shared" si="1408"/>
        <v>1</v>
      </c>
      <c r="CT998" s="452">
        <f t="shared" si="1502"/>
        <v>0</v>
      </c>
      <c r="CU998" s="27" t="b">
        <f t="shared" si="1503"/>
        <v>1</v>
      </c>
    </row>
    <row r="999" spans="1:99" s="401" customFormat="1" ht="69.75" x14ac:dyDescent="0.25">
      <c r="A999" s="145" t="s">
        <v>252</v>
      </c>
      <c r="B999" s="249" t="s">
        <v>276</v>
      </c>
      <c r="C999" s="175" t="s">
        <v>17</v>
      </c>
      <c r="D999" s="41" t="e">
        <f>D1000+D1001+D1002+D1003+#REF!+D1004</f>
        <v>#REF!</v>
      </c>
      <c r="E999" s="41" t="e">
        <f>E1000+E1001+E1002+E1003+#REF!+E1004</f>
        <v>#REF!</v>
      </c>
      <c r="F999" s="41" t="e">
        <f>F1000+F1001+F1002+F1003+#REF!+F1004</f>
        <v>#REF!</v>
      </c>
      <c r="G999" s="41">
        <f>SUM(G1000:G1004)</f>
        <v>59893.7</v>
      </c>
      <c r="H999" s="41">
        <f t="shared" ref="H999:K999" si="1561">SUM(H1000:H1004)</f>
        <v>59893.7</v>
      </c>
      <c r="I999" s="41">
        <f t="shared" si="1561"/>
        <v>59893.14</v>
      </c>
      <c r="J999" s="140">
        <f>I999/H999</f>
        <v>1</v>
      </c>
      <c r="K999" s="41">
        <f t="shared" si="1561"/>
        <v>59893.14</v>
      </c>
      <c r="L999" s="132">
        <f>K999/H999</f>
        <v>1</v>
      </c>
      <c r="M999" s="132">
        <f t="shared" si="1522"/>
        <v>1</v>
      </c>
      <c r="N999" s="41">
        <f t="shared" ref="N999" si="1562">SUM(N1000:N1004)</f>
        <v>59893.14</v>
      </c>
      <c r="O999" s="42">
        <f t="shared" ref="O999" si="1563">SUM(O1000:O1004)</f>
        <v>0.56000000000000005</v>
      </c>
      <c r="P999" s="132">
        <f t="shared" si="1500"/>
        <v>1</v>
      </c>
      <c r="Q999" s="41">
        <f t="shared" si="1529"/>
        <v>0.56000000000000005</v>
      </c>
      <c r="R999" s="41">
        <f t="shared" si="1504"/>
        <v>0</v>
      </c>
      <c r="S999" s="576"/>
      <c r="T999" s="217" t="b">
        <f t="shared" si="1509"/>
        <v>1</v>
      </c>
      <c r="CJ999" s="217" t="b">
        <f t="shared" si="1408"/>
        <v>1</v>
      </c>
      <c r="CT999" s="452">
        <f t="shared" si="1502"/>
        <v>59893.7</v>
      </c>
      <c r="CU999" s="27" t="b">
        <f t="shared" si="1503"/>
        <v>1</v>
      </c>
    </row>
    <row r="1000" spans="1:99" s="400" customFormat="1" ht="33" customHeight="1" x14ac:dyDescent="0.25">
      <c r="A1000" s="146"/>
      <c r="B1000" s="179" t="s">
        <v>10</v>
      </c>
      <c r="C1000" s="173"/>
      <c r="D1000" s="42"/>
      <c r="E1000" s="42"/>
      <c r="F1000" s="42"/>
      <c r="G1000" s="42">
        <f>G1006</f>
        <v>0</v>
      </c>
      <c r="H1000" s="42">
        <f t="shared" ref="H1000:I1000" si="1564">H1006</f>
        <v>0</v>
      </c>
      <c r="I1000" s="42">
        <f t="shared" si="1564"/>
        <v>0</v>
      </c>
      <c r="J1000" s="247" t="e">
        <f t="shared" ref="J1000" si="1565">I1000/H1000</f>
        <v>#DIV/0!</v>
      </c>
      <c r="K1000" s="42">
        <f t="shared" ref="K1000" si="1566">K1006</f>
        <v>0</v>
      </c>
      <c r="L1000" s="174" t="e">
        <f t="shared" ref="L1000" si="1567">K1000/H1000</f>
        <v>#DIV/0!</v>
      </c>
      <c r="M1000" s="174" t="e">
        <f t="shared" si="1522"/>
        <v>#DIV/0!</v>
      </c>
      <c r="N1000" s="42">
        <f t="shared" ref="N1000" si="1568">N1006</f>
        <v>0</v>
      </c>
      <c r="O1000" s="42">
        <f t="shared" ref="O1000" si="1569">O1006</f>
        <v>0</v>
      </c>
      <c r="P1000" s="174" t="e">
        <f t="shared" si="1500"/>
        <v>#DIV/0!</v>
      </c>
      <c r="Q1000" s="196">
        <f t="shared" si="1529"/>
        <v>0</v>
      </c>
      <c r="R1000" s="222">
        <f t="shared" si="1504"/>
        <v>0</v>
      </c>
      <c r="S1000" s="577"/>
      <c r="T1000" s="217" t="b">
        <f t="shared" si="1509"/>
        <v>1</v>
      </c>
      <c r="CJ1000" s="217" t="b">
        <f t="shared" si="1408"/>
        <v>1</v>
      </c>
      <c r="CT1000" s="452">
        <f t="shared" si="1502"/>
        <v>0</v>
      </c>
      <c r="CU1000" s="27" t="b">
        <f t="shared" si="1503"/>
        <v>1</v>
      </c>
    </row>
    <row r="1001" spans="1:99" s="400" customFormat="1" ht="33" customHeight="1" x14ac:dyDescent="0.25">
      <c r="A1001" s="146"/>
      <c r="B1001" s="179" t="s">
        <v>8</v>
      </c>
      <c r="C1001" s="173"/>
      <c r="D1001" s="42"/>
      <c r="E1001" s="42"/>
      <c r="F1001" s="42"/>
      <c r="G1001" s="42">
        <f t="shared" ref="G1001:I1004" si="1570">G1007</f>
        <v>48598.6</v>
      </c>
      <c r="H1001" s="42">
        <f t="shared" si="1570"/>
        <v>48598.6</v>
      </c>
      <c r="I1001" s="42">
        <f t="shared" si="1570"/>
        <v>48598.6</v>
      </c>
      <c r="J1001" s="193">
        <f>I1001/H1001</f>
        <v>1</v>
      </c>
      <c r="K1001" s="42">
        <f t="shared" ref="K1001" si="1571">K1007</f>
        <v>48598.6</v>
      </c>
      <c r="L1001" s="169">
        <f>K1001/H1001</f>
        <v>1</v>
      </c>
      <c r="M1001" s="169">
        <f t="shared" si="1522"/>
        <v>1</v>
      </c>
      <c r="N1001" s="42">
        <f t="shared" ref="N1001" si="1572">N1007</f>
        <v>48598.6</v>
      </c>
      <c r="O1001" s="42">
        <f t="shared" ref="O1001" si="1573">O1007</f>
        <v>0</v>
      </c>
      <c r="P1001" s="169">
        <f>N1001/H1001</f>
        <v>1</v>
      </c>
      <c r="Q1001" s="42">
        <f t="shared" si="1529"/>
        <v>0</v>
      </c>
      <c r="R1001" s="42">
        <f t="shared" si="1504"/>
        <v>0</v>
      </c>
      <c r="S1001" s="577"/>
      <c r="T1001" s="217" t="b">
        <f t="shared" si="1509"/>
        <v>1</v>
      </c>
      <c r="CJ1001" s="217" t="b">
        <f t="shared" si="1408"/>
        <v>1</v>
      </c>
      <c r="CT1001" s="452">
        <f t="shared" si="1502"/>
        <v>48598.6</v>
      </c>
      <c r="CU1001" s="27" t="b">
        <f t="shared" si="1503"/>
        <v>1</v>
      </c>
    </row>
    <row r="1002" spans="1:99" s="400" customFormat="1" ht="33" customHeight="1" x14ac:dyDescent="0.25">
      <c r="A1002" s="146"/>
      <c r="B1002" s="179" t="s">
        <v>19</v>
      </c>
      <c r="C1002" s="173"/>
      <c r="D1002" s="42"/>
      <c r="E1002" s="42"/>
      <c r="F1002" s="42"/>
      <c r="G1002" s="42">
        <f t="shared" si="1570"/>
        <v>11295.1</v>
      </c>
      <c r="H1002" s="42">
        <f t="shared" si="1570"/>
        <v>11295.1</v>
      </c>
      <c r="I1002" s="42">
        <f t="shared" si="1570"/>
        <v>11294.54</v>
      </c>
      <c r="J1002" s="193">
        <f t="shared" ref="J1002:J1004" si="1574">I1002/H1002</f>
        <v>1</v>
      </c>
      <c r="K1002" s="42">
        <f t="shared" ref="K1002" si="1575">K1008</f>
        <v>11294.54</v>
      </c>
      <c r="L1002" s="169">
        <f t="shared" ref="L1002:L1004" si="1576">K1002/H1002</f>
        <v>1</v>
      </c>
      <c r="M1002" s="169">
        <f t="shared" si="1522"/>
        <v>1</v>
      </c>
      <c r="N1002" s="42">
        <f t="shared" ref="N1002" si="1577">N1008</f>
        <v>11294.54</v>
      </c>
      <c r="O1002" s="42">
        <f t="shared" ref="O1002" si="1578">O1008</f>
        <v>0.56000000000000005</v>
      </c>
      <c r="P1002" s="169">
        <f>N1002/H1002</f>
        <v>1</v>
      </c>
      <c r="Q1002" s="42">
        <f t="shared" si="1529"/>
        <v>0.56000000000000005</v>
      </c>
      <c r="R1002" s="222">
        <f t="shared" si="1504"/>
        <v>0</v>
      </c>
      <c r="S1002" s="577"/>
      <c r="T1002" s="217" t="b">
        <f t="shared" si="1509"/>
        <v>1</v>
      </c>
      <c r="CJ1002" s="217" t="b">
        <f t="shared" si="1408"/>
        <v>1</v>
      </c>
      <c r="CT1002" s="452">
        <f t="shared" si="1502"/>
        <v>11295.1</v>
      </c>
      <c r="CU1002" s="27" t="b">
        <f t="shared" si="1503"/>
        <v>1</v>
      </c>
    </row>
    <row r="1003" spans="1:99" s="400" customFormat="1" ht="33" customHeight="1" x14ac:dyDescent="0.25">
      <c r="A1003" s="146"/>
      <c r="B1003" s="173" t="s">
        <v>22</v>
      </c>
      <c r="C1003" s="173"/>
      <c r="D1003" s="42"/>
      <c r="E1003" s="42"/>
      <c r="F1003" s="42"/>
      <c r="G1003" s="42">
        <f t="shared" si="1570"/>
        <v>0</v>
      </c>
      <c r="H1003" s="42">
        <f t="shared" si="1570"/>
        <v>0</v>
      </c>
      <c r="I1003" s="42">
        <f t="shared" si="1570"/>
        <v>0</v>
      </c>
      <c r="J1003" s="247" t="e">
        <f t="shared" si="1574"/>
        <v>#DIV/0!</v>
      </c>
      <c r="K1003" s="42">
        <f t="shared" ref="K1003" si="1579">K1009</f>
        <v>0</v>
      </c>
      <c r="L1003" s="174" t="e">
        <f t="shared" si="1576"/>
        <v>#DIV/0!</v>
      </c>
      <c r="M1003" s="174" t="e">
        <f t="shared" si="1522"/>
        <v>#DIV/0!</v>
      </c>
      <c r="N1003" s="42">
        <f t="shared" ref="N1003" si="1580">N1009</f>
        <v>0</v>
      </c>
      <c r="O1003" s="42">
        <f t="shared" ref="O1003" si="1581">O1009</f>
        <v>0</v>
      </c>
      <c r="P1003" s="174" t="e">
        <f>N1003/H1003</f>
        <v>#DIV/0!</v>
      </c>
      <c r="Q1003" s="196">
        <f t="shared" si="1529"/>
        <v>0</v>
      </c>
      <c r="R1003" s="222">
        <f t="shared" si="1504"/>
        <v>0</v>
      </c>
      <c r="S1003" s="577"/>
      <c r="T1003" s="217" t="b">
        <f t="shared" si="1509"/>
        <v>1</v>
      </c>
      <c r="CJ1003" s="217" t="b">
        <f t="shared" si="1408"/>
        <v>1</v>
      </c>
      <c r="CT1003" s="452">
        <f t="shared" si="1502"/>
        <v>0</v>
      </c>
      <c r="CU1003" s="27" t="b">
        <f t="shared" si="1503"/>
        <v>1</v>
      </c>
    </row>
    <row r="1004" spans="1:99" s="400" customFormat="1" ht="33" customHeight="1" x14ac:dyDescent="0.25">
      <c r="A1004" s="148"/>
      <c r="B1004" s="179" t="s">
        <v>11</v>
      </c>
      <c r="C1004" s="173"/>
      <c r="D1004" s="42"/>
      <c r="E1004" s="42"/>
      <c r="F1004" s="42"/>
      <c r="G1004" s="42">
        <f t="shared" si="1570"/>
        <v>0</v>
      </c>
      <c r="H1004" s="42">
        <f t="shared" si="1570"/>
        <v>0</v>
      </c>
      <c r="I1004" s="42">
        <f t="shared" si="1570"/>
        <v>0</v>
      </c>
      <c r="J1004" s="247" t="e">
        <f t="shared" si="1574"/>
        <v>#DIV/0!</v>
      </c>
      <c r="K1004" s="42">
        <f t="shared" ref="K1004" si="1582">K1010</f>
        <v>0</v>
      </c>
      <c r="L1004" s="174" t="e">
        <f t="shared" si="1576"/>
        <v>#DIV/0!</v>
      </c>
      <c r="M1004" s="174" t="e">
        <f t="shared" si="1522"/>
        <v>#DIV/0!</v>
      </c>
      <c r="N1004" s="42">
        <f t="shared" ref="N1004" si="1583">N1010</f>
        <v>0</v>
      </c>
      <c r="O1004" s="42">
        <f t="shared" ref="O1004" si="1584">O1010</f>
        <v>0</v>
      </c>
      <c r="P1004" s="174" t="e">
        <f>N1004/H1004</f>
        <v>#DIV/0!</v>
      </c>
      <c r="Q1004" s="196">
        <f t="shared" si="1529"/>
        <v>0</v>
      </c>
      <c r="R1004" s="222">
        <f t="shared" si="1504"/>
        <v>0</v>
      </c>
      <c r="S1004" s="578"/>
      <c r="T1004" s="217" t="b">
        <f t="shared" si="1509"/>
        <v>1</v>
      </c>
      <c r="CJ1004" s="217" t="b">
        <f t="shared" si="1408"/>
        <v>1</v>
      </c>
      <c r="CT1004" s="452">
        <f t="shared" si="1502"/>
        <v>0</v>
      </c>
      <c r="CU1004" s="27" t="b">
        <f t="shared" si="1503"/>
        <v>1</v>
      </c>
    </row>
    <row r="1005" spans="1:99" s="350" customFormat="1" ht="106.5" customHeight="1" outlineLevel="1" x14ac:dyDescent="0.25">
      <c r="A1005" s="246" t="s">
        <v>277</v>
      </c>
      <c r="B1005" s="179" t="s">
        <v>278</v>
      </c>
      <c r="C1005" s="173" t="s">
        <v>17</v>
      </c>
      <c r="D1005" s="42" t="e">
        <f>D1006+D1007+D1008+D1009+#REF!+D1010</f>
        <v>#REF!</v>
      </c>
      <c r="E1005" s="42" t="e">
        <f>E1006+E1007+E1008+E1009+#REF!+E1010</f>
        <v>#REF!</v>
      </c>
      <c r="F1005" s="42" t="e">
        <f>F1006+F1007+F1008+F1009+#REF!+F1010</f>
        <v>#REF!</v>
      </c>
      <c r="G1005" s="42">
        <f>SUM(G1006:G1010)</f>
        <v>59893.7</v>
      </c>
      <c r="H1005" s="42">
        <f>SUM(H1006:H1010)</f>
        <v>59893.7</v>
      </c>
      <c r="I1005" s="42">
        <f t="shared" ref="I1005:K1005" si="1585">SUM(I1006:I1010)</f>
        <v>59893.14</v>
      </c>
      <c r="J1005" s="193">
        <f>I1005/H1005</f>
        <v>1</v>
      </c>
      <c r="K1005" s="42">
        <f t="shared" si="1585"/>
        <v>59893.14</v>
      </c>
      <c r="L1005" s="169">
        <f>K1005/H1005</f>
        <v>1</v>
      </c>
      <c r="M1005" s="169">
        <f t="shared" ref="M1005:M1010" si="1586">K1005/I1005</f>
        <v>1</v>
      </c>
      <c r="N1005" s="42">
        <f t="shared" ref="N1005:O1005" si="1587">SUM(N1006:N1010)</f>
        <v>59893.14</v>
      </c>
      <c r="O1005" s="42">
        <f t="shared" si="1587"/>
        <v>0.56000000000000005</v>
      </c>
      <c r="P1005" s="169">
        <f t="shared" ref="P1005:P1006" si="1588">N1005/H1005</f>
        <v>1</v>
      </c>
      <c r="Q1005" s="42">
        <f t="shared" ref="Q1005:Q1010" si="1589">H1005-N1005</f>
        <v>0.56000000000000005</v>
      </c>
      <c r="R1005" s="42">
        <f t="shared" si="1504"/>
        <v>0</v>
      </c>
      <c r="S1005" s="576" t="s">
        <v>507</v>
      </c>
      <c r="T1005" s="46" t="b">
        <f t="shared" ref="T1005:T1010" si="1590">H1047-K1047=Q1047</f>
        <v>1</v>
      </c>
      <c r="CJ1005" s="46" t="b">
        <f t="shared" si="1408"/>
        <v>1</v>
      </c>
      <c r="CT1005" s="210">
        <f t="shared" si="1502"/>
        <v>59893.7</v>
      </c>
      <c r="CU1005" s="46" t="b">
        <f t="shared" si="1503"/>
        <v>1</v>
      </c>
    </row>
    <row r="1006" spans="1:99" s="350" customFormat="1" ht="74.25" customHeight="1" outlineLevel="1" x14ac:dyDescent="0.25">
      <c r="A1006" s="146"/>
      <c r="B1006" s="179" t="s">
        <v>10</v>
      </c>
      <c r="C1006" s="173"/>
      <c r="D1006" s="42"/>
      <c r="E1006" s="42"/>
      <c r="F1006" s="42"/>
      <c r="G1006" s="42"/>
      <c r="H1006" s="42"/>
      <c r="I1006" s="222"/>
      <c r="J1006" s="247" t="e">
        <f t="shared" ref="J1006" si="1591">I1006/H1006</f>
        <v>#DIV/0!</v>
      </c>
      <c r="K1006" s="222"/>
      <c r="L1006" s="174" t="e">
        <f t="shared" ref="L1006" si="1592">K1006/H1006</f>
        <v>#DIV/0!</v>
      </c>
      <c r="M1006" s="174" t="e">
        <f t="shared" si="1586"/>
        <v>#DIV/0!</v>
      </c>
      <c r="N1006" s="42">
        <f t="shared" ref="N1006:N1007" si="1593">H1006</f>
        <v>0</v>
      </c>
      <c r="O1006" s="42">
        <f t="shared" ref="O1006:O1010" si="1594">H1006-N1006</f>
        <v>0</v>
      </c>
      <c r="P1006" s="174" t="e">
        <f t="shared" si="1588"/>
        <v>#DIV/0!</v>
      </c>
      <c r="Q1006" s="196">
        <f t="shared" si="1589"/>
        <v>0</v>
      </c>
      <c r="R1006" s="222">
        <f t="shared" si="1504"/>
        <v>0</v>
      </c>
      <c r="S1006" s="577"/>
      <c r="T1006" s="46" t="b">
        <f t="shared" si="1590"/>
        <v>1</v>
      </c>
      <c r="CJ1006" s="46" t="b">
        <f t="shared" si="1408"/>
        <v>1</v>
      </c>
      <c r="CT1006" s="210">
        <f t="shared" si="1502"/>
        <v>0</v>
      </c>
      <c r="CU1006" s="46" t="b">
        <f t="shared" si="1503"/>
        <v>1</v>
      </c>
    </row>
    <row r="1007" spans="1:99" s="350" customFormat="1" ht="74.25" customHeight="1" outlineLevel="1" x14ac:dyDescent="0.25">
      <c r="A1007" s="146"/>
      <c r="B1007" s="179" t="s">
        <v>8</v>
      </c>
      <c r="C1007" s="173"/>
      <c r="D1007" s="42"/>
      <c r="E1007" s="42"/>
      <c r="F1007" s="42"/>
      <c r="G1007" s="42">
        <v>48598.6</v>
      </c>
      <c r="H1007" s="42">
        <v>48598.6</v>
      </c>
      <c r="I1007" s="42">
        <v>48598.6</v>
      </c>
      <c r="J1007" s="193">
        <f>I1007/H1007</f>
        <v>1</v>
      </c>
      <c r="K1007" s="42">
        <v>48598.6</v>
      </c>
      <c r="L1007" s="169">
        <f>K1007/H1007</f>
        <v>1</v>
      </c>
      <c r="M1007" s="169">
        <f t="shared" si="1586"/>
        <v>1</v>
      </c>
      <c r="N1007" s="42">
        <f t="shared" si="1593"/>
        <v>48598.6</v>
      </c>
      <c r="O1007" s="42">
        <f t="shared" si="1594"/>
        <v>0</v>
      </c>
      <c r="P1007" s="169">
        <f t="shared" ref="P1007:P1018" si="1595">N1007/H1007</f>
        <v>1</v>
      </c>
      <c r="Q1007" s="42">
        <f t="shared" si="1589"/>
        <v>0</v>
      </c>
      <c r="R1007" s="42">
        <f t="shared" si="1504"/>
        <v>0</v>
      </c>
      <c r="S1007" s="577"/>
      <c r="T1007" s="46" t="b">
        <f t="shared" si="1590"/>
        <v>1</v>
      </c>
      <c r="CJ1007" s="46" t="b">
        <f t="shared" si="1408"/>
        <v>1</v>
      </c>
      <c r="CT1007" s="210">
        <f t="shared" si="1502"/>
        <v>48598.6</v>
      </c>
      <c r="CU1007" s="46" t="b">
        <f t="shared" si="1503"/>
        <v>1</v>
      </c>
    </row>
    <row r="1008" spans="1:99" s="350" customFormat="1" ht="74.25" customHeight="1" outlineLevel="1" x14ac:dyDescent="0.25">
      <c r="A1008" s="146"/>
      <c r="B1008" s="179" t="s">
        <v>19</v>
      </c>
      <c r="C1008" s="173"/>
      <c r="D1008" s="42"/>
      <c r="E1008" s="42"/>
      <c r="F1008" s="42"/>
      <c r="G1008" s="42">
        <v>11295.1</v>
      </c>
      <c r="H1008" s="42">
        <v>11295.1</v>
      </c>
      <c r="I1008" s="42">
        <v>11294.54</v>
      </c>
      <c r="J1008" s="193">
        <f t="shared" ref="J1008:J1010" si="1596">I1008/H1008</f>
        <v>1</v>
      </c>
      <c r="K1008" s="42">
        <f>I1008</f>
        <v>11294.54</v>
      </c>
      <c r="L1008" s="169">
        <f t="shared" ref="L1008:L1010" si="1597">K1008/H1008</f>
        <v>1</v>
      </c>
      <c r="M1008" s="169">
        <f t="shared" si="1586"/>
        <v>1</v>
      </c>
      <c r="N1008" s="42">
        <f>I1008</f>
        <v>11294.54</v>
      </c>
      <c r="O1008" s="42">
        <f t="shared" si="1594"/>
        <v>0.56000000000000005</v>
      </c>
      <c r="P1008" s="169">
        <f t="shared" si="1595"/>
        <v>1</v>
      </c>
      <c r="Q1008" s="42">
        <f t="shared" si="1589"/>
        <v>0.56000000000000005</v>
      </c>
      <c r="R1008" s="222">
        <f t="shared" si="1504"/>
        <v>0</v>
      </c>
      <c r="S1008" s="577"/>
      <c r="T1008" s="46" t="b">
        <f t="shared" si="1590"/>
        <v>1</v>
      </c>
      <c r="CJ1008" s="46" t="b">
        <f t="shared" si="1408"/>
        <v>1</v>
      </c>
      <c r="CT1008" s="210">
        <f t="shared" si="1502"/>
        <v>11295.1</v>
      </c>
      <c r="CU1008" s="46" t="b">
        <f t="shared" si="1503"/>
        <v>1</v>
      </c>
    </row>
    <row r="1009" spans="1:99" s="350" customFormat="1" ht="74.25" customHeight="1" outlineLevel="1" x14ac:dyDescent="0.25">
      <c r="A1009" s="146"/>
      <c r="B1009" s="173" t="s">
        <v>22</v>
      </c>
      <c r="C1009" s="173"/>
      <c r="D1009" s="42"/>
      <c r="E1009" s="42"/>
      <c r="F1009" s="42"/>
      <c r="G1009" s="42"/>
      <c r="H1009" s="42"/>
      <c r="I1009" s="222"/>
      <c r="J1009" s="247" t="e">
        <f t="shared" si="1596"/>
        <v>#DIV/0!</v>
      </c>
      <c r="K1009" s="196"/>
      <c r="L1009" s="174" t="e">
        <f t="shared" si="1597"/>
        <v>#DIV/0!</v>
      </c>
      <c r="M1009" s="174" t="e">
        <f t="shared" si="1586"/>
        <v>#DIV/0!</v>
      </c>
      <c r="N1009" s="196"/>
      <c r="O1009" s="42">
        <f t="shared" si="1594"/>
        <v>0</v>
      </c>
      <c r="P1009" s="174" t="e">
        <f t="shared" si="1595"/>
        <v>#DIV/0!</v>
      </c>
      <c r="Q1009" s="196">
        <f t="shared" si="1589"/>
        <v>0</v>
      </c>
      <c r="R1009" s="222">
        <f t="shared" ref="R1009:R1052" si="1598">I1009-K1009</f>
        <v>0</v>
      </c>
      <c r="S1009" s="577"/>
      <c r="T1009" s="46" t="b">
        <f t="shared" si="1590"/>
        <v>1</v>
      </c>
      <c r="CJ1009" s="46" t="b">
        <f t="shared" si="1408"/>
        <v>1</v>
      </c>
      <c r="CT1009" s="210">
        <f t="shared" si="1502"/>
        <v>0</v>
      </c>
      <c r="CU1009" s="46" t="b">
        <f t="shared" si="1503"/>
        <v>1</v>
      </c>
    </row>
    <row r="1010" spans="1:99" s="350" customFormat="1" ht="74.25" customHeight="1" outlineLevel="1" collapsed="1" x14ac:dyDescent="0.25">
      <c r="A1010" s="148"/>
      <c r="B1010" s="179" t="s">
        <v>11</v>
      </c>
      <c r="C1010" s="173"/>
      <c r="D1010" s="42"/>
      <c r="E1010" s="42"/>
      <c r="F1010" s="42"/>
      <c r="G1010" s="42"/>
      <c r="H1010" s="42"/>
      <c r="I1010" s="222"/>
      <c r="J1010" s="247" t="e">
        <f t="shared" si="1596"/>
        <v>#DIV/0!</v>
      </c>
      <c r="K1010" s="196"/>
      <c r="L1010" s="174" t="e">
        <f t="shared" si="1597"/>
        <v>#DIV/0!</v>
      </c>
      <c r="M1010" s="174" t="e">
        <f t="shared" si="1586"/>
        <v>#DIV/0!</v>
      </c>
      <c r="N1010" s="196"/>
      <c r="O1010" s="42">
        <f t="shared" si="1594"/>
        <v>0</v>
      </c>
      <c r="P1010" s="174" t="e">
        <f t="shared" si="1595"/>
        <v>#DIV/0!</v>
      </c>
      <c r="Q1010" s="196">
        <f t="shared" si="1589"/>
        <v>0</v>
      </c>
      <c r="R1010" s="222">
        <f t="shared" si="1598"/>
        <v>0</v>
      </c>
      <c r="S1010" s="578"/>
      <c r="T1010" s="46" t="b">
        <f t="shared" si="1590"/>
        <v>1</v>
      </c>
      <c r="CJ1010" s="46" t="b">
        <f t="shared" si="1408"/>
        <v>1</v>
      </c>
      <c r="CT1010" s="210">
        <f t="shared" si="1502"/>
        <v>0</v>
      </c>
      <c r="CU1010" s="46" t="b">
        <f t="shared" si="1503"/>
        <v>1</v>
      </c>
    </row>
    <row r="1011" spans="1:99" s="44" customFormat="1" ht="154.5" hidden="1" customHeight="1" outlineLevel="1" x14ac:dyDescent="0.25">
      <c r="A1011" s="287" t="s">
        <v>123</v>
      </c>
      <c r="B1011" s="20" t="s">
        <v>36</v>
      </c>
      <c r="C1011" s="20" t="s">
        <v>9</v>
      </c>
      <c r="D1011" s="16" t="e">
        <f>D1013+D1014+D1015+#REF!+D1016</f>
        <v>#REF!</v>
      </c>
      <c r="E1011" s="16" t="e">
        <f>E1013+E1014+E1015+#REF!+E1016</f>
        <v>#REF!</v>
      </c>
      <c r="F1011" s="16" t="e">
        <f>F1013+F1014+F1015+#REF!+F1016</f>
        <v>#REF!</v>
      </c>
      <c r="G1011" s="16">
        <f>SUM(G1012:G1016)</f>
        <v>0</v>
      </c>
      <c r="H1011" s="16">
        <f>SUM(H1012:H1016)</f>
        <v>0</v>
      </c>
      <c r="I1011" s="288">
        <f>SUM(I1012:I1016)</f>
        <v>0</v>
      </c>
      <c r="J1011" s="289" t="e">
        <f>I1011/H1011</f>
        <v>#DIV/0!</v>
      </c>
      <c r="K1011" s="16">
        <f>SUM(K1012:K1016)</f>
        <v>0</v>
      </c>
      <c r="L1011" s="290" t="e">
        <f>K1011/H1011</f>
        <v>#DIV/0!</v>
      </c>
      <c r="M1011" s="290" t="e">
        <f>K1011/I1011</f>
        <v>#DIV/0!</v>
      </c>
      <c r="N1011" s="16">
        <f>SUM(N1012:N1016)</f>
        <v>0</v>
      </c>
      <c r="O1011" s="16">
        <f t="shared" si="1499"/>
        <v>0</v>
      </c>
      <c r="P1011" s="290" t="e">
        <f t="shared" si="1595"/>
        <v>#DIV/0!</v>
      </c>
      <c r="Q1011" s="16">
        <f t="shared" si="1529"/>
        <v>0</v>
      </c>
      <c r="R1011" s="288">
        <f t="shared" si="1598"/>
        <v>0</v>
      </c>
      <c r="S1011" s="588" t="s">
        <v>92</v>
      </c>
      <c r="T1011" s="44" t="e">
        <f>#REF!-#REF!=#REF!</f>
        <v>#REF!</v>
      </c>
      <c r="CJ1011" s="46" t="b">
        <f t="shared" si="1408"/>
        <v>1</v>
      </c>
      <c r="CT1011" s="210">
        <f t="shared" si="1502"/>
        <v>0</v>
      </c>
      <c r="CU1011" s="46" t="b">
        <f t="shared" si="1503"/>
        <v>1</v>
      </c>
    </row>
    <row r="1012" spans="1:99" s="350" customFormat="1" ht="81.75" hidden="1" customHeight="1" outlineLevel="1" x14ac:dyDescent="0.25">
      <c r="A1012" s="291"/>
      <c r="B1012" s="202" t="s">
        <v>10</v>
      </c>
      <c r="C1012" s="453"/>
      <c r="D1012" s="472"/>
      <c r="E1012" s="472"/>
      <c r="F1012" s="472"/>
      <c r="G1012" s="472"/>
      <c r="H1012" s="472"/>
      <c r="I1012" s="472"/>
      <c r="J1012" s="292" t="e">
        <f>I1012/H1012</f>
        <v>#DIV/0!</v>
      </c>
      <c r="K1012" s="472"/>
      <c r="L1012" s="293" t="e">
        <f>K1012/H1012</f>
        <v>#DIV/0!</v>
      </c>
      <c r="M1012" s="293" t="e">
        <f>K1012/I1012</f>
        <v>#DIV/0!</v>
      </c>
      <c r="N1012" s="472"/>
      <c r="O1012" s="472">
        <f t="shared" si="1499"/>
        <v>0</v>
      </c>
      <c r="P1012" s="293" t="e">
        <f t="shared" si="1595"/>
        <v>#DIV/0!</v>
      </c>
      <c r="Q1012" s="472">
        <f t="shared" si="1529"/>
        <v>0</v>
      </c>
      <c r="R1012" s="472">
        <f t="shared" si="1598"/>
        <v>0</v>
      </c>
      <c r="S1012" s="589"/>
      <c r="T1012" s="46" t="e">
        <f>#REF!-#REF!=#REF!</f>
        <v>#REF!</v>
      </c>
      <c r="CJ1012" s="46" t="b">
        <f t="shared" si="1408"/>
        <v>1</v>
      </c>
      <c r="CT1012" s="210">
        <f t="shared" si="1502"/>
        <v>0</v>
      </c>
      <c r="CU1012" s="46" t="b">
        <f t="shared" si="1503"/>
        <v>1</v>
      </c>
    </row>
    <row r="1013" spans="1:99" s="350" customFormat="1" ht="161.25" hidden="1" customHeight="1" outlineLevel="1" x14ac:dyDescent="0.25">
      <c r="A1013" s="291"/>
      <c r="B1013" s="202" t="s">
        <v>8</v>
      </c>
      <c r="C1013" s="453"/>
      <c r="D1013" s="472" t="e">
        <f>D461+#REF!</f>
        <v>#REF!</v>
      </c>
      <c r="E1013" s="472" t="e">
        <f>E461+#REF!</f>
        <v>#REF!</v>
      </c>
      <c r="F1013" s="472" t="e">
        <f>F461+#REF!</f>
        <v>#REF!</v>
      </c>
      <c r="G1013" s="472"/>
      <c r="H1013" s="472"/>
      <c r="I1013" s="472"/>
      <c r="J1013" s="292" t="e">
        <f>I1013/H1013</f>
        <v>#DIV/0!</v>
      </c>
      <c r="K1013" s="472"/>
      <c r="L1013" s="293" t="e">
        <f>K1013/H1013</f>
        <v>#DIV/0!</v>
      </c>
      <c r="M1013" s="293" t="e">
        <f>K1013/I1013</f>
        <v>#DIV/0!</v>
      </c>
      <c r="N1013" s="472"/>
      <c r="O1013" s="472">
        <f t="shared" si="1499"/>
        <v>0</v>
      </c>
      <c r="P1013" s="293" t="e">
        <f t="shared" si="1595"/>
        <v>#DIV/0!</v>
      </c>
      <c r="Q1013" s="472">
        <f t="shared" si="1529"/>
        <v>0</v>
      </c>
      <c r="R1013" s="472">
        <f t="shared" si="1598"/>
        <v>0</v>
      </c>
      <c r="S1013" s="589"/>
      <c r="T1013" s="46" t="e">
        <f>#REF!-#REF!=#REF!</f>
        <v>#REF!</v>
      </c>
      <c r="CJ1013" s="46" t="b">
        <f t="shared" si="1408"/>
        <v>1</v>
      </c>
      <c r="CT1013" s="210">
        <f t="shared" si="1502"/>
        <v>0</v>
      </c>
      <c r="CU1013" s="46" t="b">
        <f t="shared" si="1503"/>
        <v>1</v>
      </c>
    </row>
    <row r="1014" spans="1:99" s="350" customFormat="1" ht="156.75" hidden="1" customHeight="1" outlineLevel="1" x14ac:dyDescent="0.25">
      <c r="A1014" s="291"/>
      <c r="B1014" s="202" t="s">
        <v>19</v>
      </c>
      <c r="C1014" s="453"/>
      <c r="D1014" s="472"/>
      <c r="E1014" s="472"/>
      <c r="F1014" s="472"/>
      <c r="G1014" s="472"/>
      <c r="H1014" s="472"/>
      <c r="I1014" s="472"/>
      <c r="J1014" s="292" t="e">
        <f t="shared" ref="J1014:J1016" si="1599">I1014/H1014</f>
        <v>#DIV/0!</v>
      </c>
      <c r="K1014" s="472"/>
      <c r="L1014" s="293" t="e">
        <f t="shared" ref="L1014:L1016" si="1600">K1014/H1014</f>
        <v>#DIV/0!</v>
      </c>
      <c r="M1014" s="293" t="e">
        <f t="shared" ref="M1014:M1040" si="1601">K1014/I1014</f>
        <v>#DIV/0!</v>
      </c>
      <c r="N1014" s="472"/>
      <c r="O1014" s="472">
        <f t="shared" si="1499"/>
        <v>0</v>
      </c>
      <c r="P1014" s="293" t="e">
        <f t="shared" si="1595"/>
        <v>#DIV/0!</v>
      </c>
      <c r="Q1014" s="472">
        <f t="shared" si="1529"/>
        <v>0</v>
      </c>
      <c r="R1014" s="472">
        <f t="shared" si="1598"/>
        <v>0</v>
      </c>
      <c r="S1014" s="589"/>
      <c r="T1014" s="46" t="e">
        <f>#REF!-#REF!=#REF!</f>
        <v>#REF!</v>
      </c>
      <c r="CJ1014" s="46" t="b">
        <f t="shared" si="1408"/>
        <v>1</v>
      </c>
      <c r="CT1014" s="210">
        <f t="shared" si="1502"/>
        <v>0</v>
      </c>
      <c r="CU1014" s="46" t="b">
        <f t="shared" si="1503"/>
        <v>1</v>
      </c>
    </row>
    <row r="1015" spans="1:99" s="350" customFormat="1" ht="146.25" hidden="1" customHeight="1" outlineLevel="1" x14ac:dyDescent="0.25">
      <c r="A1015" s="291"/>
      <c r="B1015" s="453" t="s">
        <v>22</v>
      </c>
      <c r="C1015" s="453"/>
      <c r="D1015" s="472"/>
      <c r="E1015" s="472"/>
      <c r="F1015" s="472"/>
      <c r="G1015" s="472"/>
      <c r="H1015" s="472"/>
      <c r="I1015" s="472"/>
      <c r="J1015" s="292" t="e">
        <f t="shared" si="1599"/>
        <v>#DIV/0!</v>
      </c>
      <c r="K1015" s="472"/>
      <c r="L1015" s="293" t="e">
        <f t="shared" si="1600"/>
        <v>#DIV/0!</v>
      </c>
      <c r="M1015" s="293" t="e">
        <f t="shared" si="1601"/>
        <v>#DIV/0!</v>
      </c>
      <c r="N1015" s="472"/>
      <c r="O1015" s="472">
        <f t="shared" si="1499"/>
        <v>0</v>
      </c>
      <c r="P1015" s="293" t="e">
        <f t="shared" si="1595"/>
        <v>#DIV/0!</v>
      </c>
      <c r="Q1015" s="472">
        <f t="shared" si="1529"/>
        <v>0</v>
      </c>
      <c r="R1015" s="472">
        <f t="shared" si="1598"/>
        <v>0</v>
      </c>
      <c r="S1015" s="589"/>
      <c r="T1015" s="46" t="e">
        <f>#REF!-#REF!=#REF!</f>
        <v>#REF!</v>
      </c>
      <c r="CJ1015" s="46" t="b">
        <f t="shared" si="1408"/>
        <v>1</v>
      </c>
      <c r="CT1015" s="210">
        <f t="shared" si="1502"/>
        <v>0</v>
      </c>
      <c r="CU1015" s="46" t="b">
        <f t="shared" si="1503"/>
        <v>1</v>
      </c>
    </row>
    <row r="1016" spans="1:99" s="350" customFormat="1" ht="151.5" hidden="1" customHeight="1" outlineLevel="1" collapsed="1" x14ac:dyDescent="0.25">
      <c r="A1016" s="294"/>
      <c r="B1016" s="202" t="s">
        <v>11</v>
      </c>
      <c r="C1016" s="453"/>
      <c r="D1016" s="472"/>
      <c r="E1016" s="472"/>
      <c r="F1016" s="472"/>
      <c r="G1016" s="472"/>
      <c r="H1016" s="472"/>
      <c r="I1016" s="472"/>
      <c r="J1016" s="292" t="e">
        <f t="shared" si="1599"/>
        <v>#DIV/0!</v>
      </c>
      <c r="K1016" s="472"/>
      <c r="L1016" s="293" t="e">
        <f t="shared" si="1600"/>
        <v>#DIV/0!</v>
      </c>
      <c r="M1016" s="293" t="e">
        <f t="shared" si="1601"/>
        <v>#DIV/0!</v>
      </c>
      <c r="N1016" s="472"/>
      <c r="O1016" s="472">
        <f t="shared" si="1499"/>
        <v>0</v>
      </c>
      <c r="P1016" s="293" t="e">
        <f t="shared" si="1595"/>
        <v>#DIV/0!</v>
      </c>
      <c r="Q1016" s="472">
        <f t="shared" si="1529"/>
        <v>0</v>
      </c>
      <c r="R1016" s="472">
        <f t="shared" si="1598"/>
        <v>0</v>
      </c>
      <c r="S1016" s="590"/>
      <c r="T1016" s="46" t="e">
        <f>#REF!-#REF!=#REF!</f>
        <v>#REF!</v>
      </c>
      <c r="CG1016" s="208"/>
      <c r="CJ1016" s="46" t="b">
        <f t="shared" si="1408"/>
        <v>1</v>
      </c>
      <c r="CT1016" s="210">
        <f t="shared" si="1502"/>
        <v>0</v>
      </c>
      <c r="CU1016" s="46" t="b">
        <f t="shared" si="1503"/>
        <v>1</v>
      </c>
    </row>
    <row r="1017" spans="1:99" s="37" customFormat="1" ht="46.5" hidden="1" x14ac:dyDescent="0.25">
      <c r="A1017" s="145" t="s">
        <v>307</v>
      </c>
      <c r="B1017" s="249" t="s">
        <v>308</v>
      </c>
      <c r="C1017" s="175" t="s">
        <v>17</v>
      </c>
      <c r="D1017" s="41" t="e">
        <f>D1018+D1019+D1020+D1021+#REF!+D1022</f>
        <v>#REF!</v>
      </c>
      <c r="E1017" s="41" t="e">
        <f>E1018+E1019+E1020+E1021+#REF!+E1022</f>
        <v>#REF!</v>
      </c>
      <c r="F1017" s="41" t="e">
        <f>F1018+F1019+F1020+F1021+#REF!+F1022</f>
        <v>#REF!</v>
      </c>
      <c r="G1017" s="41">
        <f>SUM(G1018:G1022)</f>
        <v>0</v>
      </c>
      <c r="H1017" s="41">
        <f t="shared" ref="H1017:I1017" si="1602">SUM(H1018:H1022)</f>
        <v>0</v>
      </c>
      <c r="I1017" s="41">
        <f t="shared" si="1602"/>
        <v>0</v>
      </c>
      <c r="J1017" s="140" t="e">
        <f>I1017/H1017</f>
        <v>#DIV/0!</v>
      </c>
      <c r="K1017" s="41">
        <f t="shared" ref="K1017" si="1603">SUM(K1018:K1022)</f>
        <v>0</v>
      </c>
      <c r="L1017" s="132" t="e">
        <f>K1017/H1017</f>
        <v>#DIV/0!</v>
      </c>
      <c r="M1017" s="132" t="e">
        <f t="shared" si="1601"/>
        <v>#DIV/0!</v>
      </c>
      <c r="N1017" s="42">
        <f t="shared" ref="N1017:N1040" si="1604">H1017</f>
        <v>0</v>
      </c>
      <c r="O1017" s="41">
        <f>H1017-N1017</f>
        <v>0</v>
      </c>
      <c r="P1017" s="132" t="e">
        <f t="shared" si="1595"/>
        <v>#DIV/0!</v>
      </c>
      <c r="Q1017" s="41">
        <f t="shared" si="1529"/>
        <v>0</v>
      </c>
      <c r="R1017" s="41">
        <f t="shared" si="1598"/>
        <v>0</v>
      </c>
      <c r="S1017" s="576"/>
      <c r="T1017" s="37" t="e">
        <f>#REF!-#REF!=#REF!</f>
        <v>#REF!</v>
      </c>
      <c r="CJ1017" s="46" t="b">
        <f t="shared" si="1408"/>
        <v>1</v>
      </c>
      <c r="CT1017" s="210">
        <f t="shared" si="1502"/>
        <v>0</v>
      </c>
      <c r="CU1017" s="46" t="b">
        <f t="shared" si="1503"/>
        <v>1</v>
      </c>
    </row>
    <row r="1018" spans="1:99" s="350" customFormat="1" hidden="1" x14ac:dyDescent="0.25">
      <c r="A1018" s="146"/>
      <c r="B1018" s="179" t="s">
        <v>10</v>
      </c>
      <c r="C1018" s="173"/>
      <c r="D1018" s="42"/>
      <c r="E1018" s="42"/>
      <c r="F1018" s="42"/>
      <c r="G1018" s="42"/>
      <c r="H1018" s="42"/>
      <c r="I1018" s="222"/>
      <c r="J1018" s="247" t="e">
        <f t="shared" ref="J1018" si="1605">I1018/H1018</f>
        <v>#DIV/0!</v>
      </c>
      <c r="K1018" s="196"/>
      <c r="L1018" s="174" t="e">
        <f t="shared" ref="L1018" si="1606">K1018/H1018</f>
        <v>#DIV/0!</v>
      </c>
      <c r="M1018" s="174" t="e">
        <f t="shared" si="1601"/>
        <v>#DIV/0!</v>
      </c>
      <c r="N1018" s="42"/>
      <c r="O1018" s="42">
        <f t="shared" ref="O1018:O1040" si="1607">H1018-N1018</f>
        <v>0</v>
      </c>
      <c r="P1018" s="174" t="e">
        <f t="shared" si="1595"/>
        <v>#DIV/0!</v>
      </c>
      <c r="Q1018" s="196">
        <f t="shared" si="1529"/>
        <v>0</v>
      </c>
      <c r="R1018" s="222">
        <f t="shared" si="1598"/>
        <v>0</v>
      </c>
      <c r="S1018" s="577"/>
      <c r="T1018" s="46" t="e">
        <f>#REF!-#REF!=#REF!</f>
        <v>#REF!</v>
      </c>
      <c r="CJ1018" s="46" t="b">
        <f t="shared" si="1408"/>
        <v>1</v>
      </c>
      <c r="CT1018" s="210">
        <f t="shared" si="1502"/>
        <v>0</v>
      </c>
      <c r="CU1018" s="46" t="b">
        <f t="shared" si="1503"/>
        <v>1</v>
      </c>
    </row>
    <row r="1019" spans="1:99" s="350" customFormat="1" hidden="1" x14ac:dyDescent="0.25">
      <c r="A1019" s="146"/>
      <c r="B1019" s="179" t="s">
        <v>8</v>
      </c>
      <c r="C1019" s="173"/>
      <c r="D1019" s="42"/>
      <c r="E1019" s="42"/>
      <c r="F1019" s="42"/>
      <c r="G1019" s="42"/>
      <c r="H1019" s="42"/>
      <c r="I1019" s="42"/>
      <c r="J1019" s="247" t="e">
        <f>I1019/H1019</f>
        <v>#DIV/0!</v>
      </c>
      <c r="K1019" s="196"/>
      <c r="L1019" s="174" t="e">
        <f>K1019/H1019</f>
        <v>#DIV/0!</v>
      </c>
      <c r="M1019" s="174" t="e">
        <f t="shared" si="1601"/>
        <v>#DIV/0!</v>
      </c>
      <c r="N1019" s="42"/>
      <c r="O1019" s="42">
        <f t="shared" si="1607"/>
        <v>0</v>
      </c>
      <c r="P1019" s="169">
        <v>0</v>
      </c>
      <c r="Q1019" s="42">
        <f t="shared" si="1529"/>
        <v>0</v>
      </c>
      <c r="R1019" s="42">
        <f t="shared" si="1598"/>
        <v>0</v>
      </c>
      <c r="S1019" s="577"/>
      <c r="T1019" s="46" t="e">
        <f>#REF!-#REF!=#REF!</f>
        <v>#REF!</v>
      </c>
      <c r="CJ1019" s="46" t="b">
        <f t="shared" si="1408"/>
        <v>1</v>
      </c>
      <c r="CT1019" s="210">
        <f t="shared" si="1502"/>
        <v>0</v>
      </c>
      <c r="CU1019" s="46" t="b">
        <f t="shared" si="1503"/>
        <v>1</v>
      </c>
    </row>
    <row r="1020" spans="1:99" s="350" customFormat="1" hidden="1" x14ac:dyDescent="0.25">
      <c r="A1020" s="146"/>
      <c r="B1020" s="179" t="s">
        <v>19</v>
      </c>
      <c r="C1020" s="173"/>
      <c r="D1020" s="42"/>
      <c r="E1020" s="42"/>
      <c r="F1020" s="42"/>
      <c r="G1020" s="42"/>
      <c r="H1020" s="42"/>
      <c r="I1020" s="42"/>
      <c r="J1020" s="193" t="e">
        <f t="shared" ref="J1020:J1022" si="1608">I1020/H1020</f>
        <v>#DIV/0!</v>
      </c>
      <c r="K1020" s="42"/>
      <c r="L1020" s="169" t="e">
        <f t="shared" ref="L1020:L1022" si="1609">K1020/H1020</f>
        <v>#DIV/0!</v>
      </c>
      <c r="M1020" s="169" t="e">
        <f t="shared" si="1601"/>
        <v>#DIV/0!</v>
      </c>
      <c r="N1020" s="42"/>
      <c r="O1020" s="42">
        <f t="shared" si="1607"/>
        <v>0</v>
      </c>
      <c r="P1020" s="169" t="e">
        <f>N1020/H1020</f>
        <v>#DIV/0!</v>
      </c>
      <c r="Q1020" s="42">
        <f t="shared" si="1529"/>
        <v>0</v>
      </c>
      <c r="R1020" s="222">
        <f t="shared" si="1598"/>
        <v>0</v>
      </c>
      <c r="S1020" s="577"/>
      <c r="T1020" s="46" t="e">
        <f>#REF!-#REF!=#REF!</f>
        <v>#REF!</v>
      </c>
      <c r="CJ1020" s="46" t="b">
        <f t="shared" si="1408"/>
        <v>1</v>
      </c>
      <c r="CT1020" s="210">
        <f t="shared" si="1502"/>
        <v>0</v>
      </c>
      <c r="CU1020" s="46" t="b">
        <f t="shared" si="1503"/>
        <v>1</v>
      </c>
    </row>
    <row r="1021" spans="1:99" s="350" customFormat="1" hidden="1" x14ac:dyDescent="0.25">
      <c r="A1021" s="146"/>
      <c r="B1021" s="173" t="s">
        <v>22</v>
      </c>
      <c r="C1021" s="173"/>
      <c r="D1021" s="42"/>
      <c r="E1021" s="42"/>
      <c r="F1021" s="42"/>
      <c r="G1021" s="42"/>
      <c r="H1021" s="42"/>
      <c r="I1021" s="222"/>
      <c r="J1021" s="247" t="e">
        <f t="shared" si="1608"/>
        <v>#DIV/0!</v>
      </c>
      <c r="K1021" s="196"/>
      <c r="L1021" s="174" t="e">
        <f t="shared" si="1609"/>
        <v>#DIV/0!</v>
      </c>
      <c r="M1021" s="174" t="e">
        <f t="shared" si="1601"/>
        <v>#DIV/0!</v>
      </c>
      <c r="N1021" s="42">
        <f t="shared" si="1604"/>
        <v>0</v>
      </c>
      <c r="O1021" s="42">
        <f t="shared" si="1607"/>
        <v>0</v>
      </c>
      <c r="P1021" s="174" t="e">
        <f>N1021/H1021</f>
        <v>#DIV/0!</v>
      </c>
      <c r="Q1021" s="196">
        <f t="shared" si="1529"/>
        <v>0</v>
      </c>
      <c r="R1021" s="222">
        <f t="shared" si="1598"/>
        <v>0</v>
      </c>
      <c r="S1021" s="577"/>
      <c r="T1021" s="46" t="e">
        <f>#REF!-#REF!=#REF!</f>
        <v>#REF!</v>
      </c>
      <c r="CJ1021" s="46" t="b">
        <f t="shared" si="1408"/>
        <v>1</v>
      </c>
      <c r="CT1021" s="210">
        <f t="shared" si="1502"/>
        <v>0</v>
      </c>
      <c r="CU1021" s="46" t="b">
        <f t="shared" si="1503"/>
        <v>1</v>
      </c>
    </row>
    <row r="1022" spans="1:99" s="350" customFormat="1" hidden="1" x14ac:dyDescent="0.25">
      <c r="A1022" s="148"/>
      <c r="B1022" s="179" t="s">
        <v>11</v>
      </c>
      <c r="C1022" s="173"/>
      <c r="D1022" s="42"/>
      <c r="E1022" s="42"/>
      <c r="F1022" s="42"/>
      <c r="G1022" s="42"/>
      <c r="H1022" s="42"/>
      <c r="I1022" s="222"/>
      <c r="J1022" s="247" t="e">
        <f t="shared" si="1608"/>
        <v>#DIV/0!</v>
      </c>
      <c r="K1022" s="196"/>
      <c r="L1022" s="174" t="e">
        <f t="shared" si="1609"/>
        <v>#DIV/0!</v>
      </c>
      <c r="M1022" s="174" t="e">
        <f t="shared" si="1601"/>
        <v>#DIV/0!</v>
      </c>
      <c r="N1022" s="42">
        <f t="shared" si="1604"/>
        <v>0</v>
      </c>
      <c r="O1022" s="42">
        <f t="shared" si="1607"/>
        <v>0</v>
      </c>
      <c r="P1022" s="174" t="e">
        <f>N1022/H1022</f>
        <v>#DIV/0!</v>
      </c>
      <c r="Q1022" s="196">
        <f t="shared" si="1529"/>
        <v>0</v>
      </c>
      <c r="R1022" s="222">
        <f t="shared" si="1598"/>
        <v>0</v>
      </c>
      <c r="S1022" s="578"/>
      <c r="T1022" s="46" t="e">
        <f>#REF!-#REF!=#REF!</f>
        <v>#REF!</v>
      </c>
      <c r="CJ1022" s="46" t="b">
        <f t="shared" si="1408"/>
        <v>1</v>
      </c>
      <c r="CT1022" s="210">
        <f t="shared" si="1502"/>
        <v>0</v>
      </c>
      <c r="CU1022" s="46" t="b">
        <f t="shared" si="1503"/>
        <v>1</v>
      </c>
    </row>
    <row r="1023" spans="1:99" s="37" customFormat="1" ht="114" customHeight="1" x14ac:dyDescent="0.25">
      <c r="A1023" s="145" t="s">
        <v>307</v>
      </c>
      <c r="B1023" s="249" t="s">
        <v>311</v>
      </c>
      <c r="C1023" s="175" t="s">
        <v>17</v>
      </c>
      <c r="D1023" s="41" t="e">
        <f>D1024+D1025+D1026+D1027+#REF!+D1028</f>
        <v>#REF!</v>
      </c>
      <c r="E1023" s="41" t="e">
        <f>E1024+E1025+E1026+E1027+#REF!+E1028</f>
        <v>#REF!</v>
      </c>
      <c r="F1023" s="41" t="e">
        <f>F1024+F1025+F1026+F1027+#REF!+F1028</f>
        <v>#REF!</v>
      </c>
      <c r="G1023" s="41">
        <f>SUM(G1024:G1028)</f>
        <v>118635.8</v>
      </c>
      <c r="H1023" s="41">
        <f t="shared" ref="H1023:I1023" si="1610">SUM(H1024:H1028)</f>
        <v>106896</v>
      </c>
      <c r="I1023" s="41">
        <f t="shared" si="1610"/>
        <v>92846.41</v>
      </c>
      <c r="J1023" s="140">
        <f>I1023/H1023</f>
        <v>0.87</v>
      </c>
      <c r="K1023" s="41">
        <f t="shared" ref="K1023" si="1611">SUM(K1024:K1028)</f>
        <v>92846.41</v>
      </c>
      <c r="L1023" s="132">
        <f>K1023/H1023</f>
        <v>0.87</v>
      </c>
      <c r="M1023" s="132">
        <f t="shared" si="1601"/>
        <v>1</v>
      </c>
      <c r="N1023" s="42">
        <f t="shared" si="1604"/>
        <v>106896</v>
      </c>
      <c r="O1023" s="41">
        <f t="shared" si="1607"/>
        <v>0</v>
      </c>
      <c r="P1023" s="132">
        <f t="shared" ref="P1023:P1024" si="1612">N1023/H1023</f>
        <v>1</v>
      </c>
      <c r="Q1023" s="41">
        <f t="shared" si="1529"/>
        <v>0</v>
      </c>
      <c r="R1023" s="41">
        <f t="shared" si="1598"/>
        <v>0</v>
      </c>
      <c r="S1023" s="582" t="s">
        <v>538</v>
      </c>
      <c r="T1023" s="37" t="b">
        <f t="shared" ref="T1023:T1028" si="1613">H1047-K1047=Q1047</f>
        <v>1</v>
      </c>
      <c r="CJ1023" s="46" t="b">
        <f t="shared" si="1408"/>
        <v>1</v>
      </c>
      <c r="CT1023" s="210">
        <f t="shared" si="1502"/>
        <v>106896</v>
      </c>
      <c r="CU1023" s="46" t="b">
        <f t="shared" si="1503"/>
        <v>1</v>
      </c>
    </row>
    <row r="1024" spans="1:99" s="350" customFormat="1" ht="32.25" customHeight="1" x14ac:dyDescent="0.25">
      <c r="A1024" s="146"/>
      <c r="B1024" s="179" t="s">
        <v>10</v>
      </c>
      <c r="C1024" s="173"/>
      <c r="D1024" s="42"/>
      <c r="E1024" s="42"/>
      <c r="F1024" s="42"/>
      <c r="G1024" s="42"/>
      <c r="H1024" s="42"/>
      <c r="I1024" s="222"/>
      <c r="J1024" s="247" t="e">
        <f t="shared" ref="J1024" si="1614">I1024/H1024</f>
        <v>#DIV/0!</v>
      </c>
      <c r="K1024" s="196"/>
      <c r="L1024" s="174" t="e">
        <f t="shared" ref="L1024" si="1615">K1024/H1024</f>
        <v>#DIV/0!</v>
      </c>
      <c r="M1024" s="174" t="e">
        <f t="shared" si="1601"/>
        <v>#DIV/0!</v>
      </c>
      <c r="N1024" s="42">
        <f t="shared" si="1604"/>
        <v>0</v>
      </c>
      <c r="O1024" s="42">
        <f t="shared" si="1607"/>
        <v>0</v>
      </c>
      <c r="P1024" s="174" t="e">
        <f t="shared" si="1612"/>
        <v>#DIV/0!</v>
      </c>
      <c r="Q1024" s="196">
        <f t="shared" si="1529"/>
        <v>0</v>
      </c>
      <c r="R1024" s="222">
        <f t="shared" si="1598"/>
        <v>0</v>
      </c>
      <c r="S1024" s="583"/>
      <c r="T1024" s="46" t="b">
        <f t="shared" si="1613"/>
        <v>1</v>
      </c>
      <c r="CJ1024" s="46" t="b">
        <f t="shared" si="1408"/>
        <v>1</v>
      </c>
      <c r="CT1024" s="210">
        <f t="shared" si="1502"/>
        <v>0</v>
      </c>
      <c r="CU1024" s="46" t="b">
        <f t="shared" si="1503"/>
        <v>1</v>
      </c>
    </row>
    <row r="1025" spans="1:99" s="350" customFormat="1" ht="32.25" customHeight="1" x14ac:dyDescent="0.25">
      <c r="A1025" s="146"/>
      <c r="B1025" s="179" t="s">
        <v>8</v>
      </c>
      <c r="C1025" s="173"/>
      <c r="D1025" s="42"/>
      <c r="E1025" s="42"/>
      <c r="F1025" s="42"/>
      <c r="G1025" s="42">
        <v>74742.84</v>
      </c>
      <c r="H1025" s="42">
        <v>63003.040000000001</v>
      </c>
      <c r="I1025" s="42">
        <v>55322.86</v>
      </c>
      <c r="J1025" s="193">
        <f>I1025/H1025</f>
        <v>0.88</v>
      </c>
      <c r="K1025" s="42">
        <v>55322.86</v>
      </c>
      <c r="L1025" s="169">
        <f>K1025/H1025</f>
        <v>0.88</v>
      </c>
      <c r="M1025" s="169">
        <f t="shared" si="1601"/>
        <v>1</v>
      </c>
      <c r="N1025" s="42">
        <f>H1025</f>
        <v>63003.040000000001</v>
      </c>
      <c r="O1025" s="556">
        <f t="shared" si="1607"/>
        <v>0</v>
      </c>
      <c r="P1025" s="169">
        <f>N1025/H1025</f>
        <v>1</v>
      </c>
      <c r="Q1025" s="42">
        <f t="shared" si="1529"/>
        <v>0</v>
      </c>
      <c r="R1025" s="42">
        <f t="shared" si="1598"/>
        <v>0</v>
      </c>
      <c r="S1025" s="583"/>
      <c r="T1025" s="46" t="b">
        <f t="shared" si="1613"/>
        <v>1</v>
      </c>
      <c r="CJ1025" s="46" t="b">
        <f t="shared" si="1408"/>
        <v>1</v>
      </c>
      <c r="CT1025" s="210">
        <f t="shared" si="1502"/>
        <v>63003.040000000001</v>
      </c>
      <c r="CU1025" s="46" t="b">
        <f t="shared" si="1503"/>
        <v>1</v>
      </c>
    </row>
    <row r="1026" spans="1:99" s="350" customFormat="1" ht="32.25" customHeight="1" x14ac:dyDescent="0.25">
      <c r="A1026" s="146"/>
      <c r="B1026" s="179" t="s">
        <v>19</v>
      </c>
      <c r="C1026" s="173"/>
      <c r="D1026" s="42"/>
      <c r="E1026" s="42"/>
      <c r="F1026" s="42"/>
      <c r="G1026" s="42">
        <v>43892.959999999999</v>
      </c>
      <c r="H1026" s="42">
        <v>43892.959999999999</v>
      </c>
      <c r="I1026" s="42">
        <v>37523.550000000003</v>
      </c>
      <c r="J1026" s="193">
        <f t="shared" ref="J1026:J1028" si="1616">I1026/H1026</f>
        <v>0.85</v>
      </c>
      <c r="K1026" s="42">
        <v>37523.550000000003</v>
      </c>
      <c r="L1026" s="169">
        <f t="shared" ref="L1026:L1028" si="1617">K1026/H1026</f>
        <v>0.85</v>
      </c>
      <c r="M1026" s="169">
        <f t="shared" si="1601"/>
        <v>1</v>
      </c>
      <c r="N1026" s="42">
        <v>43892.959999999999</v>
      </c>
      <c r="O1026" s="42">
        <f t="shared" si="1607"/>
        <v>0</v>
      </c>
      <c r="P1026" s="169">
        <f>N1026/H1026</f>
        <v>1</v>
      </c>
      <c r="Q1026" s="42">
        <f t="shared" si="1529"/>
        <v>0</v>
      </c>
      <c r="R1026" s="222">
        <f t="shared" si="1598"/>
        <v>0</v>
      </c>
      <c r="S1026" s="583"/>
      <c r="T1026" s="46" t="b">
        <f t="shared" si="1613"/>
        <v>1</v>
      </c>
      <c r="CJ1026" s="46" t="b">
        <f t="shared" si="1408"/>
        <v>1</v>
      </c>
      <c r="CT1026" s="210">
        <f t="shared" si="1502"/>
        <v>43892.959999999999</v>
      </c>
      <c r="CU1026" s="46" t="b">
        <f t="shared" si="1503"/>
        <v>1</v>
      </c>
    </row>
    <row r="1027" spans="1:99" s="350" customFormat="1" ht="32.25" customHeight="1" x14ac:dyDescent="0.25">
      <c r="A1027" s="146"/>
      <c r="B1027" s="173" t="s">
        <v>22</v>
      </c>
      <c r="C1027" s="173"/>
      <c r="D1027" s="42"/>
      <c r="E1027" s="42"/>
      <c r="F1027" s="42"/>
      <c r="G1027" s="42"/>
      <c r="H1027" s="42"/>
      <c r="I1027" s="222"/>
      <c r="J1027" s="247" t="e">
        <f t="shared" si="1616"/>
        <v>#DIV/0!</v>
      </c>
      <c r="K1027" s="222"/>
      <c r="L1027" s="174" t="e">
        <f t="shared" si="1617"/>
        <v>#DIV/0!</v>
      </c>
      <c r="M1027" s="174" t="e">
        <f t="shared" si="1601"/>
        <v>#DIV/0!</v>
      </c>
      <c r="N1027" s="42">
        <f t="shared" si="1604"/>
        <v>0</v>
      </c>
      <c r="O1027" s="42">
        <f t="shared" si="1607"/>
        <v>0</v>
      </c>
      <c r="P1027" s="174" t="e">
        <f>N1027/H1027</f>
        <v>#DIV/0!</v>
      </c>
      <c r="Q1027" s="196">
        <f t="shared" si="1529"/>
        <v>0</v>
      </c>
      <c r="R1027" s="222">
        <f t="shared" si="1598"/>
        <v>0</v>
      </c>
      <c r="S1027" s="583"/>
      <c r="T1027" s="46" t="b">
        <f t="shared" si="1613"/>
        <v>1</v>
      </c>
      <c r="CJ1027" s="46" t="b">
        <f t="shared" si="1408"/>
        <v>1</v>
      </c>
      <c r="CT1027" s="210">
        <f t="shared" si="1502"/>
        <v>0</v>
      </c>
      <c r="CU1027" s="46" t="b">
        <f t="shared" si="1503"/>
        <v>1</v>
      </c>
    </row>
    <row r="1028" spans="1:99" s="350" customFormat="1" ht="32.25" customHeight="1" x14ac:dyDescent="0.25">
      <c r="A1028" s="148"/>
      <c r="B1028" s="179" t="s">
        <v>11</v>
      </c>
      <c r="C1028" s="173"/>
      <c r="D1028" s="42"/>
      <c r="E1028" s="42"/>
      <c r="F1028" s="42"/>
      <c r="G1028" s="42"/>
      <c r="H1028" s="42"/>
      <c r="I1028" s="222"/>
      <c r="J1028" s="247" t="e">
        <f t="shared" si="1616"/>
        <v>#DIV/0!</v>
      </c>
      <c r="K1028" s="196"/>
      <c r="L1028" s="174" t="e">
        <f t="shared" si="1617"/>
        <v>#DIV/0!</v>
      </c>
      <c r="M1028" s="174" t="e">
        <f t="shared" si="1601"/>
        <v>#DIV/0!</v>
      </c>
      <c r="N1028" s="42">
        <f t="shared" si="1604"/>
        <v>0</v>
      </c>
      <c r="O1028" s="42">
        <f t="shared" si="1607"/>
        <v>0</v>
      </c>
      <c r="P1028" s="174" t="e">
        <f>N1028/H1028</f>
        <v>#DIV/0!</v>
      </c>
      <c r="Q1028" s="196">
        <f t="shared" si="1529"/>
        <v>0</v>
      </c>
      <c r="R1028" s="222">
        <f t="shared" si="1598"/>
        <v>0</v>
      </c>
      <c r="S1028" s="584"/>
      <c r="T1028" s="46" t="b">
        <f t="shared" si="1613"/>
        <v>1</v>
      </c>
      <c r="CJ1028" s="46" t="b">
        <f t="shared" si="1408"/>
        <v>1</v>
      </c>
      <c r="CT1028" s="210">
        <f t="shared" si="1502"/>
        <v>0</v>
      </c>
      <c r="CU1028" s="46" t="b">
        <f t="shared" si="1503"/>
        <v>1</v>
      </c>
    </row>
    <row r="1029" spans="1:99" s="37" customFormat="1" ht="101.25" customHeight="1" x14ac:dyDescent="0.25">
      <c r="A1029" s="145" t="s">
        <v>309</v>
      </c>
      <c r="B1029" s="249" t="s">
        <v>312</v>
      </c>
      <c r="C1029" s="175" t="s">
        <v>17</v>
      </c>
      <c r="D1029" s="41" t="e">
        <f>D1030+D1031+D1032+D1033+#REF!+D1034</f>
        <v>#REF!</v>
      </c>
      <c r="E1029" s="41" t="e">
        <f>E1030+E1031+E1032+E1033+#REF!+E1034</f>
        <v>#REF!</v>
      </c>
      <c r="F1029" s="41" t="e">
        <f>F1030+F1031+F1032+F1033+#REF!+F1034</f>
        <v>#REF!</v>
      </c>
      <c r="G1029" s="41">
        <f>SUM(G1030:G1034)</f>
        <v>12350.24</v>
      </c>
      <c r="H1029" s="41">
        <f t="shared" ref="H1029:I1029" si="1618">SUM(H1030:H1034)</f>
        <v>12350.24</v>
      </c>
      <c r="I1029" s="41">
        <f t="shared" si="1618"/>
        <v>11321.04</v>
      </c>
      <c r="J1029" s="140">
        <f>I1029/H1029</f>
        <v>0.92</v>
      </c>
      <c r="K1029" s="41">
        <f t="shared" ref="K1029" si="1619">SUM(K1030:K1034)</f>
        <v>11321.04</v>
      </c>
      <c r="L1029" s="132">
        <f>K1029/H1029</f>
        <v>0.92</v>
      </c>
      <c r="M1029" s="132">
        <f t="shared" si="1601"/>
        <v>1</v>
      </c>
      <c r="N1029" s="42">
        <f t="shared" si="1604"/>
        <v>12350.24</v>
      </c>
      <c r="O1029" s="41">
        <f t="shared" si="1607"/>
        <v>0</v>
      </c>
      <c r="P1029" s="132">
        <f t="shared" ref="P1029:P1030" si="1620">N1029/H1029</f>
        <v>1</v>
      </c>
      <c r="Q1029" s="41">
        <f t="shared" si="1529"/>
        <v>0</v>
      </c>
      <c r="R1029" s="41">
        <f t="shared" si="1598"/>
        <v>0</v>
      </c>
      <c r="S1029" s="576" t="s">
        <v>427</v>
      </c>
      <c r="T1029" s="37" t="e">
        <f>#REF!-#REF!=#REF!</f>
        <v>#REF!</v>
      </c>
      <c r="CJ1029" s="46" t="b">
        <f t="shared" si="1408"/>
        <v>1</v>
      </c>
      <c r="CT1029" s="210">
        <f t="shared" si="1502"/>
        <v>12350.24</v>
      </c>
      <c r="CU1029" s="46" t="b">
        <f t="shared" si="1503"/>
        <v>1</v>
      </c>
    </row>
    <row r="1030" spans="1:99" s="350" customFormat="1" x14ac:dyDescent="0.25">
      <c r="A1030" s="146"/>
      <c r="B1030" s="179" t="s">
        <v>10</v>
      </c>
      <c r="C1030" s="173"/>
      <c r="D1030" s="42"/>
      <c r="E1030" s="42"/>
      <c r="F1030" s="42"/>
      <c r="G1030" s="42"/>
      <c r="H1030" s="42"/>
      <c r="I1030" s="222"/>
      <c r="J1030" s="247" t="e">
        <f t="shared" ref="J1030" si="1621">I1030/H1030</f>
        <v>#DIV/0!</v>
      </c>
      <c r="K1030" s="196"/>
      <c r="L1030" s="174" t="e">
        <f t="shared" ref="L1030" si="1622">K1030/H1030</f>
        <v>#DIV/0!</v>
      </c>
      <c r="M1030" s="174" t="e">
        <f t="shared" si="1601"/>
        <v>#DIV/0!</v>
      </c>
      <c r="N1030" s="42">
        <f t="shared" si="1604"/>
        <v>0</v>
      </c>
      <c r="O1030" s="42">
        <f t="shared" si="1607"/>
        <v>0</v>
      </c>
      <c r="P1030" s="174" t="e">
        <f t="shared" si="1620"/>
        <v>#DIV/0!</v>
      </c>
      <c r="Q1030" s="196">
        <f t="shared" si="1529"/>
        <v>0</v>
      </c>
      <c r="R1030" s="222">
        <f t="shared" si="1598"/>
        <v>0</v>
      </c>
      <c r="S1030" s="577"/>
      <c r="T1030" s="46" t="e">
        <f>#REF!-#REF!=#REF!</f>
        <v>#REF!</v>
      </c>
      <c r="CJ1030" s="46" t="b">
        <f t="shared" si="1408"/>
        <v>1</v>
      </c>
      <c r="CT1030" s="210">
        <f t="shared" si="1502"/>
        <v>0</v>
      </c>
      <c r="CU1030" s="46" t="b">
        <f t="shared" si="1503"/>
        <v>1</v>
      </c>
    </row>
    <row r="1031" spans="1:99" s="350" customFormat="1" x14ac:dyDescent="0.25">
      <c r="A1031" s="146"/>
      <c r="B1031" s="179" t="s">
        <v>8</v>
      </c>
      <c r="C1031" s="173"/>
      <c r="D1031" s="42"/>
      <c r="E1031" s="42"/>
      <c r="F1031" s="42"/>
      <c r="G1031" s="42">
        <v>6273.51</v>
      </c>
      <c r="H1031" s="42">
        <v>6273.51</v>
      </c>
      <c r="I1031" s="42">
        <v>5750.71</v>
      </c>
      <c r="J1031" s="193">
        <f>I1031/H1031</f>
        <v>0.92</v>
      </c>
      <c r="K1031" s="42">
        <v>5750.71</v>
      </c>
      <c r="L1031" s="169">
        <f>K1031/H1031</f>
        <v>0.92</v>
      </c>
      <c r="M1031" s="169">
        <f t="shared" si="1601"/>
        <v>1</v>
      </c>
      <c r="N1031" s="42">
        <v>6273.51</v>
      </c>
      <c r="O1031" s="42">
        <f t="shared" si="1607"/>
        <v>0</v>
      </c>
      <c r="P1031" s="169">
        <f>N1031/H1031</f>
        <v>1</v>
      </c>
      <c r="Q1031" s="42">
        <f t="shared" si="1529"/>
        <v>0</v>
      </c>
      <c r="R1031" s="42">
        <f t="shared" si="1598"/>
        <v>0</v>
      </c>
      <c r="S1031" s="577"/>
      <c r="T1031" s="46" t="e">
        <f>#REF!-#REF!=#REF!</f>
        <v>#REF!</v>
      </c>
      <c r="CJ1031" s="46" t="b">
        <f t="shared" si="1408"/>
        <v>1</v>
      </c>
      <c r="CT1031" s="210">
        <f t="shared" si="1502"/>
        <v>6273.51</v>
      </c>
      <c r="CU1031" s="46" t="b">
        <f t="shared" si="1503"/>
        <v>1</v>
      </c>
    </row>
    <row r="1032" spans="1:99" s="350" customFormat="1" x14ac:dyDescent="0.25">
      <c r="A1032" s="146"/>
      <c r="B1032" s="179" t="s">
        <v>19</v>
      </c>
      <c r="C1032" s="173"/>
      <c r="D1032" s="42"/>
      <c r="E1032" s="42"/>
      <c r="F1032" s="42"/>
      <c r="G1032" s="42">
        <v>6076.73</v>
      </c>
      <c r="H1032" s="42">
        <v>6076.73</v>
      </c>
      <c r="I1032" s="42">
        <v>5570.33</v>
      </c>
      <c r="J1032" s="193">
        <f t="shared" ref="J1032:J1034" si="1623">I1032/H1032</f>
        <v>0.92</v>
      </c>
      <c r="K1032" s="42">
        <v>5570.33</v>
      </c>
      <c r="L1032" s="169">
        <f t="shared" ref="L1032:L1034" si="1624">K1032/H1032</f>
        <v>0.92</v>
      </c>
      <c r="M1032" s="169">
        <f t="shared" si="1601"/>
        <v>1</v>
      </c>
      <c r="N1032" s="42">
        <v>6076.73</v>
      </c>
      <c r="O1032" s="42">
        <f t="shared" si="1607"/>
        <v>0</v>
      </c>
      <c r="P1032" s="169">
        <f>N1032/H1032</f>
        <v>1</v>
      </c>
      <c r="Q1032" s="42">
        <f t="shared" si="1529"/>
        <v>0</v>
      </c>
      <c r="R1032" s="222">
        <f t="shared" si="1598"/>
        <v>0</v>
      </c>
      <c r="S1032" s="577"/>
      <c r="T1032" s="46" t="e">
        <f>#REF!-#REF!=#REF!</f>
        <v>#REF!</v>
      </c>
      <c r="CJ1032" s="46" t="b">
        <f t="shared" ref="CJ1032:CJ1076" si="1625">N1032+O1032=H1032</f>
        <v>1</v>
      </c>
      <c r="CT1032" s="210">
        <f t="shared" si="1502"/>
        <v>6076.73</v>
      </c>
      <c r="CU1032" s="46" t="b">
        <f t="shared" si="1503"/>
        <v>1</v>
      </c>
    </row>
    <row r="1033" spans="1:99" s="350" customFormat="1" x14ac:dyDescent="0.25">
      <c r="A1033" s="146"/>
      <c r="B1033" s="173" t="s">
        <v>22</v>
      </c>
      <c r="C1033" s="173"/>
      <c r="D1033" s="42"/>
      <c r="E1033" s="42"/>
      <c r="F1033" s="42"/>
      <c r="G1033" s="42"/>
      <c r="H1033" s="42"/>
      <c r="I1033" s="222"/>
      <c r="J1033" s="247" t="e">
        <f t="shared" si="1623"/>
        <v>#DIV/0!</v>
      </c>
      <c r="K1033" s="196"/>
      <c r="L1033" s="174" t="e">
        <f t="shared" si="1624"/>
        <v>#DIV/0!</v>
      </c>
      <c r="M1033" s="174" t="e">
        <f t="shared" si="1601"/>
        <v>#DIV/0!</v>
      </c>
      <c r="N1033" s="42">
        <f t="shared" si="1604"/>
        <v>0</v>
      </c>
      <c r="O1033" s="42">
        <f t="shared" si="1607"/>
        <v>0</v>
      </c>
      <c r="P1033" s="174" t="e">
        <f>N1033/H1033</f>
        <v>#DIV/0!</v>
      </c>
      <c r="Q1033" s="196">
        <f t="shared" si="1529"/>
        <v>0</v>
      </c>
      <c r="R1033" s="222">
        <f t="shared" si="1598"/>
        <v>0</v>
      </c>
      <c r="S1033" s="577"/>
      <c r="T1033" s="46" t="e">
        <f>#REF!-#REF!=#REF!</f>
        <v>#REF!</v>
      </c>
      <c r="CJ1033" s="46" t="b">
        <f t="shared" si="1625"/>
        <v>1</v>
      </c>
      <c r="CT1033" s="210">
        <f t="shared" si="1502"/>
        <v>0</v>
      </c>
      <c r="CU1033" s="46" t="b">
        <f t="shared" si="1503"/>
        <v>1</v>
      </c>
    </row>
    <row r="1034" spans="1:99" s="350" customFormat="1" x14ac:dyDescent="0.25">
      <c r="A1034" s="148"/>
      <c r="B1034" s="179" t="s">
        <v>11</v>
      </c>
      <c r="C1034" s="173"/>
      <c r="D1034" s="42"/>
      <c r="E1034" s="42"/>
      <c r="F1034" s="42"/>
      <c r="G1034" s="42"/>
      <c r="H1034" s="42"/>
      <c r="I1034" s="222"/>
      <c r="J1034" s="247" t="e">
        <f t="shared" si="1623"/>
        <v>#DIV/0!</v>
      </c>
      <c r="K1034" s="196"/>
      <c r="L1034" s="174" t="e">
        <f t="shared" si="1624"/>
        <v>#DIV/0!</v>
      </c>
      <c r="M1034" s="174" t="e">
        <f t="shared" si="1601"/>
        <v>#DIV/0!</v>
      </c>
      <c r="N1034" s="42">
        <f t="shared" si="1604"/>
        <v>0</v>
      </c>
      <c r="O1034" s="42">
        <f t="shared" si="1607"/>
        <v>0</v>
      </c>
      <c r="P1034" s="174" t="e">
        <f>N1034/H1034</f>
        <v>#DIV/0!</v>
      </c>
      <c r="Q1034" s="196">
        <f t="shared" si="1529"/>
        <v>0</v>
      </c>
      <c r="R1034" s="222">
        <f t="shared" si="1598"/>
        <v>0</v>
      </c>
      <c r="S1034" s="578"/>
      <c r="T1034" s="46" t="e">
        <f>#REF!-#REF!=#REF!</f>
        <v>#REF!</v>
      </c>
      <c r="CJ1034" s="46" t="b">
        <f t="shared" si="1625"/>
        <v>1</v>
      </c>
      <c r="CT1034" s="210">
        <f t="shared" si="1502"/>
        <v>0</v>
      </c>
      <c r="CU1034" s="46" t="b">
        <f t="shared" si="1503"/>
        <v>1</v>
      </c>
    </row>
    <row r="1035" spans="1:99" s="37" customFormat="1" ht="69.75" x14ac:dyDescent="0.25">
      <c r="A1035" s="145" t="s">
        <v>310</v>
      </c>
      <c r="B1035" s="249" t="s">
        <v>313</v>
      </c>
      <c r="C1035" s="175" t="s">
        <v>17</v>
      </c>
      <c r="D1035" s="41" t="e">
        <f>D1036+D1037+D1038+D1039+#REF!+D1040</f>
        <v>#REF!</v>
      </c>
      <c r="E1035" s="41" t="e">
        <f>E1036+E1037+E1038+E1039+#REF!+E1040</f>
        <v>#REF!</v>
      </c>
      <c r="F1035" s="41" t="e">
        <f>F1036+F1037+F1038+F1039+#REF!+F1040</f>
        <v>#REF!</v>
      </c>
      <c r="G1035" s="41">
        <f>SUM(G1036:G1040)</f>
        <v>11769</v>
      </c>
      <c r="H1035" s="41">
        <f t="shared" ref="H1035:I1035" si="1626">SUM(H1036:H1040)</f>
        <v>11769</v>
      </c>
      <c r="I1035" s="41">
        <f t="shared" si="1626"/>
        <v>11035.09</v>
      </c>
      <c r="J1035" s="140">
        <f>I1035/H1035</f>
        <v>0.94</v>
      </c>
      <c r="K1035" s="41">
        <f t="shared" ref="K1035" si="1627">SUM(K1036:K1040)</f>
        <v>11035.09</v>
      </c>
      <c r="L1035" s="132">
        <f>K1035/H1035</f>
        <v>0.94</v>
      </c>
      <c r="M1035" s="132">
        <f t="shared" si="1601"/>
        <v>1</v>
      </c>
      <c r="N1035" s="42">
        <f t="shared" si="1604"/>
        <v>11769</v>
      </c>
      <c r="O1035" s="41">
        <f t="shared" si="1607"/>
        <v>0</v>
      </c>
      <c r="P1035" s="132">
        <f t="shared" ref="P1035:P1036" si="1628">N1035/H1035</f>
        <v>1</v>
      </c>
      <c r="Q1035" s="41">
        <f t="shared" si="1529"/>
        <v>0</v>
      </c>
      <c r="R1035" s="41">
        <f t="shared" si="1598"/>
        <v>0</v>
      </c>
      <c r="S1035" s="576" t="s">
        <v>460</v>
      </c>
      <c r="T1035" s="37" t="b">
        <f t="shared" ref="T1035:T1040" si="1629">H1053-K1053=Q1053</f>
        <v>1</v>
      </c>
      <c r="CJ1035" s="46" t="b">
        <f t="shared" si="1625"/>
        <v>1</v>
      </c>
      <c r="CT1035" s="210">
        <f t="shared" si="1502"/>
        <v>11769</v>
      </c>
      <c r="CU1035" s="46" t="b">
        <f t="shared" si="1503"/>
        <v>1</v>
      </c>
    </row>
    <row r="1036" spans="1:99" s="350" customFormat="1" x14ac:dyDescent="0.25">
      <c r="A1036" s="146"/>
      <c r="B1036" s="179" t="s">
        <v>10</v>
      </c>
      <c r="C1036" s="173"/>
      <c r="D1036" s="42"/>
      <c r="E1036" s="42"/>
      <c r="F1036" s="42"/>
      <c r="G1036" s="42"/>
      <c r="H1036" s="42"/>
      <c r="I1036" s="222"/>
      <c r="J1036" s="247" t="e">
        <f t="shared" ref="J1036" si="1630">I1036/H1036</f>
        <v>#DIV/0!</v>
      </c>
      <c r="K1036" s="222"/>
      <c r="L1036" s="174" t="e">
        <f t="shared" ref="L1036" si="1631">K1036/H1036</f>
        <v>#DIV/0!</v>
      </c>
      <c r="M1036" s="174" t="e">
        <f t="shared" si="1601"/>
        <v>#DIV/0!</v>
      </c>
      <c r="N1036" s="42">
        <f t="shared" si="1604"/>
        <v>0</v>
      </c>
      <c r="O1036" s="42">
        <f t="shared" si="1607"/>
        <v>0</v>
      </c>
      <c r="P1036" s="174" t="e">
        <f t="shared" si="1628"/>
        <v>#DIV/0!</v>
      </c>
      <c r="Q1036" s="196">
        <f t="shared" si="1529"/>
        <v>0</v>
      </c>
      <c r="R1036" s="222">
        <f t="shared" si="1598"/>
        <v>0</v>
      </c>
      <c r="S1036" s="577"/>
      <c r="T1036" s="46" t="b">
        <f t="shared" si="1629"/>
        <v>1</v>
      </c>
      <c r="CJ1036" s="46" t="b">
        <f t="shared" si="1625"/>
        <v>1</v>
      </c>
      <c r="CT1036" s="210">
        <f t="shared" si="1502"/>
        <v>0</v>
      </c>
      <c r="CU1036" s="46" t="b">
        <f t="shared" si="1503"/>
        <v>1</v>
      </c>
    </row>
    <row r="1037" spans="1:99" s="350" customFormat="1" x14ac:dyDescent="0.25">
      <c r="A1037" s="146"/>
      <c r="B1037" s="179" t="s">
        <v>8</v>
      </c>
      <c r="C1037" s="173"/>
      <c r="D1037" s="42"/>
      <c r="E1037" s="42"/>
      <c r="F1037" s="42"/>
      <c r="G1037" s="42">
        <v>7068.56</v>
      </c>
      <c r="H1037" s="42">
        <v>7068.56</v>
      </c>
      <c r="I1037" s="42">
        <v>6685.7</v>
      </c>
      <c r="J1037" s="193">
        <f>I1037/H1037</f>
        <v>0.95</v>
      </c>
      <c r="K1037" s="42">
        <v>6685.7</v>
      </c>
      <c r="L1037" s="169">
        <f>K1037/H1037</f>
        <v>0.95</v>
      </c>
      <c r="M1037" s="169">
        <f t="shared" si="1601"/>
        <v>1</v>
      </c>
      <c r="N1037" s="42">
        <f>H1037</f>
        <v>7068.56</v>
      </c>
      <c r="O1037" s="42">
        <f t="shared" si="1607"/>
        <v>0</v>
      </c>
      <c r="P1037" s="169">
        <f>N1037/H1037</f>
        <v>1</v>
      </c>
      <c r="Q1037" s="42">
        <f t="shared" si="1529"/>
        <v>0</v>
      </c>
      <c r="R1037" s="42">
        <f t="shared" si="1598"/>
        <v>0</v>
      </c>
      <c r="S1037" s="577"/>
      <c r="T1037" s="46" t="b">
        <f t="shared" si="1629"/>
        <v>1</v>
      </c>
      <c r="CJ1037" s="46" t="b">
        <f t="shared" si="1625"/>
        <v>1</v>
      </c>
      <c r="CT1037" s="210">
        <f t="shared" si="1502"/>
        <v>7068.56</v>
      </c>
      <c r="CU1037" s="46" t="b">
        <f t="shared" si="1503"/>
        <v>1</v>
      </c>
    </row>
    <row r="1038" spans="1:99" s="350" customFormat="1" x14ac:dyDescent="0.25">
      <c r="A1038" s="146"/>
      <c r="B1038" s="179" t="s">
        <v>19</v>
      </c>
      <c r="C1038" s="173"/>
      <c r="D1038" s="42"/>
      <c r="E1038" s="42"/>
      <c r="F1038" s="42"/>
      <c r="G1038" s="42">
        <v>4700.4399999999996</v>
      </c>
      <c r="H1038" s="42">
        <v>4700.4399999999996</v>
      </c>
      <c r="I1038" s="42">
        <v>4349.3900000000003</v>
      </c>
      <c r="J1038" s="193">
        <f t="shared" ref="J1038:J1040" si="1632">I1038/H1038</f>
        <v>0.93</v>
      </c>
      <c r="K1038" s="42">
        <v>4349.3900000000003</v>
      </c>
      <c r="L1038" s="169">
        <f t="shared" ref="L1038:L1040" si="1633">K1038/H1038</f>
        <v>0.93</v>
      </c>
      <c r="M1038" s="169">
        <f t="shared" si="1601"/>
        <v>1</v>
      </c>
      <c r="N1038" s="42">
        <v>4700.4399999999996</v>
      </c>
      <c r="O1038" s="42">
        <f t="shared" si="1607"/>
        <v>0</v>
      </c>
      <c r="P1038" s="169">
        <f>N1038/H1038</f>
        <v>1</v>
      </c>
      <c r="Q1038" s="42">
        <f t="shared" si="1529"/>
        <v>0</v>
      </c>
      <c r="R1038" s="222">
        <f t="shared" si="1598"/>
        <v>0</v>
      </c>
      <c r="S1038" s="577"/>
      <c r="T1038" s="46" t="b">
        <f t="shared" si="1629"/>
        <v>1</v>
      </c>
      <c r="CJ1038" s="46" t="b">
        <f t="shared" si="1625"/>
        <v>1</v>
      </c>
      <c r="CT1038" s="210">
        <f t="shared" si="1502"/>
        <v>4700.4399999999996</v>
      </c>
      <c r="CU1038" s="46" t="b">
        <f t="shared" si="1503"/>
        <v>1</v>
      </c>
    </row>
    <row r="1039" spans="1:99" s="350" customFormat="1" hidden="1" x14ac:dyDescent="0.25">
      <c r="A1039" s="146"/>
      <c r="B1039" s="173" t="s">
        <v>22</v>
      </c>
      <c r="C1039" s="173"/>
      <c r="D1039" s="42"/>
      <c r="E1039" s="42"/>
      <c r="F1039" s="42"/>
      <c r="G1039" s="556"/>
      <c r="H1039" s="556"/>
      <c r="I1039" s="222"/>
      <c r="J1039" s="247" t="e">
        <f t="shared" si="1632"/>
        <v>#DIV/0!</v>
      </c>
      <c r="K1039" s="222"/>
      <c r="L1039" s="174" t="e">
        <f t="shared" si="1633"/>
        <v>#DIV/0!</v>
      </c>
      <c r="M1039" s="174" t="e">
        <f t="shared" si="1601"/>
        <v>#DIV/0!</v>
      </c>
      <c r="N1039" s="42">
        <f t="shared" si="1604"/>
        <v>0</v>
      </c>
      <c r="O1039" s="42">
        <f t="shared" si="1607"/>
        <v>0</v>
      </c>
      <c r="P1039" s="174" t="e">
        <f>N1039/H1039</f>
        <v>#DIV/0!</v>
      </c>
      <c r="Q1039" s="196">
        <f t="shared" si="1529"/>
        <v>0</v>
      </c>
      <c r="R1039" s="222">
        <f t="shared" si="1598"/>
        <v>0</v>
      </c>
      <c r="S1039" s="577"/>
      <c r="T1039" s="46" t="b">
        <f t="shared" si="1629"/>
        <v>1</v>
      </c>
      <c r="CJ1039" s="46" t="b">
        <f t="shared" si="1625"/>
        <v>1</v>
      </c>
      <c r="CT1039" s="210">
        <f t="shared" si="1502"/>
        <v>0</v>
      </c>
      <c r="CU1039" s="46" t="b">
        <f t="shared" si="1503"/>
        <v>1</v>
      </c>
    </row>
    <row r="1040" spans="1:99" s="350" customFormat="1" x14ac:dyDescent="0.25">
      <c r="A1040" s="148"/>
      <c r="B1040" s="179" t="s">
        <v>11</v>
      </c>
      <c r="C1040" s="173"/>
      <c r="D1040" s="42"/>
      <c r="E1040" s="42"/>
      <c r="F1040" s="42"/>
      <c r="G1040" s="42"/>
      <c r="H1040" s="42"/>
      <c r="I1040" s="222"/>
      <c r="J1040" s="247" t="e">
        <f t="shared" si="1632"/>
        <v>#DIV/0!</v>
      </c>
      <c r="K1040" s="222"/>
      <c r="L1040" s="174" t="e">
        <f t="shared" si="1633"/>
        <v>#DIV/0!</v>
      </c>
      <c r="M1040" s="174" t="e">
        <f t="shared" si="1601"/>
        <v>#DIV/0!</v>
      </c>
      <c r="N1040" s="42">
        <f t="shared" si="1604"/>
        <v>0</v>
      </c>
      <c r="O1040" s="42">
        <f t="shared" si="1607"/>
        <v>0</v>
      </c>
      <c r="P1040" s="174" t="e">
        <f>N1040/H1040</f>
        <v>#DIV/0!</v>
      </c>
      <c r="Q1040" s="196">
        <f t="shared" si="1529"/>
        <v>0</v>
      </c>
      <c r="R1040" s="222">
        <f t="shared" si="1598"/>
        <v>0</v>
      </c>
      <c r="S1040" s="578"/>
      <c r="T1040" s="46" t="b">
        <f t="shared" si="1629"/>
        <v>1</v>
      </c>
      <c r="CJ1040" s="46" t="b">
        <f t="shared" si="1625"/>
        <v>1</v>
      </c>
      <c r="CT1040" s="210">
        <f t="shared" si="1502"/>
        <v>0</v>
      </c>
      <c r="CU1040" s="46" t="b">
        <f t="shared" si="1503"/>
        <v>1</v>
      </c>
    </row>
    <row r="1041" spans="1:99" s="50" customFormat="1" ht="112.5" x14ac:dyDescent="0.25">
      <c r="A1041" s="439" t="s">
        <v>123</v>
      </c>
      <c r="B1041" s="53" t="s">
        <v>315</v>
      </c>
      <c r="C1041" s="53" t="s">
        <v>9</v>
      </c>
      <c r="D1041" s="54"/>
      <c r="E1041" s="54"/>
      <c r="F1041" s="54"/>
      <c r="G1041" s="54"/>
      <c r="H1041" s="54"/>
      <c r="I1041" s="54"/>
      <c r="J1041" s="124"/>
      <c r="K1041" s="271"/>
      <c r="L1041" s="123"/>
      <c r="M1041" s="123"/>
      <c r="N1041" s="271"/>
      <c r="O1041" s="271"/>
      <c r="P1041" s="123"/>
      <c r="Q1041" s="16">
        <f t="shared" ref="Q1041:Q1046" si="1634">H1041-N1041</f>
        <v>0</v>
      </c>
      <c r="R1041" s="16">
        <f t="shared" ref="R1041:R1046" si="1635">I1041-K1041</f>
        <v>0</v>
      </c>
      <c r="S1041" s="585" t="s">
        <v>92</v>
      </c>
      <c r="T1041" s="46" t="b">
        <f t="shared" ref="T1041:T1046" si="1636">H1047-K1047=Q1047</f>
        <v>1</v>
      </c>
      <c r="CG1041" s="220" t="s">
        <v>185</v>
      </c>
      <c r="CJ1041" s="46" t="b">
        <f t="shared" si="1625"/>
        <v>1</v>
      </c>
      <c r="CT1041" s="452">
        <f t="shared" si="1502"/>
        <v>0</v>
      </c>
      <c r="CU1041" s="27" t="b">
        <f t="shared" si="1503"/>
        <v>1</v>
      </c>
    </row>
    <row r="1042" spans="1:99" s="15" customFormat="1" x14ac:dyDescent="0.25">
      <c r="A1042" s="367"/>
      <c r="B1042" s="70" t="s">
        <v>10</v>
      </c>
      <c r="C1042" s="58"/>
      <c r="D1042" s="54"/>
      <c r="E1042" s="54"/>
      <c r="F1042" s="54"/>
      <c r="G1042" s="92"/>
      <c r="H1042" s="92"/>
      <c r="I1042" s="92"/>
      <c r="J1042" s="257"/>
      <c r="K1042" s="272"/>
      <c r="L1042" s="259"/>
      <c r="M1042" s="259"/>
      <c r="N1042" s="272"/>
      <c r="O1042" s="272"/>
      <c r="P1042" s="259"/>
      <c r="Q1042" s="92">
        <f t="shared" si="1634"/>
        <v>0</v>
      </c>
      <c r="R1042" s="92">
        <f t="shared" si="1635"/>
        <v>0</v>
      </c>
      <c r="S1042" s="586"/>
      <c r="T1042" s="13" t="b">
        <f t="shared" si="1636"/>
        <v>1</v>
      </c>
      <c r="CG1042" s="46"/>
      <c r="CJ1042" s="46" t="b">
        <f t="shared" si="1625"/>
        <v>1</v>
      </c>
      <c r="CT1042" s="452">
        <f t="shared" ref="CT1042:CT1076" si="1637">N1042+O1042</f>
        <v>0</v>
      </c>
      <c r="CU1042" s="27" t="b">
        <f t="shared" ref="CU1042:CU1076" si="1638">CT1042=H1042</f>
        <v>1</v>
      </c>
    </row>
    <row r="1043" spans="1:99" s="15" customFormat="1" x14ac:dyDescent="0.25">
      <c r="A1043" s="71"/>
      <c r="B1043" s="72" t="s">
        <v>8</v>
      </c>
      <c r="C1043" s="66"/>
      <c r="D1043" s="73"/>
      <c r="E1043" s="73"/>
      <c r="F1043" s="73"/>
      <c r="G1043" s="92"/>
      <c r="H1043" s="92"/>
      <c r="I1043" s="92"/>
      <c r="J1043" s="257"/>
      <c r="K1043" s="272"/>
      <c r="L1043" s="259"/>
      <c r="M1043" s="259"/>
      <c r="N1043" s="272"/>
      <c r="O1043" s="272"/>
      <c r="P1043" s="259"/>
      <c r="Q1043" s="92">
        <f t="shared" si="1634"/>
        <v>0</v>
      </c>
      <c r="R1043" s="92">
        <f t="shared" si="1635"/>
        <v>0</v>
      </c>
      <c r="S1043" s="586"/>
      <c r="T1043" s="13" t="b">
        <f t="shared" si="1636"/>
        <v>1</v>
      </c>
      <c r="CG1043" s="46"/>
      <c r="CJ1043" s="46" t="b">
        <f t="shared" si="1625"/>
        <v>1</v>
      </c>
      <c r="CT1043" s="452">
        <f t="shared" si="1637"/>
        <v>0</v>
      </c>
      <c r="CU1043" s="27" t="b">
        <f t="shared" si="1638"/>
        <v>1</v>
      </c>
    </row>
    <row r="1044" spans="1:99" s="15" customFormat="1" x14ac:dyDescent="0.25">
      <c r="A1044" s="71"/>
      <c r="B1044" s="70" t="s">
        <v>19</v>
      </c>
      <c r="C1044" s="58"/>
      <c r="D1044" s="54"/>
      <c r="E1044" s="54"/>
      <c r="F1044" s="54"/>
      <c r="G1044" s="92"/>
      <c r="H1044" s="92"/>
      <c r="I1044" s="92"/>
      <c r="J1044" s="258"/>
      <c r="K1044" s="272"/>
      <c r="L1044" s="259"/>
      <c r="M1044" s="259"/>
      <c r="N1044" s="272"/>
      <c r="O1044" s="272"/>
      <c r="P1044" s="259"/>
      <c r="Q1044" s="92">
        <f t="shared" si="1634"/>
        <v>0</v>
      </c>
      <c r="R1044" s="92">
        <f t="shared" si="1635"/>
        <v>0</v>
      </c>
      <c r="S1044" s="586"/>
      <c r="T1044" s="13" t="b">
        <f t="shared" si="1636"/>
        <v>1</v>
      </c>
      <c r="CG1044" s="252"/>
      <c r="CJ1044" s="46" t="b">
        <f t="shared" si="1625"/>
        <v>1</v>
      </c>
      <c r="CT1044" s="452">
        <f t="shared" si="1637"/>
        <v>0</v>
      </c>
      <c r="CU1044" s="27" t="b">
        <f t="shared" si="1638"/>
        <v>1</v>
      </c>
    </row>
    <row r="1045" spans="1:99" s="15" customFormat="1" x14ac:dyDescent="0.25">
      <c r="A1045" s="71"/>
      <c r="B1045" s="70" t="s">
        <v>22</v>
      </c>
      <c r="C1045" s="58"/>
      <c r="D1045" s="25"/>
      <c r="E1045" s="25"/>
      <c r="F1045" s="25"/>
      <c r="G1045" s="92"/>
      <c r="H1045" s="92"/>
      <c r="I1045" s="92"/>
      <c r="J1045" s="189"/>
      <c r="K1045" s="272"/>
      <c r="L1045" s="259"/>
      <c r="M1045" s="259"/>
      <c r="N1045" s="272"/>
      <c r="O1045" s="272"/>
      <c r="P1045" s="97"/>
      <c r="Q1045" s="92">
        <f t="shared" si="1634"/>
        <v>0</v>
      </c>
      <c r="R1045" s="92">
        <f t="shared" si="1635"/>
        <v>0</v>
      </c>
      <c r="S1045" s="586"/>
      <c r="T1045" s="13" t="b">
        <f t="shared" si="1636"/>
        <v>1</v>
      </c>
      <c r="CG1045" s="252"/>
      <c r="CJ1045" s="46" t="b">
        <f t="shared" si="1625"/>
        <v>1</v>
      </c>
      <c r="CT1045" s="452">
        <f t="shared" si="1637"/>
        <v>0</v>
      </c>
      <c r="CU1045" s="27" t="b">
        <f t="shared" si="1638"/>
        <v>1</v>
      </c>
    </row>
    <row r="1046" spans="1:99" s="15" customFormat="1" x14ac:dyDescent="0.25">
      <c r="A1046" s="76"/>
      <c r="B1046" s="70" t="s">
        <v>11</v>
      </c>
      <c r="C1046" s="58"/>
      <c r="D1046" s="25"/>
      <c r="E1046" s="25"/>
      <c r="F1046" s="25"/>
      <c r="G1046" s="92"/>
      <c r="H1046" s="92"/>
      <c r="I1046" s="92"/>
      <c r="J1046" s="96"/>
      <c r="K1046" s="272"/>
      <c r="L1046" s="259"/>
      <c r="M1046" s="259"/>
      <c r="N1046" s="272"/>
      <c r="O1046" s="272"/>
      <c r="P1046" s="97"/>
      <c r="Q1046" s="92">
        <f t="shared" si="1634"/>
        <v>0</v>
      </c>
      <c r="R1046" s="92">
        <f t="shared" si="1635"/>
        <v>0</v>
      </c>
      <c r="S1046" s="587"/>
      <c r="T1046" s="13" t="b">
        <f t="shared" si="1636"/>
        <v>1</v>
      </c>
      <c r="CG1046" s="252"/>
      <c r="CJ1046" s="46" t="b">
        <f t="shared" si="1625"/>
        <v>1</v>
      </c>
      <c r="CT1046" s="452">
        <f t="shared" si="1637"/>
        <v>0</v>
      </c>
      <c r="CU1046" s="27" t="b">
        <f t="shared" si="1638"/>
        <v>1</v>
      </c>
    </row>
    <row r="1047" spans="1:99" s="14" customFormat="1" ht="112.5" x14ac:dyDescent="0.25">
      <c r="A1047" s="344" t="s">
        <v>55</v>
      </c>
      <c r="B1047" s="53" t="s">
        <v>178</v>
      </c>
      <c r="C1047" s="53" t="s">
        <v>9</v>
      </c>
      <c r="D1047" s="54"/>
      <c r="E1047" s="54"/>
      <c r="F1047" s="54"/>
      <c r="G1047" s="54"/>
      <c r="H1047" s="54"/>
      <c r="I1047" s="54"/>
      <c r="J1047" s="124"/>
      <c r="K1047" s="271"/>
      <c r="L1047" s="123"/>
      <c r="M1047" s="123"/>
      <c r="N1047" s="271"/>
      <c r="O1047" s="271"/>
      <c r="P1047" s="123"/>
      <c r="Q1047" s="54">
        <f t="shared" si="1529"/>
        <v>0</v>
      </c>
      <c r="R1047" s="54">
        <f t="shared" si="1598"/>
        <v>0</v>
      </c>
      <c r="S1047" s="585" t="s">
        <v>92</v>
      </c>
      <c r="T1047" s="13" t="b">
        <f t="shared" ref="T1047:T1052" si="1639">H1053-K1053=Q1053</f>
        <v>1</v>
      </c>
      <c r="CG1047" s="220" t="s">
        <v>185</v>
      </c>
      <c r="CJ1047" s="46" t="b">
        <f t="shared" si="1625"/>
        <v>1</v>
      </c>
      <c r="CT1047" s="452">
        <f t="shared" si="1637"/>
        <v>0</v>
      </c>
      <c r="CU1047" s="27" t="b">
        <f t="shared" si="1638"/>
        <v>1</v>
      </c>
    </row>
    <row r="1048" spans="1:99" s="15" customFormat="1" x14ac:dyDescent="0.25">
      <c r="A1048" s="345"/>
      <c r="B1048" s="70" t="s">
        <v>10</v>
      </c>
      <c r="C1048" s="58"/>
      <c r="D1048" s="54"/>
      <c r="E1048" s="54"/>
      <c r="F1048" s="54"/>
      <c r="G1048" s="92"/>
      <c r="H1048" s="92"/>
      <c r="I1048" s="92"/>
      <c r="J1048" s="257"/>
      <c r="K1048" s="272"/>
      <c r="L1048" s="259"/>
      <c r="M1048" s="259"/>
      <c r="N1048" s="272"/>
      <c r="O1048" s="272"/>
      <c r="P1048" s="259"/>
      <c r="Q1048" s="92">
        <f t="shared" si="1529"/>
        <v>0</v>
      </c>
      <c r="R1048" s="92">
        <f t="shared" si="1598"/>
        <v>0</v>
      </c>
      <c r="S1048" s="586"/>
      <c r="T1048" s="13" t="b">
        <f t="shared" si="1639"/>
        <v>1</v>
      </c>
      <c r="CG1048" s="46"/>
      <c r="CJ1048" s="46" t="b">
        <f t="shared" si="1625"/>
        <v>1</v>
      </c>
      <c r="CT1048" s="452">
        <f t="shared" si="1637"/>
        <v>0</v>
      </c>
      <c r="CU1048" s="27" t="b">
        <f t="shared" si="1638"/>
        <v>1</v>
      </c>
    </row>
    <row r="1049" spans="1:99" s="15" customFormat="1" x14ac:dyDescent="0.25">
      <c r="A1049" s="71"/>
      <c r="B1049" s="72" t="s">
        <v>8</v>
      </c>
      <c r="C1049" s="66"/>
      <c r="D1049" s="73"/>
      <c r="E1049" s="73"/>
      <c r="F1049" s="73"/>
      <c r="G1049" s="92"/>
      <c r="H1049" s="92"/>
      <c r="I1049" s="92"/>
      <c r="J1049" s="257"/>
      <c r="K1049" s="272"/>
      <c r="L1049" s="259"/>
      <c r="M1049" s="259"/>
      <c r="N1049" s="272"/>
      <c r="O1049" s="272"/>
      <c r="P1049" s="259"/>
      <c r="Q1049" s="92">
        <f t="shared" si="1529"/>
        <v>0</v>
      </c>
      <c r="R1049" s="92">
        <f t="shared" si="1598"/>
        <v>0</v>
      </c>
      <c r="S1049" s="586"/>
      <c r="T1049" s="13" t="b">
        <f t="shared" si="1639"/>
        <v>1</v>
      </c>
      <c r="CG1049" s="46"/>
      <c r="CJ1049" s="46" t="b">
        <f t="shared" si="1625"/>
        <v>1</v>
      </c>
      <c r="CT1049" s="452">
        <f t="shared" si="1637"/>
        <v>0</v>
      </c>
      <c r="CU1049" s="27" t="b">
        <f t="shared" si="1638"/>
        <v>1</v>
      </c>
    </row>
    <row r="1050" spans="1:99" s="15" customFormat="1" x14ac:dyDescent="0.25">
      <c r="A1050" s="71"/>
      <c r="B1050" s="70" t="s">
        <v>19</v>
      </c>
      <c r="C1050" s="58"/>
      <c r="D1050" s="54"/>
      <c r="E1050" s="54"/>
      <c r="F1050" s="54"/>
      <c r="G1050" s="92"/>
      <c r="H1050" s="92"/>
      <c r="I1050" s="92"/>
      <c r="J1050" s="258"/>
      <c r="K1050" s="272"/>
      <c r="L1050" s="259"/>
      <c r="M1050" s="259"/>
      <c r="N1050" s="272"/>
      <c r="O1050" s="272"/>
      <c r="P1050" s="259"/>
      <c r="Q1050" s="92">
        <f t="shared" si="1529"/>
        <v>0</v>
      </c>
      <c r="R1050" s="92">
        <f t="shared" si="1598"/>
        <v>0</v>
      </c>
      <c r="S1050" s="586"/>
      <c r="T1050" s="13" t="b">
        <f t="shared" si="1639"/>
        <v>1</v>
      </c>
      <c r="CG1050" s="214"/>
      <c r="CJ1050" s="46" t="b">
        <f t="shared" si="1625"/>
        <v>1</v>
      </c>
      <c r="CT1050" s="452">
        <f t="shared" si="1637"/>
        <v>0</v>
      </c>
      <c r="CU1050" s="27" t="b">
        <f t="shared" si="1638"/>
        <v>1</v>
      </c>
    </row>
    <row r="1051" spans="1:99" s="15" customFormat="1" hidden="1" x14ac:dyDescent="0.25">
      <c r="A1051" s="71"/>
      <c r="B1051" s="70" t="s">
        <v>22</v>
      </c>
      <c r="C1051" s="58"/>
      <c r="D1051" s="25"/>
      <c r="E1051" s="25"/>
      <c r="F1051" s="25"/>
      <c r="G1051" s="92"/>
      <c r="H1051" s="92"/>
      <c r="I1051" s="92"/>
      <c r="J1051" s="189"/>
      <c r="K1051" s="272"/>
      <c r="L1051" s="259"/>
      <c r="M1051" s="259"/>
      <c r="N1051" s="272"/>
      <c r="O1051" s="272"/>
      <c r="P1051" s="97"/>
      <c r="Q1051" s="92">
        <f t="shared" si="1529"/>
        <v>0</v>
      </c>
      <c r="R1051" s="92">
        <f t="shared" si="1598"/>
        <v>0</v>
      </c>
      <c r="S1051" s="586"/>
      <c r="T1051" s="13" t="b">
        <f t="shared" si="1639"/>
        <v>1</v>
      </c>
      <c r="CG1051" s="214"/>
      <c r="CJ1051" s="46" t="b">
        <f t="shared" si="1625"/>
        <v>1</v>
      </c>
      <c r="CT1051" s="452">
        <f t="shared" si="1637"/>
        <v>0</v>
      </c>
      <c r="CU1051" s="27" t="b">
        <f t="shared" si="1638"/>
        <v>1</v>
      </c>
    </row>
    <row r="1052" spans="1:99" s="15" customFormat="1" hidden="1" x14ac:dyDescent="0.25">
      <c r="A1052" s="76"/>
      <c r="B1052" s="70" t="s">
        <v>11</v>
      </c>
      <c r="C1052" s="58"/>
      <c r="D1052" s="25"/>
      <c r="E1052" s="25"/>
      <c r="F1052" s="25"/>
      <c r="G1052" s="92"/>
      <c r="H1052" s="92"/>
      <c r="I1052" s="92"/>
      <c r="J1052" s="96"/>
      <c r="K1052" s="272"/>
      <c r="L1052" s="259"/>
      <c r="M1052" s="259"/>
      <c r="N1052" s="272"/>
      <c r="O1052" s="272"/>
      <c r="P1052" s="97"/>
      <c r="Q1052" s="92">
        <f t="shared" si="1529"/>
        <v>0</v>
      </c>
      <c r="R1052" s="92">
        <f t="shared" si="1598"/>
        <v>0</v>
      </c>
      <c r="S1052" s="587"/>
      <c r="T1052" s="13" t="b">
        <f t="shared" si="1639"/>
        <v>1</v>
      </c>
      <c r="CG1052" s="214"/>
      <c r="CJ1052" s="46" t="b">
        <f t="shared" si="1625"/>
        <v>1</v>
      </c>
      <c r="CT1052" s="452">
        <f t="shared" si="1637"/>
        <v>0</v>
      </c>
      <c r="CU1052" s="27" t="b">
        <f t="shared" si="1638"/>
        <v>1</v>
      </c>
    </row>
    <row r="1053" spans="1:99" s="14" customFormat="1" ht="135" x14ac:dyDescent="0.25">
      <c r="A1053" s="213" t="s">
        <v>27</v>
      </c>
      <c r="B1053" s="53" t="s">
        <v>374</v>
      </c>
      <c r="C1053" s="53" t="s">
        <v>9</v>
      </c>
      <c r="D1053" s="54" t="e">
        <f>D1055+D1056+D1057+#REF!+D1058</f>
        <v>#REF!</v>
      </c>
      <c r="E1053" s="54" t="e">
        <f>E1055+E1056+E1057+#REF!+E1058</f>
        <v>#REF!</v>
      </c>
      <c r="F1053" s="54" t="e">
        <f>F1055+F1056+F1057+#REF!+F1058</f>
        <v>#REF!</v>
      </c>
      <c r="G1053" s="54"/>
      <c r="H1053" s="54"/>
      <c r="I1053" s="54"/>
      <c r="J1053" s="56"/>
      <c r="K1053" s="54"/>
      <c r="L1053" s="57"/>
      <c r="M1053" s="57"/>
      <c r="N1053" s="54"/>
      <c r="O1053" s="54"/>
      <c r="P1053" s="57"/>
      <c r="Q1053" s="54">
        <f t="shared" si="1529"/>
        <v>0</v>
      </c>
      <c r="R1053" s="54">
        <f t="shared" ref="R1053:R1058" si="1640">I1053-K1053</f>
        <v>0</v>
      </c>
      <c r="S1053" s="588" t="s">
        <v>253</v>
      </c>
      <c r="T1053" s="13" t="b">
        <f t="shared" ref="T1053:T1058" si="1641">H1065-K1065=Q1065</f>
        <v>1</v>
      </c>
      <c r="CG1053" s="50"/>
      <c r="CJ1053" s="46" t="b">
        <f t="shared" si="1625"/>
        <v>1</v>
      </c>
      <c r="CT1053" s="452">
        <f t="shared" si="1637"/>
        <v>0</v>
      </c>
      <c r="CU1053" s="27" t="b">
        <f t="shared" si="1638"/>
        <v>1</v>
      </c>
    </row>
    <row r="1054" spans="1:99" s="15" customFormat="1" x14ac:dyDescent="0.25">
      <c r="A1054" s="67"/>
      <c r="B1054" s="68" t="s">
        <v>10</v>
      </c>
      <c r="C1054" s="58"/>
      <c r="D1054" s="25"/>
      <c r="E1054" s="25"/>
      <c r="F1054" s="25"/>
      <c r="G1054" s="54"/>
      <c r="H1054" s="54"/>
      <c r="I1054" s="54"/>
      <c r="J1054" s="89"/>
      <c r="K1054" s="54"/>
      <c r="L1054" s="90"/>
      <c r="M1054" s="90"/>
      <c r="N1054" s="54"/>
      <c r="O1054" s="54"/>
      <c r="P1054" s="87"/>
      <c r="Q1054" s="54">
        <f t="shared" si="1529"/>
        <v>0</v>
      </c>
      <c r="R1054" s="54">
        <f t="shared" si="1640"/>
        <v>0</v>
      </c>
      <c r="S1054" s="589"/>
      <c r="T1054" s="13" t="b">
        <f t="shared" si="1641"/>
        <v>1</v>
      </c>
      <c r="CG1054" s="252"/>
      <c r="CJ1054" s="46" t="b">
        <f t="shared" si="1625"/>
        <v>1</v>
      </c>
      <c r="CT1054" s="452">
        <f t="shared" si="1637"/>
        <v>0</v>
      </c>
      <c r="CU1054" s="27" t="b">
        <f t="shared" si="1638"/>
        <v>1</v>
      </c>
    </row>
    <row r="1055" spans="1:99" s="15" customFormat="1" x14ac:dyDescent="0.25">
      <c r="A1055" s="67"/>
      <c r="B1055" s="68" t="s">
        <v>8</v>
      </c>
      <c r="C1055" s="58"/>
      <c r="D1055" s="25" t="e">
        <f>D23+#REF!</f>
        <v>#REF!</v>
      </c>
      <c r="E1055" s="25" t="e">
        <f>E23+#REF!</f>
        <v>#REF!</v>
      </c>
      <c r="F1055" s="25" t="e">
        <f>F23+#REF!</f>
        <v>#REF!</v>
      </c>
      <c r="G1055" s="54"/>
      <c r="H1055" s="54"/>
      <c r="I1055" s="54"/>
      <c r="J1055" s="74"/>
      <c r="K1055" s="54"/>
      <c r="L1055" s="75"/>
      <c r="M1055" s="75"/>
      <c r="N1055" s="54"/>
      <c r="O1055" s="54"/>
      <c r="P1055" s="59"/>
      <c r="Q1055" s="54">
        <f t="shared" si="1529"/>
        <v>0</v>
      </c>
      <c r="R1055" s="54">
        <f t="shared" si="1640"/>
        <v>0</v>
      </c>
      <c r="S1055" s="589"/>
      <c r="T1055" s="13" t="b">
        <f t="shared" si="1641"/>
        <v>1</v>
      </c>
      <c r="CG1055" s="252"/>
      <c r="CJ1055" s="46" t="b">
        <f t="shared" si="1625"/>
        <v>1</v>
      </c>
      <c r="CT1055" s="452">
        <f t="shared" si="1637"/>
        <v>0</v>
      </c>
      <c r="CU1055" s="27" t="b">
        <f t="shared" si="1638"/>
        <v>1</v>
      </c>
    </row>
    <row r="1056" spans="1:99" s="15" customFormat="1" x14ac:dyDescent="0.25">
      <c r="A1056" s="67"/>
      <c r="B1056" s="68" t="s">
        <v>19</v>
      </c>
      <c r="C1056" s="58"/>
      <c r="D1056" s="25"/>
      <c r="E1056" s="25"/>
      <c r="F1056" s="25"/>
      <c r="G1056" s="54"/>
      <c r="H1056" s="54"/>
      <c r="I1056" s="54"/>
      <c r="J1056" s="84"/>
      <c r="K1056" s="190"/>
      <c r="L1056" s="90"/>
      <c r="M1056" s="90"/>
      <c r="N1056" s="54"/>
      <c r="O1056" s="54"/>
      <c r="P1056" s="87"/>
      <c r="Q1056" s="54">
        <f t="shared" si="1529"/>
        <v>0</v>
      </c>
      <c r="R1056" s="54">
        <f t="shared" si="1640"/>
        <v>0</v>
      </c>
      <c r="S1056" s="589"/>
      <c r="T1056" s="13" t="b">
        <f t="shared" si="1641"/>
        <v>1</v>
      </c>
      <c r="CG1056" s="252"/>
      <c r="CJ1056" s="46" t="b">
        <f t="shared" si="1625"/>
        <v>1</v>
      </c>
      <c r="CT1056" s="452">
        <f t="shared" si="1637"/>
        <v>0</v>
      </c>
      <c r="CU1056" s="27" t="b">
        <f t="shared" si="1638"/>
        <v>1</v>
      </c>
    </row>
    <row r="1057" spans="1:99" s="15" customFormat="1" hidden="1" x14ac:dyDescent="0.25">
      <c r="A1057" s="67"/>
      <c r="B1057" s="58" t="s">
        <v>22</v>
      </c>
      <c r="C1057" s="58"/>
      <c r="D1057" s="25"/>
      <c r="E1057" s="25"/>
      <c r="F1057" s="25"/>
      <c r="G1057" s="54"/>
      <c r="H1057" s="54"/>
      <c r="I1057" s="54"/>
      <c r="J1057" s="89"/>
      <c r="K1057" s="54"/>
      <c r="L1057" s="90"/>
      <c r="M1057" s="90"/>
      <c r="N1057" s="54"/>
      <c r="O1057" s="54"/>
      <c r="P1057" s="87"/>
      <c r="Q1057" s="54">
        <f t="shared" si="1529"/>
        <v>0</v>
      </c>
      <c r="R1057" s="54">
        <f t="shared" si="1640"/>
        <v>0</v>
      </c>
      <c r="S1057" s="589"/>
      <c r="T1057" s="13" t="b">
        <f t="shared" si="1641"/>
        <v>1</v>
      </c>
      <c r="CG1057" s="252"/>
      <c r="CJ1057" s="46" t="b">
        <f t="shared" si="1625"/>
        <v>1</v>
      </c>
      <c r="CT1057" s="452">
        <f t="shared" si="1637"/>
        <v>0</v>
      </c>
      <c r="CU1057" s="27" t="b">
        <f t="shared" si="1638"/>
        <v>1</v>
      </c>
    </row>
    <row r="1058" spans="1:99" s="15" customFormat="1" hidden="1" x14ac:dyDescent="0.25">
      <c r="A1058" s="69"/>
      <c r="B1058" s="68" t="s">
        <v>11</v>
      </c>
      <c r="C1058" s="58"/>
      <c r="D1058" s="25"/>
      <c r="E1058" s="25"/>
      <c r="F1058" s="25"/>
      <c r="G1058" s="54"/>
      <c r="H1058" s="54"/>
      <c r="I1058" s="54"/>
      <c r="J1058" s="84"/>
      <c r="K1058" s="54"/>
      <c r="L1058" s="90"/>
      <c r="M1058" s="90"/>
      <c r="N1058" s="54"/>
      <c r="O1058" s="54"/>
      <c r="P1058" s="87"/>
      <c r="Q1058" s="54">
        <f t="shared" si="1529"/>
        <v>0</v>
      </c>
      <c r="R1058" s="54">
        <f t="shared" si="1640"/>
        <v>0</v>
      </c>
      <c r="S1058" s="590"/>
      <c r="T1058" s="13" t="b">
        <f t="shared" si="1641"/>
        <v>1</v>
      </c>
      <c r="CG1058" s="252"/>
      <c r="CJ1058" s="46" t="b">
        <f t="shared" si="1625"/>
        <v>1</v>
      </c>
      <c r="CT1058" s="452">
        <f t="shared" si="1637"/>
        <v>0</v>
      </c>
      <c r="CU1058" s="27" t="b">
        <f t="shared" si="1638"/>
        <v>1</v>
      </c>
    </row>
    <row r="1059" spans="1:99" s="14" customFormat="1" ht="112.5" x14ac:dyDescent="0.25">
      <c r="A1059" s="446" t="s">
        <v>254</v>
      </c>
      <c r="B1059" s="53" t="s">
        <v>373</v>
      </c>
      <c r="C1059" s="53" t="s">
        <v>9</v>
      </c>
      <c r="D1059" s="54" t="e">
        <f>D1061+D1062+D1063+#REF!+D1064</f>
        <v>#REF!</v>
      </c>
      <c r="E1059" s="54" t="e">
        <f>E1061+E1062+E1063+#REF!+E1064</f>
        <v>#REF!</v>
      </c>
      <c r="F1059" s="54" t="e">
        <f>F1061+F1062+F1063+#REF!+F1064</f>
        <v>#REF!</v>
      </c>
      <c r="G1059" s="54"/>
      <c r="H1059" s="54"/>
      <c r="I1059" s="55"/>
      <c r="J1059" s="84"/>
      <c r="K1059" s="54"/>
      <c r="L1059" s="86"/>
      <c r="M1059" s="86"/>
      <c r="N1059" s="54"/>
      <c r="O1059" s="54"/>
      <c r="P1059" s="86"/>
      <c r="Q1059" s="54">
        <f t="shared" si="1529"/>
        <v>0</v>
      </c>
      <c r="R1059" s="55">
        <f t="shared" ref="R1059:R1060" si="1642">I1059-K1059</f>
        <v>0</v>
      </c>
      <c r="S1059" s="585" t="s">
        <v>92</v>
      </c>
      <c r="T1059" s="13" t="b">
        <f t="shared" ref="T1059:T1064" si="1643">H1071-K1071=Q1071</f>
        <v>1</v>
      </c>
      <c r="CG1059" s="50"/>
      <c r="CJ1059" s="46" t="b">
        <f t="shared" si="1625"/>
        <v>1</v>
      </c>
      <c r="CT1059" s="452">
        <f t="shared" si="1637"/>
        <v>0</v>
      </c>
      <c r="CU1059" s="27" t="b">
        <f t="shared" si="1638"/>
        <v>1</v>
      </c>
    </row>
    <row r="1060" spans="1:99" s="15" customFormat="1" x14ac:dyDescent="0.25">
      <c r="A1060" s="67"/>
      <c r="B1060" s="68" t="s">
        <v>10</v>
      </c>
      <c r="C1060" s="58"/>
      <c r="D1060" s="25"/>
      <c r="E1060" s="25"/>
      <c r="F1060" s="25"/>
      <c r="G1060" s="25"/>
      <c r="H1060" s="25"/>
      <c r="I1060" s="25"/>
      <c r="J1060" s="85"/>
      <c r="K1060" s="25"/>
      <c r="L1060" s="87"/>
      <c r="M1060" s="87"/>
      <c r="N1060" s="25"/>
      <c r="O1060" s="25"/>
      <c r="P1060" s="87"/>
      <c r="Q1060" s="25">
        <f t="shared" si="1529"/>
        <v>0</v>
      </c>
      <c r="R1060" s="25">
        <f t="shared" si="1642"/>
        <v>0</v>
      </c>
      <c r="S1060" s="586"/>
      <c r="T1060" s="13" t="b">
        <f t="shared" si="1643"/>
        <v>1</v>
      </c>
      <c r="CG1060" s="252"/>
      <c r="CJ1060" s="46" t="b">
        <f t="shared" si="1625"/>
        <v>1</v>
      </c>
      <c r="CT1060" s="452">
        <f t="shared" si="1637"/>
        <v>0</v>
      </c>
      <c r="CU1060" s="27" t="b">
        <f t="shared" si="1638"/>
        <v>1</v>
      </c>
    </row>
    <row r="1061" spans="1:99" s="15" customFormat="1" x14ac:dyDescent="0.25">
      <c r="A1061" s="67"/>
      <c r="B1061" s="68" t="s">
        <v>8</v>
      </c>
      <c r="C1061" s="58"/>
      <c r="D1061" s="25" t="e">
        <f>D1752+#REF!</f>
        <v>#REF!</v>
      </c>
      <c r="E1061" s="25" t="e">
        <f>E1752+#REF!</f>
        <v>#REF!</v>
      </c>
      <c r="F1061" s="25" t="e">
        <f>F1752+#REF!</f>
        <v>#REF!</v>
      </c>
      <c r="G1061" s="25"/>
      <c r="H1061" s="25"/>
      <c r="I1061" s="25"/>
      <c r="J1061" s="85"/>
      <c r="K1061" s="25"/>
      <c r="L1061" s="87"/>
      <c r="M1061" s="87"/>
      <c r="N1061" s="25"/>
      <c r="O1061" s="25"/>
      <c r="P1061" s="87"/>
      <c r="Q1061" s="25">
        <f t="shared" si="1529"/>
        <v>0</v>
      </c>
      <c r="R1061" s="25">
        <f t="shared" ref="R1061:R1066" si="1644">I1061-K1061</f>
        <v>0</v>
      </c>
      <c r="S1061" s="586"/>
      <c r="T1061" s="13" t="b">
        <f t="shared" si="1643"/>
        <v>1</v>
      </c>
      <c r="CG1061" s="252"/>
      <c r="CJ1061" s="46" t="b">
        <f t="shared" si="1625"/>
        <v>1</v>
      </c>
      <c r="CT1061" s="452">
        <f t="shared" si="1637"/>
        <v>0</v>
      </c>
      <c r="CU1061" s="27" t="b">
        <f t="shared" si="1638"/>
        <v>1</v>
      </c>
    </row>
    <row r="1062" spans="1:99" s="15" customFormat="1" x14ac:dyDescent="0.25">
      <c r="A1062" s="67"/>
      <c r="B1062" s="68" t="s">
        <v>19</v>
      </c>
      <c r="C1062" s="58"/>
      <c r="D1062" s="25"/>
      <c r="E1062" s="25"/>
      <c r="F1062" s="25"/>
      <c r="G1062" s="25"/>
      <c r="H1062" s="25"/>
      <c r="I1062" s="25"/>
      <c r="J1062" s="85"/>
      <c r="K1062" s="25"/>
      <c r="L1062" s="87"/>
      <c r="M1062" s="87"/>
      <c r="N1062" s="25"/>
      <c r="O1062" s="25"/>
      <c r="P1062" s="87"/>
      <c r="Q1062" s="25">
        <f t="shared" si="1529"/>
        <v>0</v>
      </c>
      <c r="R1062" s="25">
        <f t="shared" si="1644"/>
        <v>0</v>
      </c>
      <c r="S1062" s="586"/>
      <c r="T1062" s="13" t="b">
        <f t="shared" si="1643"/>
        <v>1</v>
      </c>
      <c r="CG1062" s="252"/>
      <c r="CJ1062" s="46" t="b">
        <f t="shared" si="1625"/>
        <v>1</v>
      </c>
      <c r="CT1062" s="452">
        <f t="shared" si="1637"/>
        <v>0</v>
      </c>
      <c r="CU1062" s="27" t="b">
        <f t="shared" si="1638"/>
        <v>1</v>
      </c>
    </row>
    <row r="1063" spans="1:99" s="15" customFormat="1" hidden="1" x14ac:dyDescent="0.25">
      <c r="A1063" s="67"/>
      <c r="B1063" s="58" t="s">
        <v>22</v>
      </c>
      <c r="C1063" s="58"/>
      <c r="D1063" s="25"/>
      <c r="E1063" s="25"/>
      <c r="F1063" s="25"/>
      <c r="G1063" s="25"/>
      <c r="H1063" s="25"/>
      <c r="I1063" s="25"/>
      <c r="J1063" s="85"/>
      <c r="K1063" s="25"/>
      <c r="L1063" s="87"/>
      <c r="M1063" s="87"/>
      <c r="N1063" s="25"/>
      <c r="O1063" s="25"/>
      <c r="P1063" s="87"/>
      <c r="Q1063" s="25">
        <f t="shared" si="1529"/>
        <v>0</v>
      </c>
      <c r="R1063" s="25">
        <f t="shared" si="1644"/>
        <v>0</v>
      </c>
      <c r="S1063" s="586"/>
      <c r="T1063" s="13" t="b">
        <f t="shared" si="1643"/>
        <v>1</v>
      </c>
      <c r="CG1063" s="252"/>
      <c r="CJ1063" s="46" t="b">
        <f t="shared" si="1625"/>
        <v>1</v>
      </c>
      <c r="CT1063" s="452">
        <f t="shared" si="1637"/>
        <v>0</v>
      </c>
      <c r="CU1063" s="27" t="b">
        <f t="shared" si="1638"/>
        <v>1</v>
      </c>
    </row>
    <row r="1064" spans="1:99" s="15" customFormat="1" hidden="1" x14ac:dyDescent="0.25">
      <c r="A1064" s="69"/>
      <c r="B1064" s="68" t="s">
        <v>11</v>
      </c>
      <c r="C1064" s="58"/>
      <c r="D1064" s="25"/>
      <c r="E1064" s="25"/>
      <c r="F1064" s="25"/>
      <c r="G1064" s="25"/>
      <c r="H1064" s="25"/>
      <c r="I1064" s="25"/>
      <c r="J1064" s="85"/>
      <c r="K1064" s="25"/>
      <c r="L1064" s="87"/>
      <c r="M1064" s="87"/>
      <c r="N1064" s="25"/>
      <c r="O1064" s="25"/>
      <c r="P1064" s="87"/>
      <c r="Q1064" s="25">
        <f t="shared" si="1529"/>
        <v>0</v>
      </c>
      <c r="R1064" s="25">
        <f t="shared" si="1644"/>
        <v>0</v>
      </c>
      <c r="S1064" s="587"/>
      <c r="T1064" s="13" t="b">
        <f t="shared" si="1643"/>
        <v>1</v>
      </c>
      <c r="CG1064" s="252"/>
      <c r="CJ1064" s="46" t="b">
        <f t="shared" si="1625"/>
        <v>1</v>
      </c>
      <c r="CT1064" s="452">
        <f t="shared" si="1637"/>
        <v>0</v>
      </c>
      <c r="CU1064" s="27" t="b">
        <f t="shared" si="1638"/>
        <v>1</v>
      </c>
    </row>
    <row r="1065" spans="1:99" ht="117.75" customHeight="1" x14ac:dyDescent="0.35">
      <c r="A1065" s="253" t="s">
        <v>255</v>
      </c>
      <c r="B1065" s="53" t="s">
        <v>256</v>
      </c>
      <c r="C1065" s="53" t="s">
        <v>9</v>
      </c>
      <c r="D1065" s="54" t="e">
        <f>D1067+D1068+D1069+#REF!+D1070</f>
        <v>#REF!</v>
      </c>
      <c r="E1065" s="54" t="e">
        <f>E1067+E1068+E1069+#REF!+E1070</f>
        <v>#REF!</v>
      </c>
      <c r="F1065" s="54" t="e">
        <f>F1067+F1068+F1069+#REF!+F1070</f>
        <v>#REF!</v>
      </c>
      <c r="G1065" s="54"/>
      <c r="H1065" s="54"/>
      <c r="I1065" s="55"/>
      <c r="J1065" s="84"/>
      <c r="K1065" s="54"/>
      <c r="L1065" s="86"/>
      <c r="M1065" s="86"/>
      <c r="N1065" s="54"/>
      <c r="O1065" s="54"/>
      <c r="P1065" s="86"/>
      <c r="Q1065" s="54">
        <f t="shared" si="1529"/>
        <v>0</v>
      </c>
      <c r="R1065" s="55">
        <f t="shared" si="1644"/>
        <v>0</v>
      </c>
      <c r="S1065" s="585" t="s">
        <v>92</v>
      </c>
      <c r="CJ1065" s="46" t="b">
        <f t="shared" si="1625"/>
        <v>1</v>
      </c>
      <c r="CT1065" s="452">
        <f t="shared" si="1637"/>
        <v>0</v>
      </c>
      <c r="CU1065" s="27" t="b">
        <f t="shared" si="1638"/>
        <v>1</v>
      </c>
    </row>
    <row r="1066" spans="1:99" x14ac:dyDescent="0.35">
      <c r="A1066" s="67"/>
      <c r="B1066" s="68" t="s">
        <v>10</v>
      </c>
      <c r="C1066" s="58"/>
      <c r="D1066" s="25"/>
      <c r="E1066" s="25"/>
      <c r="F1066" s="25"/>
      <c r="G1066" s="25"/>
      <c r="H1066" s="25"/>
      <c r="I1066" s="25"/>
      <c r="J1066" s="85"/>
      <c r="K1066" s="25"/>
      <c r="L1066" s="87"/>
      <c r="M1066" s="87"/>
      <c r="N1066" s="25"/>
      <c r="O1066" s="25"/>
      <c r="P1066" s="87"/>
      <c r="Q1066" s="25">
        <f t="shared" si="1529"/>
        <v>0</v>
      </c>
      <c r="R1066" s="25">
        <f t="shared" si="1644"/>
        <v>0</v>
      </c>
      <c r="S1066" s="586"/>
      <c r="CJ1066" s="46" t="b">
        <f t="shared" si="1625"/>
        <v>1</v>
      </c>
      <c r="CT1066" s="452">
        <f t="shared" si="1637"/>
        <v>0</v>
      </c>
      <c r="CU1066" s="27" t="b">
        <f t="shared" si="1638"/>
        <v>1</v>
      </c>
    </row>
    <row r="1067" spans="1:99" x14ac:dyDescent="0.35">
      <c r="A1067" s="67"/>
      <c r="B1067" s="68" t="s">
        <v>8</v>
      </c>
      <c r="C1067" s="58"/>
      <c r="D1067" s="25" t="e">
        <f>D1758+#REF!</f>
        <v>#REF!</v>
      </c>
      <c r="E1067" s="25" t="e">
        <f>E1758+#REF!</f>
        <v>#REF!</v>
      </c>
      <c r="F1067" s="25" t="e">
        <f>F1758+#REF!</f>
        <v>#REF!</v>
      </c>
      <c r="G1067" s="25"/>
      <c r="H1067" s="25"/>
      <c r="I1067" s="25"/>
      <c r="J1067" s="85"/>
      <c r="K1067" s="25"/>
      <c r="L1067" s="87"/>
      <c r="M1067" s="87"/>
      <c r="N1067" s="25"/>
      <c r="O1067" s="25"/>
      <c r="P1067" s="87"/>
      <c r="Q1067" s="25">
        <f t="shared" si="1529"/>
        <v>0</v>
      </c>
      <c r="R1067" s="25">
        <f t="shared" ref="R1067:R1072" si="1645">I1067-K1067</f>
        <v>0</v>
      </c>
      <c r="S1067" s="586"/>
      <c r="CJ1067" s="46" t="b">
        <f t="shared" si="1625"/>
        <v>1</v>
      </c>
      <c r="CT1067" s="452">
        <f t="shared" si="1637"/>
        <v>0</v>
      </c>
      <c r="CU1067" s="27" t="b">
        <f t="shared" si="1638"/>
        <v>1</v>
      </c>
    </row>
    <row r="1068" spans="1:99" x14ac:dyDescent="0.35">
      <c r="A1068" s="67"/>
      <c r="B1068" s="68" t="s">
        <v>19</v>
      </c>
      <c r="C1068" s="58"/>
      <c r="D1068" s="25"/>
      <c r="E1068" s="25"/>
      <c r="F1068" s="25"/>
      <c r="G1068" s="25"/>
      <c r="H1068" s="25"/>
      <c r="I1068" s="25"/>
      <c r="J1068" s="85"/>
      <c r="K1068" s="25"/>
      <c r="L1068" s="87"/>
      <c r="M1068" s="87"/>
      <c r="N1068" s="25"/>
      <c r="O1068" s="25"/>
      <c r="P1068" s="87"/>
      <c r="Q1068" s="25">
        <f t="shared" si="1529"/>
        <v>0</v>
      </c>
      <c r="R1068" s="25">
        <f t="shared" si="1645"/>
        <v>0</v>
      </c>
      <c r="S1068" s="586"/>
      <c r="CJ1068" s="46" t="b">
        <f t="shared" si="1625"/>
        <v>1</v>
      </c>
      <c r="CT1068" s="452">
        <f t="shared" si="1637"/>
        <v>0</v>
      </c>
      <c r="CU1068" s="27" t="b">
        <f t="shared" si="1638"/>
        <v>1</v>
      </c>
    </row>
    <row r="1069" spans="1:99" hidden="1" x14ac:dyDescent="0.35">
      <c r="A1069" s="67"/>
      <c r="B1069" s="58" t="s">
        <v>22</v>
      </c>
      <c r="C1069" s="58"/>
      <c r="D1069" s="25"/>
      <c r="E1069" s="25"/>
      <c r="F1069" s="25"/>
      <c r="G1069" s="25"/>
      <c r="H1069" s="25"/>
      <c r="I1069" s="25"/>
      <c r="J1069" s="85"/>
      <c r="K1069" s="25"/>
      <c r="L1069" s="87"/>
      <c r="M1069" s="87"/>
      <c r="N1069" s="25"/>
      <c r="O1069" s="25"/>
      <c r="P1069" s="87"/>
      <c r="Q1069" s="25">
        <f t="shared" si="1529"/>
        <v>0</v>
      </c>
      <c r="R1069" s="25">
        <f t="shared" si="1645"/>
        <v>0</v>
      </c>
      <c r="S1069" s="586"/>
      <c r="CJ1069" s="46" t="b">
        <f t="shared" si="1625"/>
        <v>1</v>
      </c>
      <c r="CT1069" s="452">
        <f t="shared" si="1637"/>
        <v>0</v>
      </c>
      <c r="CU1069" s="27" t="b">
        <f t="shared" si="1638"/>
        <v>1</v>
      </c>
    </row>
    <row r="1070" spans="1:99" hidden="1" x14ac:dyDescent="0.35">
      <c r="A1070" s="69"/>
      <c r="B1070" s="68" t="s">
        <v>11</v>
      </c>
      <c r="C1070" s="58"/>
      <c r="D1070" s="25"/>
      <c r="E1070" s="25"/>
      <c r="F1070" s="25"/>
      <c r="G1070" s="25"/>
      <c r="H1070" s="25"/>
      <c r="I1070" s="25"/>
      <c r="J1070" s="85"/>
      <c r="K1070" s="25"/>
      <c r="L1070" s="87"/>
      <c r="M1070" s="87"/>
      <c r="N1070" s="25"/>
      <c r="O1070" s="25"/>
      <c r="P1070" s="87"/>
      <c r="Q1070" s="25">
        <f t="shared" si="1529"/>
        <v>0</v>
      </c>
      <c r="R1070" s="25">
        <f t="shared" si="1645"/>
        <v>0</v>
      </c>
      <c r="S1070" s="587"/>
      <c r="CJ1070" s="46" t="b">
        <f t="shared" si="1625"/>
        <v>1</v>
      </c>
      <c r="CT1070" s="452">
        <f t="shared" si="1637"/>
        <v>0</v>
      </c>
      <c r="CU1070" s="27" t="b">
        <f t="shared" si="1638"/>
        <v>1</v>
      </c>
    </row>
    <row r="1071" spans="1:99" ht="135" x14ac:dyDescent="0.35">
      <c r="A1071" s="327" t="s">
        <v>257</v>
      </c>
      <c r="B1071" s="53" t="s">
        <v>258</v>
      </c>
      <c r="C1071" s="53" t="s">
        <v>9</v>
      </c>
      <c r="D1071" s="54" t="e">
        <f>D1073+D1074+D1075+#REF!+D1076</f>
        <v>#REF!</v>
      </c>
      <c r="E1071" s="54" t="e">
        <f>E1073+E1074+E1075+#REF!+E1076</f>
        <v>#REF!</v>
      </c>
      <c r="F1071" s="54" t="e">
        <f>F1073+F1074+F1075+#REF!+F1076</f>
        <v>#REF!</v>
      </c>
      <c r="G1071" s="54"/>
      <c r="H1071" s="54"/>
      <c r="I1071" s="55"/>
      <c r="J1071" s="84"/>
      <c r="K1071" s="54"/>
      <c r="L1071" s="86"/>
      <c r="M1071" s="86"/>
      <c r="N1071" s="54"/>
      <c r="O1071" s="54"/>
      <c r="P1071" s="86"/>
      <c r="Q1071" s="54">
        <f t="shared" si="1529"/>
        <v>0</v>
      </c>
      <c r="R1071" s="55">
        <f t="shared" si="1645"/>
        <v>0</v>
      </c>
      <c r="S1071" s="585" t="s">
        <v>92</v>
      </c>
      <c r="CJ1071" s="46" t="b">
        <f t="shared" si="1625"/>
        <v>1</v>
      </c>
      <c r="CT1071" s="452">
        <f t="shared" si="1637"/>
        <v>0</v>
      </c>
      <c r="CU1071" s="27" t="b">
        <f t="shared" si="1638"/>
        <v>1</v>
      </c>
    </row>
    <row r="1072" spans="1:99" x14ac:dyDescent="0.35">
      <c r="A1072" s="67"/>
      <c r="B1072" s="68" t="s">
        <v>10</v>
      </c>
      <c r="C1072" s="58"/>
      <c r="D1072" s="25"/>
      <c r="E1072" s="25"/>
      <c r="F1072" s="25"/>
      <c r="G1072" s="25"/>
      <c r="H1072" s="25"/>
      <c r="I1072" s="25"/>
      <c r="J1072" s="85"/>
      <c r="K1072" s="25"/>
      <c r="L1072" s="87"/>
      <c r="M1072" s="87"/>
      <c r="N1072" s="25"/>
      <c r="O1072" s="25"/>
      <c r="P1072" s="87"/>
      <c r="Q1072" s="25">
        <f t="shared" si="1529"/>
        <v>0</v>
      </c>
      <c r="R1072" s="25">
        <f t="shared" si="1645"/>
        <v>0</v>
      </c>
      <c r="S1072" s="586"/>
      <c r="CJ1072" s="46" t="b">
        <f t="shared" si="1625"/>
        <v>1</v>
      </c>
      <c r="CT1072" s="452">
        <f t="shared" si="1637"/>
        <v>0</v>
      </c>
      <c r="CU1072" s="27" t="b">
        <f t="shared" si="1638"/>
        <v>1</v>
      </c>
    </row>
    <row r="1073" spans="1:99" x14ac:dyDescent="0.35">
      <c r="A1073" s="67"/>
      <c r="B1073" s="68" t="s">
        <v>8</v>
      </c>
      <c r="C1073" s="58"/>
      <c r="D1073" s="25" t="e">
        <f>D1764+#REF!</f>
        <v>#REF!</v>
      </c>
      <c r="E1073" s="25" t="e">
        <f>E1764+#REF!</f>
        <v>#REF!</v>
      </c>
      <c r="F1073" s="25" t="e">
        <f>F1764+#REF!</f>
        <v>#REF!</v>
      </c>
      <c r="G1073" s="25"/>
      <c r="H1073" s="25"/>
      <c r="I1073" s="25"/>
      <c r="J1073" s="85"/>
      <c r="K1073" s="25"/>
      <c r="L1073" s="87"/>
      <c r="M1073" s="87"/>
      <c r="N1073" s="25"/>
      <c r="O1073" s="25"/>
      <c r="P1073" s="87"/>
      <c r="Q1073" s="25">
        <f t="shared" si="1529"/>
        <v>0</v>
      </c>
      <c r="R1073" s="25">
        <f t="shared" ref="R1073:R1076" si="1646">I1073-K1073</f>
        <v>0</v>
      </c>
      <c r="S1073" s="586"/>
      <c r="CJ1073" s="46" t="b">
        <f t="shared" si="1625"/>
        <v>1</v>
      </c>
      <c r="CT1073" s="452">
        <f t="shared" si="1637"/>
        <v>0</v>
      </c>
      <c r="CU1073" s="27" t="b">
        <f t="shared" si="1638"/>
        <v>1</v>
      </c>
    </row>
    <row r="1074" spans="1:99" x14ac:dyDescent="0.35">
      <c r="A1074" s="67"/>
      <c r="B1074" s="68" t="s">
        <v>19</v>
      </c>
      <c r="C1074" s="58"/>
      <c r="D1074" s="25"/>
      <c r="E1074" s="25"/>
      <c r="F1074" s="25"/>
      <c r="G1074" s="25"/>
      <c r="H1074" s="25"/>
      <c r="I1074" s="25"/>
      <c r="J1074" s="85"/>
      <c r="K1074" s="25"/>
      <c r="L1074" s="87"/>
      <c r="M1074" s="87"/>
      <c r="N1074" s="25"/>
      <c r="O1074" s="25"/>
      <c r="P1074" s="87"/>
      <c r="Q1074" s="25">
        <f t="shared" si="1529"/>
        <v>0</v>
      </c>
      <c r="R1074" s="25">
        <f t="shared" si="1646"/>
        <v>0</v>
      </c>
      <c r="S1074" s="586"/>
      <c r="CJ1074" s="46" t="b">
        <f t="shared" si="1625"/>
        <v>1</v>
      </c>
      <c r="CT1074" s="452">
        <f t="shared" si="1637"/>
        <v>0</v>
      </c>
      <c r="CU1074" s="27" t="b">
        <f t="shared" si="1638"/>
        <v>1</v>
      </c>
    </row>
    <row r="1075" spans="1:99" hidden="1" x14ac:dyDescent="0.35">
      <c r="A1075" s="67"/>
      <c r="B1075" s="58" t="s">
        <v>22</v>
      </c>
      <c r="C1075" s="58"/>
      <c r="D1075" s="25"/>
      <c r="E1075" s="25"/>
      <c r="F1075" s="25"/>
      <c r="G1075" s="25"/>
      <c r="H1075" s="25"/>
      <c r="I1075" s="25"/>
      <c r="J1075" s="85"/>
      <c r="K1075" s="25"/>
      <c r="L1075" s="87"/>
      <c r="M1075" s="87"/>
      <c r="N1075" s="25"/>
      <c r="O1075" s="25"/>
      <c r="P1075" s="87"/>
      <c r="Q1075" s="25">
        <f t="shared" si="1529"/>
        <v>0</v>
      </c>
      <c r="R1075" s="25">
        <f t="shared" si="1646"/>
        <v>0</v>
      </c>
      <c r="S1075" s="586"/>
      <c r="CJ1075" s="46" t="b">
        <f t="shared" si="1625"/>
        <v>1</v>
      </c>
      <c r="CT1075" s="452">
        <f t="shared" si="1637"/>
        <v>0</v>
      </c>
      <c r="CU1075" s="27" t="b">
        <f t="shared" si="1638"/>
        <v>1</v>
      </c>
    </row>
    <row r="1076" spans="1:99" x14ac:dyDescent="0.35">
      <c r="A1076" s="69"/>
      <c r="B1076" s="68" t="s">
        <v>11</v>
      </c>
      <c r="C1076" s="58"/>
      <c r="D1076" s="25"/>
      <c r="E1076" s="25"/>
      <c r="F1076" s="25"/>
      <c r="G1076" s="25"/>
      <c r="H1076" s="25"/>
      <c r="I1076" s="25"/>
      <c r="J1076" s="85"/>
      <c r="K1076" s="25"/>
      <c r="L1076" s="87"/>
      <c r="M1076" s="87"/>
      <c r="N1076" s="25"/>
      <c r="O1076" s="25"/>
      <c r="P1076" s="87"/>
      <c r="Q1076" s="25">
        <f t="shared" si="1529"/>
        <v>0</v>
      </c>
      <c r="R1076" s="25">
        <f t="shared" si="1646"/>
        <v>0</v>
      </c>
      <c r="S1076" s="587"/>
      <c r="CJ1076" s="46" t="b">
        <f t="shared" si="1625"/>
        <v>1</v>
      </c>
      <c r="CT1076" s="452">
        <f t="shared" si="1637"/>
        <v>0</v>
      </c>
      <c r="CU1076" s="27" t="b">
        <f t="shared" si="1638"/>
        <v>1</v>
      </c>
    </row>
    <row r="1284" spans="1:18" s="40" customFormat="1" x14ac:dyDescent="0.35">
      <c r="A1284" s="21"/>
      <c r="B1284" s="5"/>
      <c r="C1284" s="5"/>
      <c r="D1284" s="5"/>
      <c r="E1284" s="5"/>
      <c r="F1284" s="5"/>
      <c r="G1284" s="22"/>
      <c r="H1284" s="22"/>
      <c r="I1284" s="36"/>
      <c r="J1284" s="23"/>
      <c r="K1284" s="22"/>
      <c r="L1284" s="23"/>
      <c r="M1284" s="23"/>
      <c r="N1284" s="23"/>
      <c r="O1284" s="23"/>
      <c r="P1284" s="34"/>
      <c r="Q1284" s="23"/>
      <c r="R1284" s="23"/>
    </row>
    <row r="1285" spans="1:18" s="40" customFormat="1" x14ac:dyDescent="0.35">
      <c r="A1285" s="21"/>
      <c r="B1285" s="5"/>
      <c r="C1285" s="5"/>
      <c r="D1285" s="5"/>
      <c r="E1285" s="5"/>
      <c r="F1285" s="5"/>
      <c r="G1285" s="22"/>
      <c r="H1285" s="22"/>
      <c r="I1285" s="36"/>
      <c r="J1285" s="23"/>
      <c r="K1285" s="22"/>
      <c r="L1285" s="23"/>
      <c r="M1285" s="23"/>
      <c r="N1285" s="23"/>
      <c r="O1285" s="23"/>
      <c r="P1285" s="34"/>
      <c r="Q1285" s="23"/>
      <c r="R1285" s="23"/>
    </row>
    <row r="1286" spans="1:18" s="40" customFormat="1" x14ac:dyDescent="0.35">
      <c r="A1286" s="21"/>
      <c r="B1286" s="5"/>
      <c r="C1286" s="5"/>
      <c r="D1286" s="5"/>
      <c r="E1286" s="5"/>
      <c r="F1286" s="5"/>
      <c r="G1286" s="22"/>
      <c r="H1286" s="22"/>
      <c r="I1286" s="36"/>
      <c r="J1286" s="23"/>
      <c r="K1286" s="22"/>
      <c r="L1286" s="23"/>
      <c r="M1286" s="23"/>
      <c r="N1286" s="23"/>
      <c r="O1286" s="23"/>
      <c r="P1286" s="34"/>
      <c r="Q1286" s="23"/>
      <c r="R1286" s="23"/>
    </row>
    <row r="1296" spans="1:18" x14ac:dyDescent="0.35">
      <c r="A1296" s="184"/>
      <c r="B1296" s="40"/>
      <c r="C1296" s="40"/>
      <c r="D1296" s="40"/>
      <c r="E1296" s="40"/>
      <c r="F1296" s="40"/>
      <c r="G1296" s="181"/>
      <c r="H1296" s="181"/>
      <c r="I1296" s="185"/>
      <c r="J1296" s="186"/>
      <c r="K1296" s="181"/>
      <c r="L1296" s="186"/>
      <c r="M1296" s="186"/>
      <c r="N1296" s="186"/>
      <c r="O1296" s="186"/>
      <c r="P1296" s="187"/>
      <c r="Q1296" s="186"/>
      <c r="R1296" s="186"/>
    </row>
    <row r="1297" spans="1:18" x14ac:dyDescent="0.35">
      <c r="A1297" s="184"/>
      <c r="B1297" s="40"/>
      <c r="C1297" s="40"/>
      <c r="D1297" s="40"/>
      <c r="E1297" s="40"/>
      <c r="F1297" s="40"/>
      <c r="G1297" s="181"/>
      <c r="H1297" s="181"/>
      <c r="I1297" s="185"/>
      <c r="J1297" s="186"/>
      <c r="K1297" s="181"/>
      <c r="L1297" s="186"/>
      <c r="M1297" s="186"/>
      <c r="N1297" s="186"/>
      <c r="O1297" s="186"/>
      <c r="P1297" s="187"/>
      <c r="Q1297" s="186"/>
      <c r="R1297" s="186"/>
    </row>
    <row r="1298" spans="1:18" x14ac:dyDescent="0.35">
      <c r="A1298" s="184"/>
      <c r="B1298" s="40"/>
      <c r="C1298" s="40"/>
      <c r="D1298" s="40"/>
      <c r="E1298" s="40"/>
      <c r="F1298" s="40"/>
      <c r="G1298" s="181"/>
      <c r="H1298" s="181"/>
      <c r="I1298" s="185"/>
      <c r="J1298" s="186"/>
      <c r="K1298" s="181"/>
      <c r="L1298" s="186"/>
      <c r="M1298" s="186"/>
      <c r="N1298" s="186"/>
      <c r="O1298" s="186"/>
      <c r="P1298" s="187"/>
      <c r="Q1298" s="186"/>
      <c r="R1298" s="186"/>
    </row>
  </sheetData>
  <autoFilter ref="A9:T1283"/>
  <customSheetViews>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3"/>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4"/>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6"/>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7"/>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8"/>
      <autoFilter ref="A9:V1179"/>
    </customSheetView>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9"/>
      <autoFilter ref="A9:V1172"/>
    </customSheetView>
  </customSheetViews>
  <mergeCells count="334">
    <mergeCell ref="S173:S176"/>
    <mergeCell ref="S177:S178"/>
    <mergeCell ref="S149:S154"/>
    <mergeCell ref="S335:S340"/>
    <mergeCell ref="S311:S316"/>
    <mergeCell ref="S273:S278"/>
    <mergeCell ref="S323:S328"/>
    <mergeCell ref="S113:S118"/>
    <mergeCell ref="S119:S124"/>
    <mergeCell ref="S329:S334"/>
    <mergeCell ref="S317:S322"/>
    <mergeCell ref="S189:S190"/>
    <mergeCell ref="S185:S188"/>
    <mergeCell ref="S161:S166"/>
    <mergeCell ref="S255:S260"/>
    <mergeCell ref="S237:S242"/>
    <mergeCell ref="S299:S304"/>
    <mergeCell ref="S209:S214"/>
    <mergeCell ref="S305:S310"/>
    <mergeCell ref="S293:S298"/>
    <mergeCell ref="S191:S196"/>
    <mergeCell ref="A461:A463"/>
    <mergeCell ref="S431:S436"/>
    <mergeCell ref="S395:S400"/>
    <mergeCell ref="S401:S406"/>
    <mergeCell ref="S419:S424"/>
    <mergeCell ref="S197:S202"/>
    <mergeCell ref="S389:S394"/>
    <mergeCell ref="S407:S412"/>
    <mergeCell ref="S365:S370"/>
    <mergeCell ref="S383:S388"/>
    <mergeCell ref="S347:S352"/>
    <mergeCell ref="S341:S346"/>
    <mergeCell ref="S371:S376"/>
    <mergeCell ref="S377:S382"/>
    <mergeCell ref="S515:S520"/>
    <mergeCell ref="S491:S496"/>
    <mergeCell ref="A425:A430"/>
    <mergeCell ref="S575:S580"/>
    <mergeCell ref="S587:S592"/>
    <mergeCell ref="S464:S465"/>
    <mergeCell ref="S461:S463"/>
    <mergeCell ref="S467:S472"/>
    <mergeCell ref="S473:S478"/>
    <mergeCell ref="S425:S430"/>
    <mergeCell ref="S443:S448"/>
    <mergeCell ref="S581:S586"/>
    <mergeCell ref="S497:S502"/>
    <mergeCell ref="S539:S544"/>
    <mergeCell ref="S545:S550"/>
    <mergeCell ref="S533:S538"/>
    <mergeCell ref="S1017:S1022"/>
    <mergeCell ref="S1035:S1040"/>
    <mergeCell ref="S1029:S1034"/>
    <mergeCell ref="S1023:S1028"/>
    <mergeCell ref="S893:S898"/>
    <mergeCell ref="S773:S778"/>
    <mergeCell ref="S779:S784"/>
    <mergeCell ref="S755:S760"/>
    <mergeCell ref="S743:S748"/>
    <mergeCell ref="S941:S946"/>
    <mergeCell ref="S947:S952"/>
    <mergeCell ref="S953:S958"/>
    <mergeCell ref="S971:S976"/>
    <mergeCell ref="S899:S904"/>
    <mergeCell ref="S905:S910"/>
    <mergeCell ref="S911:S916"/>
    <mergeCell ref="S833:S838"/>
    <mergeCell ref="S987:S992"/>
    <mergeCell ref="S999:S1004"/>
    <mergeCell ref="S881:S886"/>
    <mergeCell ref="S923:S928"/>
    <mergeCell ref="S929:S934"/>
    <mergeCell ref="BV635:BV640"/>
    <mergeCell ref="BW635:BW640"/>
    <mergeCell ref="BX635:BX640"/>
    <mergeCell ref="BD635:BD640"/>
    <mergeCell ref="BE635:BE640"/>
    <mergeCell ref="BF635:BF640"/>
    <mergeCell ref="BG635:BG640"/>
    <mergeCell ref="BH635:BH640"/>
    <mergeCell ref="BR635:BR640"/>
    <mergeCell ref="BS635:BS640"/>
    <mergeCell ref="AP629:AP634"/>
    <mergeCell ref="AQ629:AQ634"/>
    <mergeCell ref="AR629:AR634"/>
    <mergeCell ref="AS629:AS634"/>
    <mergeCell ref="S527:S532"/>
    <mergeCell ref="S917:S922"/>
    <mergeCell ref="S959:S964"/>
    <mergeCell ref="BT635:BT640"/>
    <mergeCell ref="BU635:BU640"/>
    <mergeCell ref="BB629:BB634"/>
    <mergeCell ref="BC629:BC634"/>
    <mergeCell ref="BD629:BD634"/>
    <mergeCell ref="BE629:BE634"/>
    <mergeCell ref="BF629:BF634"/>
    <mergeCell ref="BG629:BG634"/>
    <mergeCell ref="BH629:BH634"/>
    <mergeCell ref="BI629:BI634"/>
    <mergeCell ref="BJ629:BJ634"/>
    <mergeCell ref="S599:S604"/>
    <mergeCell ref="S606:S610"/>
    <mergeCell ref="S611:S616"/>
    <mergeCell ref="S617:S622"/>
    <mergeCell ref="S623:S628"/>
    <mergeCell ref="S629:S634"/>
    <mergeCell ref="AG629:AG634"/>
    <mergeCell ref="AH629:AH634"/>
    <mergeCell ref="AI629:AI634"/>
    <mergeCell ref="AJ629:AJ634"/>
    <mergeCell ref="AK629:AK634"/>
    <mergeCell ref="AL629:AL634"/>
    <mergeCell ref="AM629:AM634"/>
    <mergeCell ref="AN629:AN634"/>
    <mergeCell ref="AO629:AO634"/>
    <mergeCell ref="S1053:S1058"/>
    <mergeCell ref="N7:N9"/>
    <mergeCell ref="O7:O9"/>
    <mergeCell ref="P7:P9"/>
    <mergeCell ref="Q7:Q9"/>
    <mergeCell ref="S261:S266"/>
    <mergeCell ref="S437:S442"/>
    <mergeCell ref="S1047:S1052"/>
    <mergeCell ref="S1011:S1016"/>
    <mergeCell ref="S509:S514"/>
    <mergeCell ref="S521:S526"/>
    <mergeCell ref="S935:S940"/>
    <mergeCell ref="S1041:S1046"/>
    <mergeCell ref="S485:S490"/>
    <mergeCell ref="S857:S862"/>
    <mergeCell ref="S863:S868"/>
    <mergeCell ref="S869:S874"/>
    <mergeCell ref="S791:S796"/>
    <mergeCell ref="S551:S556"/>
    <mergeCell ref="S815:S820"/>
    <mergeCell ref="S821:S825"/>
    <mergeCell ref="S155:S160"/>
    <mergeCell ref="S47:S52"/>
    <mergeCell ref="S71:S76"/>
    <mergeCell ref="B7:B9"/>
    <mergeCell ref="I7:M7"/>
    <mergeCell ref="S41:S46"/>
    <mergeCell ref="S143:S148"/>
    <mergeCell ref="S23:S25"/>
    <mergeCell ref="S26:S28"/>
    <mergeCell ref="S36:S40"/>
    <mergeCell ref="S131:S136"/>
    <mergeCell ref="S89:S94"/>
    <mergeCell ref="S107:S112"/>
    <mergeCell ref="S77:S82"/>
    <mergeCell ref="S95:S100"/>
    <mergeCell ref="G8:G9"/>
    <mergeCell ref="C7:C9"/>
    <mergeCell ref="S65:S67"/>
    <mergeCell ref="S68:S70"/>
    <mergeCell ref="S125:S130"/>
    <mergeCell ref="S101:S102"/>
    <mergeCell ref="S103:S106"/>
    <mergeCell ref="A5:S5"/>
    <mergeCell ref="S243:S248"/>
    <mergeCell ref="S249:S254"/>
    <mergeCell ref="S285:S290"/>
    <mergeCell ref="K8:M8"/>
    <mergeCell ref="S53:S58"/>
    <mergeCell ref="S59:S64"/>
    <mergeCell ref="S179:S184"/>
    <mergeCell ref="S215:S220"/>
    <mergeCell ref="B11:B16"/>
    <mergeCell ref="A11:A16"/>
    <mergeCell ref="A7:A9"/>
    <mergeCell ref="S17:S22"/>
    <mergeCell ref="I8:J8"/>
    <mergeCell ref="D7:D9"/>
    <mergeCell ref="H8:H9"/>
    <mergeCell ref="G7:H7"/>
    <mergeCell ref="F7:F9"/>
    <mergeCell ref="A161:A166"/>
    <mergeCell ref="A225:A227"/>
    <mergeCell ref="S7:S9"/>
    <mergeCell ref="R7:R9"/>
    <mergeCell ref="S29:S34"/>
    <mergeCell ref="E7:E9"/>
    <mergeCell ref="T629:T634"/>
    <mergeCell ref="U629:U634"/>
    <mergeCell ref="V629:V634"/>
    <mergeCell ref="W629:W634"/>
    <mergeCell ref="S845:S850"/>
    <mergeCell ref="S713:S718"/>
    <mergeCell ref="S641:S646"/>
    <mergeCell ref="S647:S652"/>
    <mergeCell ref="S653:S658"/>
    <mergeCell ref="S803:S808"/>
    <mergeCell ref="S696:S700"/>
    <mergeCell ref="S701:S704"/>
    <mergeCell ref="S705:S706"/>
    <mergeCell ref="A923:A928"/>
    <mergeCell ref="S83:S88"/>
    <mergeCell ref="A905:A910"/>
    <mergeCell ref="A911:A916"/>
    <mergeCell ref="A917:A922"/>
    <mergeCell ref="A899:A904"/>
    <mergeCell ref="A557:A562"/>
    <mergeCell ref="CG423:CG424"/>
    <mergeCell ref="CH893:CH898"/>
    <mergeCell ref="X629:X634"/>
    <mergeCell ref="Y629:Y634"/>
    <mergeCell ref="Z629:Z634"/>
    <mergeCell ref="AA629:AA634"/>
    <mergeCell ref="AB629:AB634"/>
    <mergeCell ref="AC629:AC634"/>
    <mergeCell ref="AD629:AD634"/>
    <mergeCell ref="AE629:AE634"/>
    <mergeCell ref="AF629:AF634"/>
    <mergeCell ref="S557:S562"/>
    <mergeCell ref="S479:S481"/>
    <mergeCell ref="S503:S508"/>
    <mergeCell ref="A767:A772"/>
    <mergeCell ref="S569:S574"/>
    <mergeCell ref="A329:A334"/>
    <mergeCell ref="S1059:S1064"/>
    <mergeCell ref="S1065:S1070"/>
    <mergeCell ref="S1071:S1076"/>
    <mergeCell ref="S993:S998"/>
    <mergeCell ref="S1005:S1010"/>
    <mergeCell ref="S797:S802"/>
    <mergeCell ref="S137:S142"/>
    <mergeCell ref="S767:S772"/>
    <mergeCell ref="S981:S986"/>
    <mergeCell ref="S785:S790"/>
    <mergeCell ref="S851:S856"/>
    <mergeCell ref="S839:S844"/>
    <mergeCell ref="S225:S227"/>
    <mergeCell ref="S228:S230"/>
    <mergeCell ref="S809:S814"/>
    <mergeCell ref="S827:S831"/>
    <mergeCell ref="S725:S730"/>
    <mergeCell ref="S659:S664"/>
    <mergeCell ref="S665:S670"/>
    <mergeCell ref="S671:S676"/>
    <mergeCell ref="S683:S688"/>
    <mergeCell ref="S965:S970"/>
    <mergeCell ref="S737:S742"/>
    <mergeCell ref="S707:S712"/>
    <mergeCell ref="AT629:AT634"/>
    <mergeCell ref="BQ629:BQ634"/>
    <mergeCell ref="BR629:BR634"/>
    <mergeCell ref="BS629:BS634"/>
    <mergeCell ref="BT629:BT634"/>
    <mergeCell ref="AW629:AW634"/>
    <mergeCell ref="AX629:AX634"/>
    <mergeCell ref="AY629:AY634"/>
    <mergeCell ref="AZ629:AZ634"/>
    <mergeCell ref="BA629:BA634"/>
    <mergeCell ref="BK629:BK634"/>
    <mergeCell ref="BL629:BL634"/>
    <mergeCell ref="BM629:BM634"/>
    <mergeCell ref="BN629:BN634"/>
    <mergeCell ref="BO629:BO634"/>
    <mergeCell ref="BP629:BP634"/>
    <mergeCell ref="AU629:AU634"/>
    <mergeCell ref="AV629:AV634"/>
    <mergeCell ref="BU629:BU634"/>
    <mergeCell ref="BV629:BV634"/>
    <mergeCell ref="BW629:BW634"/>
    <mergeCell ref="BX629:BX634"/>
    <mergeCell ref="BY629:BY634"/>
    <mergeCell ref="BZ629:BZ634"/>
    <mergeCell ref="CA629:CA634"/>
    <mergeCell ref="CB629:CB634"/>
    <mergeCell ref="CC629:CC634"/>
    <mergeCell ref="CD629:CD634"/>
    <mergeCell ref="CE629:CE634"/>
    <mergeCell ref="CF629:CF634"/>
    <mergeCell ref="CG629:CG634"/>
    <mergeCell ref="S635:S640"/>
    <mergeCell ref="T635:T640"/>
    <mergeCell ref="U635:U640"/>
    <mergeCell ref="V635:V640"/>
    <mergeCell ref="W635:W640"/>
    <mergeCell ref="X635:X640"/>
    <mergeCell ref="Y635:Y640"/>
    <mergeCell ref="Z635:Z640"/>
    <mergeCell ref="AA635:AA640"/>
    <mergeCell ref="AB635:AB640"/>
    <mergeCell ref="AC635:AC640"/>
    <mergeCell ref="AD635:AD640"/>
    <mergeCell ref="AE635:AE640"/>
    <mergeCell ref="AF635:AF640"/>
    <mergeCell ref="AG635:AG640"/>
    <mergeCell ref="AH635:AH640"/>
    <mergeCell ref="AI635:AI640"/>
    <mergeCell ref="AJ635:AJ640"/>
    <mergeCell ref="AK635:AK640"/>
    <mergeCell ref="AL635:AL640"/>
    <mergeCell ref="AM635:AM640"/>
    <mergeCell ref="AN635:AN640"/>
    <mergeCell ref="AO635:AO640"/>
    <mergeCell ref="AP635:AP640"/>
    <mergeCell ref="AQ635:AQ640"/>
    <mergeCell ref="BQ635:BQ640"/>
    <mergeCell ref="AU635:AU640"/>
    <mergeCell ref="AV635:AV640"/>
    <mergeCell ref="AW635:AW640"/>
    <mergeCell ref="AX635:AX640"/>
    <mergeCell ref="AY635:AY640"/>
    <mergeCell ref="AZ635:AZ640"/>
    <mergeCell ref="BA635:BA640"/>
    <mergeCell ref="BB635:BB640"/>
    <mergeCell ref="BC635:BC640"/>
    <mergeCell ref="CG671:CG676"/>
    <mergeCell ref="S677:S682"/>
    <mergeCell ref="S353:S358"/>
    <mergeCell ref="S359:S364"/>
    <mergeCell ref="BY635:BY640"/>
    <mergeCell ref="BZ635:BZ640"/>
    <mergeCell ref="CA635:CA640"/>
    <mergeCell ref="CB635:CB640"/>
    <mergeCell ref="CC635:CC640"/>
    <mergeCell ref="CD635:CD640"/>
    <mergeCell ref="CE635:CE640"/>
    <mergeCell ref="CF635:CF640"/>
    <mergeCell ref="CG635:CG640"/>
    <mergeCell ref="BI635:BI640"/>
    <mergeCell ref="BJ635:BJ640"/>
    <mergeCell ref="BK635:BK640"/>
    <mergeCell ref="BL635:BL640"/>
    <mergeCell ref="BM635:BM640"/>
    <mergeCell ref="BN635:BN640"/>
    <mergeCell ref="AR635:AR640"/>
    <mergeCell ref="AS635:AS640"/>
    <mergeCell ref="AT635:AT640"/>
    <mergeCell ref="BO635:BO640"/>
    <mergeCell ref="BP635:BP640"/>
  </mergeCells>
  <phoneticPr fontId="3" type="noConversion"/>
  <printOptions horizontalCentered="1"/>
  <pageMargins left="0" right="0" top="0.9055118110236221" bottom="0.47" header="0" footer="0"/>
  <pageSetup paperSize="8" scale="42" fitToHeight="0" orientation="landscape" r:id="rId10"/>
  <rowBreaks count="4" manualBreakCount="4">
    <brk id="202" max="85" man="1"/>
    <brk id="472" max="85" man="1"/>
    <brk id="482" max="85" man="1"/>
    <brk id="508" max="85" man="1"/>
  </rowBreaks>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57" zoomScaleNormal="57" workbookViewId="0">
      <selection activeCell="B25" sqref="B25"/>
    </sheetView>
  </sheetViews>
  <sheetFormatPr defaultRowHeight="15.75" x14ac:dyDescent="0.25"/>
  <cols>
    <col min="1" max="1" width="4" customWidth="1"/>
    <col min="2" max="2" width="82.625" style="39" customWidth="1"/>
    <col min="3" max="3" width="21" style="342"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661" t="s">
        <v>502</v>
      </c>
      <c r="B1" s="661"/>
      <c r="C1" s="661"/>
      <c r="D1" s="661"/>
      <c r="E1" s="661"/>
      <c r="F1" s="661"/>
      <c r="G1" s="661"/>
      <c r="H1" s="661"/>
      <c r="I1" s="661"/>
      <c r="J1" s="661"/>
    </row>
    <row r="2" spans="1:14" x14ac:dyDescent="0.25">
      <c r="J2" s="113" t="s">
        <v>160</v>
      </c>
    </row>
    <row r="3" spans="1:14" ht="72" customHeight="1" x14ac:dyDescent="0.25">
      <c r="A3" s="38" t="s">
        <v>6</v>
      </c>
      <c r="B3" s="38" t="s">
        <v>56</v>
      </c>
      <c r="C3" s="343" t="s">
        <v>153</v>
      </c>
      <c r="D3" s="38" t="s">
        <v>69</v>
      </c>
      <c r="E3" s="107" t="s">
        <v>332</v>
      </c>
      <c r="F3" s="108" t="s">
        <v>333</v>
      </c>
      <c r="G3" s="109" t="s">
        <v>187</v>
      </c>
      <c r="H3" s="108" t="s">
        <v>154</v>
      </c>
      <c r="I3" s="108" t="s">
        <v>155</v>
      </c>
      <c r="J3" s="110" t="s">
        <v>5</v>
      </c>
    </row>
    <row r="4" spans="1:14" s="119" customFormat="1" ht="45.75" customHeight="1" x14ac:dyDescent="0.3">
      <c r="A4" s="114">
        <v>1</v>
      </c>
      <c r="B4" s="115" t="s">
        <v>86</v>
      </c>
      <c r="C4" s="207" t="s">
        <v>66</v>
      </c>
      <c r="D4" s="120" t="s">
        <v>109</v>
      </c>
      <c r="E4" s="117">
        <f>'на 01.12.2015'!G17</f>
        <v>615997</v>
      </c>
      <c r="F4" s="117">
        <f>'на 01.12.2015'!H17</f>
        <v>615997</v>
      </c>
      <c r="G4" s="117">
        <f>'на 01.12.2015'!I17</f>
        <v>93408.24</v>
      </c>
      <c r="H4" s="117">
        <f>'на 01.12.2015'!K17</f>
        <v>93408.24</v>
      </c>
      <c r="I4" s="117">
        <f>G4-H4</f>
        <v>0</v>
      </c>
      <c r="J4" s="118">
        <f>H4/F4</f>
        <v>0.15</v>
      </c>
      <c r="K4" s="273" t="b">
        <f>E4='на 01.12.2015'!G17</f>
        <v>1</v>
      </c>
      <c r="L4" s="273" t="b">
        <f>F4='на 01.12.2015'!H17</f>
        <v>1</v>
      </c>
      <c r="M4" s="273" t="b">
        <f>G4='на 01.12.2015'!I17</f>
        <v>1</v>
      </c>
      <c r="N4" s="273" t="b">
        <f>H4='на 01.12.2015'!K17</f>
        <v>1</v>
      </c>
    </row>
    <row r="5" spans="1:14" s="119" customFormat="1" ht="45.75" customHeight="1" x14ac:dyDescent="0.3">
      <c r="A5" s="114">
        <v>2</v>
      </c>
      <c r="B5" s="115" t="s">
        <v>77</v>
      </c>
      <c r="C5" s="207" t="s">
        <v>65</v>
      </c>
      <c r="D5" s="120" t="s">
        <v>109</v>
      </c>
      <c r="E5" s="117">
        <f>'на 01.12.2015'!G35</f>
        <v>9398825.5399999991</v>
      </c>
      <c r="F5" s="117">
        <f>'на 01.12.2015'!H35</f>
        <v>8874457.5299999993</v>
      </c>
      <c r="G5" s="117">
        <f>'на 01.12.2015'!I35</f>
        <v>8570617.0899999999</v>
      </c>
      <c r="H5" s="117">
        <f>'на 01.12.2015'!K35</f>
        <v>8506393.3900000006</v>
      </c>
      <c r="I5" s="117">
        <f>G5-H5</f>
        <v>64223.7</v>
      </c>
      <c r="J5" s="118">
        <f>H5/F5</f>
        <v>0.96</v>
      </c>
      <c r="K5" s="273" t="b">
        <f>E5='на 01.12.2015'!G35</f>
        <v>1</v>
      </c>
      <c r="L5" s="273" t="b">
        <f>F5='на 01.12.2015'!H35</f>
        <v>1</v>
      </c>
      <c r="M5" s="273" t="b">
        <f>G5='на 01.12.2015'!I35</f>
        <v>1</v>
      </c>
      <c r="N5" s="273" t="b">
        <f>H5='на 01.12.2015'!K35</f>
        <v>1</v>
      </c>
    </row>
    <row r="6" spans="1:14" s="119" customFormat="1" ht="45.75" customHeight="1" x14ac:dyDescent="0.3">
      <c r="A6" s="114">
        <v>3</v>
      </c>
      <c r="B6" s="115" t="s">
        <v>78</v>
      </c>
      <c r="C6" s="207" t="s">
        <v>66</v>
      </c>
      <c r="D6" s="120" t="s">
        <v>109</v>
      </c>
      <c r="E6" s="117">
        <f>'на 01.12.2015'!G161</f>
        <v>686715.97</v>
      </c>
      <c r="F6" s="117">
        <f>'на 01.12.2015'!H161</f>
        <v>645040.15</v>
      </c>
      <c r="G6" s="117">
        <f>'на 01.12.2015'!I161</f>
        <v>586331.39</v>
      </c>
      <c r="H6" s="117">
        <f>'на 01.12.2015'!K161</f>
        <v>455721.2</v>
      </c>
      <c r="I6" s="117">
        <f>G6-H6</f>
        <v>130610.19</v>
      </c>
      <c r="J6" s="118">
        <f>H6/F6</f>
        <v>0.71</v>
      </c>
      <c r="K6" s="273" t="b">
        <f>E6='на 01.12.2015'!G161</f>
        <v>1</v>
      </c>
      <c r="L6" s="273" t="b">
        <f>F6='на 01.12.2015'!H161</f>
        <v>1</v>
      </c>
      <c r="M6" s="273" t="b">
        <f>G6='на 01.12.2015'!I161</f>
        <v>1</v>
      </c>
      <c r="N6" s="273" t="b">
        <f>H6='на 01.12.2015'!K161</f>
        <v>1</v>
      </c>
    </row>
    <row r="7" spans="1:14" s="119" customFormat="1" ht="45.75" customHeight="1" x14ac:dyDescent="0.3">
      <c r="A7" s="114">
        <v>4</v>
      </c>
      <c r="B7" s="115" t="s">
        <v>79</v>
      </c>
      <c r="C7" s="207" t="s">
        <v>66</v>
      </c>
      <c r="D7" s="116" t="s">
        <v>110</v>
      </c>
      <c r="E7" s="663"/>
      <c r="F7" s="663"/>
      <c r="G7" s="663"/>
      <c r="H7" s="663"/>
      <c r="I7" s="663"/>
      <c r="J7" s="663"/>
      <c r="K7" s="273"/>
      <c r="L7" s="273"/>
      <c r="M7" s="273"/>
      <c r="N7" s="273"/>
    </row>
    <row r="8" spans="1:14" s="119" customFormat="1" ht="45.75" customHeight="1" x14ac:dyDescent="0.3">
      <c r="A8" s="114">
        <v>5</v>
      </c>
      <c r="B8" s="115" t="s">
        <v>71</v>
      </c>
      <c r="C8" s="207" t="s">
        <v>61</v>
      </c>
      <c r="D8" s="120" t="s">
        <v>109</v>
      </c>
      <c r="E8" s="117">
        <f>'на 01.12.2015'!G225</f>
        <v>119091.45</v>
      </c>
      <c r="F8" s="117">
        <f>'на 01.12.2015'!H225</f>
        <v>156199.04999999999</v>
      </c>
      <c r="G8" s="117">
        <f>'на 01.12.2015'!I225</f>
        <v>107128.71</v>
      </c>
      <c r="H8" s="117">
        <f>'на 01.12.2015'!K225</f>
        <v>107076.97</v>
      </c>
      <c r="I8" s="117">
        <f>G8-H8</f>
        <v>51.74</v>
      </c>
      <c r="J8" s="118">
        <f>H8/F8</f>
        <v>0.69</v>
      </c>
      <c r="K8" s="273" t="b">
        <f>E8='на 01.12.2015'!G225</f>
        <v>1</v>
      </c>
      <c r="L8" s="273" t="b">
        <f>F8='на 01.12.2015'!H225</f>
        <v>1</v>
      </c>
      <c r="M8" s="273" t="b">
        <f>G8='на 01.12.2015'!I225</f>
        <v>1</v>
      </c>
      <c r="N8" s="273" t="b">
        <f>H8='на 01.12.2015'!K225</f>
        <v>1</v>
      </c>
    </row>
    <row r="9" spans="1:14" s="119" customFormat="1" ht="45.75" customHeight="1" x14ac:dyDescent="0.3">
      <c r="A9" s="114">
        <v>6</v>
      </c>
      <c r="B9" s="115" t="s">
        <v>80</v>
      </c>
      <c r="C9" s="207" t="s">
        <v>61</v>
      </c>
      <c r="D9" s="120" t="s">
        <v>109</v>
      </c>
      <c r="E9" s="117">
        <f>'на 01.12.2015'!G293</f>
        <v>412786.99</v>
      </c>
      <c r="F9" s="117">
        <f>'на 01.12.2015'!H293</f>
        <v>167893.69</v>
      </c>
      <c r="G9" s="117">
        <f>'на 01.12.2015'!I293</f>
        <v>130555.23</v>
      </c>
      <c r="H9" s="117">
        <f>'на 01.12.2015'!K293</f>
        <v>130555.23</v>
      </c>
      <c r="I9" s="117">
        <f>G9-H9</f>
        <v>0</v>
      </c>
      <c r="J9" s="118">
        <f>H9/F9</f>
        <v>0.78</v>
      </c>
      <c r="K9" s="273" t="b">
        <f>E9='на 01.12.2015'!G293</f>
        <v>1</v>
      </c>
      <c r="L9" s="273" t="b">
        <f>F9='на 01.12.2015'!H293</f>
        <v>1</v>
      </c>
      <c r="M9" s="273" t="b">
        <f>G9='на 01.12.2015'!I293</f>
        <v>1</v>
      </c>
      <c r="N9" s="273" t="b">
        <f>H9='на 01.12.2015'!K293</f>
        <v>1</v>
      </c>
    </row>
    <row r="10" spans="1:14" s="119" customFormat="1" ht="45.75" customHeight="1" x14ac:dyDescent="0.3">
      <c r="A10" s="114">
        <v>7</v>
      </c>
      <c r="B10" s="115" t="s">
        <v>70</v>
      </c>
      <c r="C10" s="207" t="s">
        <v>60</v>
      </c>
      <c r="D10" s="116" t="s">
        <v>109</v>
      </c>
      <c r="E10" s="117">
        <f>'на 01.12.2015'!G329</f>
        <v>9534.4599999999991</v>
      </c>
      <c r="F10" s="117">
        <f>'на 01.12.2015'!H329</f>
        <v>8765.2900000000009</v>
      </c>
      <c r="G10" s="116">
        <f>'на 01.12.2015'!I329</f>
        <v>7199.19</v>
      </c>
      <c r="H10" s="117">
        <f>'на 01.12.2015'!K329</f>
        <v>6815.13</v>
      </c>
      <c r="I10" s="117">
        <f>G10-H10</f>
        <v>384.06</v>
      </c>
      <c r="J10" s="118">
        <f>H10/F10</f>
        <v>0.78</v>
      </c>
      <c r="K10" s="273" t="b">
        <f>E10='на 01.12.2015'!G329</f>
        <v>1</v>
      </c>
      <c r="L10" s="273" t="b">
        <f>F10='на 01.12.2015'!H329</f>
        <v>1</v>
      </c>
      <c r="M10" s="273" t="b">
        <f>G10='на 01.12.2015'!I329</f>
        <v>1</v>
      </c>
      <c r="N10" s="273" t="b">
        <f>H10='на 01.12.2015'!K329</f>
        <v>1</v>
      </c>
    </row>
    <row r="11" spans="1:14" s="119" customFormat="1" ht="60.75" x14ac:dyDescent="0.3">
      <c r="A11" s="114">
        <v>8</v>
      </c>
      <c r="B11" s="115" t="s">
        <v>87</v>
      </c>
      <c r="C11" s="207" t="s">
        <v>177</v>
      </c>
      <c r="D11" s="116" t="s">
        <v>109</v>
      </c>
      <c r="E11" s="117">
        <f>'на 01.12.2015'!G425</f>
        <v>19486.62</v>
      </c>
      <c r="F11" s="117">
        <f>'на 01.12.2015'!H425</f>
        <v>13711.62</v>
      </c>
      <c r="G11" s="117">
        <f>'на 01.12.2015'!I425</f>
        <v>8772.69</v>
      </c>
      <c r="H11" s="117">
        <f>'на 01.12.2015'!K425</f>
        <v>8584.7999999999993</v>
      </c>
      <c r="I11" s="117">
        <f>G11-H11</f>
        <v>187.89</v>
      </c>
      <c r="J11" s="118">
        <f>H11/F11</f>
        <v>0.63</v>
      </c>
      <c r="K11" s="273" t="b">
        <f>E11='на 01.12.2015'!G425</f>
        <v>1</v>
      </c>
      <c r="L11" s="273" t="b">
        <f>F11='на 01.12.2015'!H425</f>
        <v>1</v>
      </c>
      <c r="M11" s="273" t="b">
        <f>G11='на 01.12.2015'!I425</f>
        <v>1</v>
      </c>
      <c r="N11" s="273" t="b">
        <f>H11='на 01.12.2015'!K425</f>
        <v>1</v>
      </c>
    </row>
    <row r="12" spans="1:14" s="119" customFormat="1" ht="40.5" x14ac:dyDescent="0.3">
      <c r="A12" s="114">
        <v>9</v>
      </c>
      <c r="B12" s="115" t="s">
        <v>81</v>
      </c>
      <c r="C12" s="207"/>
      <c r="D12" s="116" t="s">
        <v>110</v>
      </c>
      <c r="E12" s="663"/>
      <c r="F12" s="663"/>
      <c r="G12" s="663"/>
      <c r="H12" s="663"/>
      <c r="I12" s="663"/>
      <c r="J12" s="663"/>
      <c r="K12" s="273"/>
      <c r="L12" s="273"/>
      <c r="M12" s="273"/>
      <c r="N12" s="273"/>
    </row>
    <row r="13" spans="1:14" s="119" customFormat="1" ht="60.75" x14ac:dyDescent="0.3">
      <c r="A13" s="114">
        <v>10</v>
      </c>
      <c r="B13" s="115" t="s">
        <v>190</v>
      </c>
      <c r="C13" s="207"/>
      <c r="D13" s="256" t="s">
        <v>110</v>
      </c>
      <c r="E13" s="663"/>
      <c r="F13" s="663"/>
      <c r="G13" s="663"/>
      <c r="H13" s="663"/>
      <c r="I13" s="663"/>
      <c r="J13" s="663"/>
      <c r="K13" s="273"/>
      <c r="L13" s="273"/>
      <c r="M13" s="273"/>
      <c r="N13" s="273"/>
    </row>
    <row r="14" spans="1:14" s="119" customFormat="1" ht="40.5" x14ac:dyDescent="0.3">
      <c r="A14" s="121">
        <v>11</v>
      </c>
      <c r="B14" s="122" t="s">
        <v>85</v>
      </c>
      <c r="C14" s="207" t="s">
        <v>68</v>
      </c>
      <c r="D14" s="116" t="s">
        <v>109</v>
      </c>
      <c r="E14" s="117">
        <f>'на 01.12.2015'!G461</f>
        <v>1169792.74</v>
      </c>
      <c r="F14" s="117">
        <f>'на 01.12.2015'!H461</f>
        <v>1180666.78</v>
      </c>
      <c r="G14" s="117">
        <f>'на 01.12.2015'!I461</f>
        <v>543781.1</v>
      </c>
      <c r="H14" s="117">
        <f>'на 01.12.2015'!K461</f>
        <v>535993.34</v>
      </c>
      <c r="I14" s="117">
        <f>G14-H14</f>
        <v>7787.76</v>
      </c>
      <c r="J14" s="118">
        <f>H14/F14</f>
        <v>0.45</v>
      </c>
      <c r="K14" s="273" t="b">
        <f>E14='на 01.12.2015'!G461</f>
        <v>1</v>
      </c>
      <c r="L14" s="273" t="b">
        <f>F14='на 01.12.2015'!H461</f>
        <v>1</v>
      </c>
      <c r="M14" s="273" t="b">
        <f>G14='на 01.12.2015'!I461</f>
        <v>1</v>
      </c>
      <c r="N14" s="273" t="b">
        <f>H14='на 01.12.2015'!K461</f>
        <v>1</v>
      </c>
    </row>
    <row r="15" spans="1:14" s="119" customFormat="1" ht="60.75" x14ac:dyDescent="0.3">
      <c r="A15" s="114">
        <v>12</v>
      </c>
      <c r="B15" s="115" t="s">
        <v>75</v>
      </c>
      <c r="C15" s="207" t="s">
        <v>64</v>
      </c>
      <c r="D15" s="116" t="s">
        <v>109</v>
      </c>
      <c r="E15" s="117">
        <f>'на 01.12.2015'!G557</f>
        <v>197646.27</v>
      </c>
      <c r="F15" s="117">
        <f>'на 01.12.2015'!H557</f>
        <v>200963.96</v>
      </c>
      <c r="G15" s="117">
        <f>'на 01.12.2015'!I557</f>
        <v>140740.57999999999</v>
      </c>
      <c r="H15" s="117">
        <f>'на 01.12.2015'!K557</f>
        <v>123349.18</v>
      </c>
      <c r="I15" s="117">
        <f>G15-H15</f>
        <v>17391.400000000001</v>
      </c>
      <c r="J15" s="118">
        <f>H15/F15</f>
        <v>0.61</v>
      </c>
      <c r="K15" s="273" t="b">
        <f>E15='на 01.12.2015'!G557</f>
        <v>1</v>
      </c>
      <c r="L15" s="273" t="b">
        <f>F15='на 01.12.2015'!H557</f>
        <v>1</v>
      </c>
      <c r="M15" s="273" t="b">
        <f>G15='на 01.12.2015'!I557</f>
        <v>1</v>
      </c>
      <c r="N15" s="273" t="b">
        <f>H15='на 01.12.2015'!K557</f>
        <v>1</v>
      </c>
    </row>
    <row r="16" spans="1:14" s="119" customFormat="1" ht="128.25" customHeight="1" x14ac:dyDescent="0.3">
      <c r="A16" s="114">
        <v>13</v>
      </c>
      <c r="B16" s="115" t="s">
        <v>191</v>
      </c>
      <c r="C16" s="207" t="s">
        <v>369</v>
      </c>
      <c r="D16" s="116" t="s">
        <v>109</v>
      </c>
      <c r="E16" s="117">
        <f>'на 01.12.2015'!G683</f>
        <v>68716</v>
      </c>
      <c r="F16" s="117">
        <f>'на 01.12.2015'!H683</f>
        <v>72828.61</v>
      </c>
      <c r="G16" s="117">
        <f>'на 01.12.2015'!I683</f>
        <v>58267.14</v>
      </c>
      <c r="H16" s="117">
        <f>'на 01.12.2015'!K683</f>
        <v>56673.69</v>
      </c>
      <c r="I16" s="117">
        <f t="shared" ref="I16" si="0">G16-H16</f>
        <v>1593.45</v>
      </c>
      <c r="J16" s="118">
        <f>H16/F16</f>
        <v>0.78</v>
      </c>
      <c r="K16" s="273" t="b">
        <f>E16='на 01.12.2015'!G683</f>
        <v>1</v>
      </c>
      <c r="L16" s="273" t="b">
        <f>F16='на 01.12.2015'!H683</f>
        <v>1</v>
      </c>
      <c r="M16" s="273" t="b">
        <f>G16='на 01.12.2015'!I683</f>
        <v>1</v>
      </c>
      <c r="N16" s="273" t="b">
        <f>H16='на 01.12.2015'!K683</f>
        <v>1</v>
      </c>
    </row>
    <row r="17" spans="1:14" s="119" customFormat="1" ht="60.75" x14ac:dyDescent="0.3">
      <c r="A17" s="114">
        <v>14</v>
      </c>
      <c r="B17" s="115" t="s">
        <v>82</v>
      </c>
      <c r="C17" s="207" t="s">
        <v>63</v>
      </c>
      <c r="D17" s="120" t="s">
        <v>109</v>
      </c>
      <c r="E17" s="117">
        <f>'на 01.12.2015'!G743</f>
        <v>208.7</v>
      </c>
      <c r="F17" s="117">
        <f>'на 01.12.2015'!H743</f>
        <v>208.7</v>
      </c>
      <c r="G17" s="117">
        <f>'на 01.12.2015'!I743</f>
        <v>208.7</v>
      </c>
      <c r="H17" s="117">
        <f>'на 01.12.2015'!K743</f>
        <v>208.7</v>
      </c>
      <c r="I17" s="117">
        <f>G17-H17</f>
        <v>0</v>
      </c>
      <c r="J17" s="118">
        <f>H17/F17</f>
        <v>1</v>
      </c>
      <c r="K17" s="273" t="b">
        <f>E17='на 01.12.2015'!G743</f>
        <v>1</v>
      </c>
      <c r="L17" s="273" t="b">
        <f>F17='на 01.12.2015'!H743</f>
        <v>1</v>
      </c>
      <c r="M17" s="273" t="b">
        <f>G17='на 01.12.2015'!I743</f>
        <v>1</v>
      </c>
      <c r="N17" s="273" t="b">
        <f>H17='на 01.12.2015'!K743</f>
        <v>1</v>
      </c>
    </row>
    <row r="18" spans="1:14" s="119" customFormat="1" ht="40.5" x14ac:dyDescent="0.3">
      <c r="A18" s="114">
        <v>15</v>
      </c>
      <c r="B18" s="115" t="s">
        <v>83</v>
      </c>
      <c r="C18" s="207" t="s">
        <v>67</v>
      </c>
      <c r="D18" s="256" t="s">
        <v>110</v>
      </c>
      <c r="E18" s="663"/>
      <c r="F18" s="663"/>
      <c r="G18" s="663"/>
      <c r="H18" s="663"/>
      <c r="I18" s="663"/>
      <c r="J18" s="663"/>
      <c r="K18" s="273"/>
      <c r="L18" s="273"/>
      <c r="M18" s="273"/>
      <c r="N18" s="273"/>
    </row>
    <row r="19" spans="1:14" s="119" customFormat="1" ht="60.75" x14ac:dyDescent="0.3">
      <c r="A19" s="114">
        <v>16</v>
      </c>
      <c r="B19" s="115" t="s">
        <v>76</v>
      </c>
      <c r="C19" s="207" t="s">
        <v>60</v>
      </c>
      <c r="D19" s="116" t="s">
        <v>109</v>
      </c>
      <c r="E19" s="117">
        <f>'на 01.12.2015'!G767</f>
        <v>88515.83</v>
      </c>
      <c r="F19" s="117">
        <f>'на 01.12.2015'!H767</f>
        <v>224722.64</v>
      </c>
      <c r="G19" s="117">
        <f>'на 01.12.2015'!I767</f>
        <v>191700.49</v>
      </c>
      <c r="H19" s="117">
        <f>'на 01.12.2015'!K767</f>
        <v>102566.89</v>
      </c>
      <c r="I19" s="117">
        <f>G19-H19</f>
        <v>89133.6</v>
      </c>
      <c r="J19" s="118">
        <f>H19/F19</f>
        <v>0.46</v>
      </c>
      <c r="K19" s="273" t="b">
        <f>E19='на 01.12.2015'!G767</f>
        <v>1</v>
      </c>
      <c r="L19" s="273" t="b">
        <f>F19='на 01.12.2015'!H767</f>
        <v>1</v>
      </c>
      <c r="M19" s="273" t="b">
        <f>G19='на 01.12.2015'!I767</f>
        <v>1</v>
      </c>
      <c r="N19" s="273" t="b">
        <f>H19='на 01.12.2015'!K767</f>
        <v>1</v>
      </c>
    </row>
    <row r="20" spans="1:14" s="119" customFormat="1" ht="40.5" x14ac:dyDescent="0.3">
      <c r="A20" s="114">
        <v>17</v>
      </c>
      <c r="B20" s="115" t="s">
        <v>84</v>
      </c>
      <c r="C20" s="207"/>
      <c r="D20" s="116" t="s">
        <v>110</v>
      </c>
      <c r="E20" s="663"/>
      <c r="F20" s="663"/>
      <c r="G20" s="663"/>
      <c r="H20" s="663"/>
      <c r="I20" s="663"/>
      <c r="J20" s="663"/>
      <c r="K20" s="273"/>
      <c r="L20" s="273"/>
      <c r="M20" s="273"/>
      <c r="N20" s="273"/>
    </row>
    <row r="21" spans="1:14" s="119" customFormat="1" ht="40.5" x14ac:dyDescent="0.3">
      <c r="A21" s="114">
        <v>18</v>
      </c>
      <c r="B21" s="115" t="s">
        <v>91</v>
      </c>
      <c r="C21" s="207" t="s">
        <v>68</v>
      </c>
      <c r="D21" s="120" t="s">
        <v>109</v>
      </c>
      <c r="E21" s="117">
        <f>'на 01.12.2015'!G881</f>
        <v>529134.68000000005</v>
      </c>
      <c r="F21" s="117">
        <f>'на 01.12.2015'!H881</f>
        <v>529134.68000000005</v>
      </c>
      <c r="G21" s="117">
        <f>'на 01.12.2015'!I881</f>
        <v>313476.09000000003</v>
      </c>
      <c r="H21" s="117">
        <f>'на 01.12.2015'!K881</f>
        <v>313476.09000000003</v>
      </c>
      <c r="I21" s="117">
        <f>G21-H21</f>
        <v>0</v>
      </c>
      <c r="J21" s="118">
        <f>H21/F21</f>
        <v>0.59</v>
      </c>
      <c r="K21" s="273" t="b">
        <f>E21='на 01.12.2015'!G881</f>
        <v>1</v>
      </c>
      <c r="L21" s="273" t="b">
        <f>F21='на 01.12.2015'!H881</f>
        <v>1</v>
      </c>
      <c r="M21" s="273" t="b">
        <f>G21='на 01.12.2015'!I881</f>
        <v>1</v>
      </c>
      <c r="N21" s="273" t="b">
        <f>H21='на 01.12.2015'!K881</f>
        <v>1</v>
      </c>
    </row>
    <row r="22" spans="1:14" s="119" customFormat="1" ht="40.5" x14ac:dyDescent="0.3">
      <c r="A22" s="114">
        <v>19</v>
      </c>
      <c r="B22" s="115" t="s">
        <v>90</v>
      </c>
      <c r="C22" s="207"/>
      <c r="D22" s="116" t="s">
        <v>110</v>
      </c>
      <c r="E22" s="663"/>
      <c r="F22" s="663"/>
      <c r="G22" s="663"/>
      <c r="H22" s="663"/>
      <c r="I22" s="663"/>
      <c r="J22" s="663"/>
      <c r="K22" s="273"/>
      <c r="L22" s="273"/>
      <c r="M22" s="273"/>
      <c r="N22" s="273"/>
    </row>
    <row r="23" spans="1:14" s="119" customFormat="1" ht="81" x14ac:dyDescent="0.3">
      <c r="A23" s="114">
        <v>20</v>
      </c>
      <c r="B23" s="115" t="s">
        <v>89</v>
      </c>
      <c r="C23" s="207" t="s">
        <v>370</v>
      </c>
      <c r="D23" s="120" t="s">
        <v>109</v>
      </c>
      <c r="E23" s="117">
        <f>'на 01.12.2015'!G981</f>
        <v>202648.74</v>
      </c>
      <c r="F23" s="117">
        <f>'на 01.12.2015'!H981</f>
        <v>190908.94</v>
      </c>
      <c r="G23" s="117">
        <f>'на 01.12.2015'!I981</f>
        <v>175095.67999999999</v>
      </c>
      <c r="H23" s="117">
        <f>'на 01.12.2015'!K981</f>
        <v>175095.67999999999</v>
      </c>
      <c r="I23" s="117">
        <f>G23-H23</f>
        <v>0</v>
      </c>
      <c r="J23" s="118">
        <f>H23/F23</f>
        <v>0.92</v>
      </c>
      <c r="K23" s="273" t="b">
        <f>E23='на 01.12.2015'!G981</f>
        <v>1</v>
      </c>
      <c r="L23" s="273" t="b">
        <f>F23='на 01.12.2015'!H981</f>
        <v>1</v>
      </c>
      <c r="M23" s="273" t="b">
        <f>G23='на 01.12.2015'!I981</f>
        <v>1</v>
      </c>
      <c r="N23" s="273" t="b">
        <f>H23='на 01.12.2015'!K981</f>
        <v>1</v>
      </c>
    </row>
    <row r="24" spans="1:14" s="119" customFormat="1" ht="40.5" x14ac:dyDescent="0.3">
      <c r="A24" s="114">
        <v>21</v>
      </c>
      <c r="B24" s="115" t="s">
        <v>74</v>
      </c>
      <c r="C24" s="207" t="s">
        <v>62</v>
      </c>
      <c r="D24" s="161" t="s">
        <v>110</v>
      </c>
      <c r="E24" s="662"/>
      <c r="F24" s="662"/>
      <c r="G24" s="662"/>
      <c r="H24" s="662"/>
      <c r="I24" s="662"/>
      <c r="J24" s="662"/>
    </row>
    <row r="25" spans="1:14" s="119" customFormat="1" ht="40.5" x14ac:dyDescent="0.3">
      <c r="A25" s="114">
        <v>22</v>
      </c>
      <c r="B25" s="115" t="s">
        <v>73</v>
      </c>
      <c r="C25" s="207" t="s">
        <v>177</v>
      </c>
      <c r="D25" s="256" t="s">
        <v>110</v>
      </c>
      <c r="E25" s="663"/>
      <c r="F25" s="663"/>
      <c r="G25" s="663"/>
      <c r="H25" s="663"/>
      <c r="I25" s="663"/>
      <c r="J25" s="663"/>
    </row>
    <row r="26" spans="1:14" s="262" customFormat="1" ht="60.75" customHeight="1" x14ac:dyDescent="0.3">
      <c r="A26" s="260">
        <v>23</v>
      </c>
      <c r="B26" s="261" t="s">
        <v>72</v>
      </c>
      <c r="C26" s="665" t="s">
        <v>334</v>
      </c>
      <c r="D26" s="666"/>
      <c r="E26" s="666"/>
      <c r="F26" s="666"/>
      <c r="G26" s="666"/>
      <c r="H26" s="666"/>
      <c r="I26" s="666"/>
      <c r="J26" s="667"/>
    </row>
    <row r="27" spans="1:14" s="119" customFormat="1" ht="40.5" x14ac:dyDescent="0.3">
      <c r="A27" s="114">
        <v>24</v>
      </c>
      <c r="B27" s="115" t="s">
        <v>88</v>
      </c>
      <c r="C27" s="207"/>
      <c r="D27" s="116" t="s">
        <v>110</v>
      </c>
      <c r="E27" s="663"/>
      <c r="F27" s="663"/>
      <c r="G27" s="663"/>
      <c r="H27" s="663"/>
      <c r="I27" s="663"/>
      <c r="J27" s="663"/>
    </row>
    <row r="28" spans="1:14" s="119" customFormat="1" ht="60.75" x14ac:dyDescent="0.3">
      <c r="A28" s="114">
        <v>25</v>
      </c>
      <c r="B28" s="115" t="s">
        <v>192</v>
      </c>
      <c r="C28" s="207"/>
      <c r="D28" s="256" t="s">
        <v>110</v>
      </c>
      <c r="E28" s="663"/>
      <c r="F28" s="663"/>
      <c r="G28" s="663"/>
      <c r="H28" s="663"/>
      <c r="I28" s="663"/>
      <c r="J28" s="663"/>
    </row>
    <row r="29" spans="1:14" s="119" customFormat="1" ht="60.75" x14ac:dyDescent="0.3">
      <c r="A29" s="114">
        <v>26</v>
      </c>
      <c r="B29" s="115" t="s">
        <v>193</v>
      </c>
      <c r="C29" s="207"/>
      <c r="D29" s="256" t="s">
        <v>110</v>
      </c>
      <c r="E29" s="663"/>
      <c r="F29" s="663"/>
      <c r="G29" s="663"/>
      <c r="H29" s="663"/>
      <c r="I29" s="663"/>
      <c r="J29" s="663"/>
    </row>
    <row r="30" spans="1:14" ht="102.75" customHeight="1" x14ac:dyDescent="0.3">
      <c r="A30" s="664" t="s">
        <v>342</v>
      </c>
      <c r="B30" s="664"/>
      <c r="C30" s="664"/>
      <c r="D30" s="160" t="s">
        <v>156</v>
      </c>
      <c r="E30" s="111">
        <f>E4+E5+E6+E8+E9+E10+E11+E14+E15+E16+E17+E19+E21+E23</f>
        <v>13519100.99</v>
      </c>
      <c r="F30" s="111">
        <f t="shared" ref="F30:I30" si="1">F4+F5+F6+F8+F9+F10+F11+F14+F15+F16+F17+F19+F21+F23</f>
        <v>12881498.640000001</v>
      </c>
      <c r="G30" s="111">
        <f t="shared" si="1"/>
        <v>10927282.32</v>
      </c>
      <c r="H30" s="111">
        <f t="shared" si="1"/>
        <v>10615918.529999999</v>
      </c>
      <c r="I30" s="111">
        <f t="shared" si="1"/>
        <v>311363.78999999998</v>
      </c>
      <c r="J30" s="112">
        <f>H30/F30</f>
        <v>0.82</v>
      </c>
      <c r="L30" s="119"/>
    </row>
    <row r="36" spans="2:10" x14ac:dyDescent="0.25">
      <c r="B36"/>
      <c r="E36" t="b">
        <f>E30='на 01.12.2015'!G11</f>
        <v>1</v>
      </c>
      <c r="F36" t="b">
        <f>F30='на 01.12.2015'!H11</f>
        <v>1</v>
      </c>
      <c r="G36" t="b">
        <f>G30='на 01.12.2015'!I11</f>
        <v>1</v>
      </c>
      <c r="H36" t="b">
        <f>H30='на 01.12.2015'!K11</f>
        <v>1</v>
      </c>
      <c r="I36" s="250" t="b">
        <f>'на 01.12.2015'!R11=I30</f>
        <v>1</v>
      </c>
      <c r="J36" t="b">
        <f>J30='на 01.12.2015'!L11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01.12.2015</vt:lpstr>
      <vt:lpstr>перечень</vt:lpstr>
      <vt:lpstr>'на 01.12.2015'!Заголовки_для_печати</vt:lpstr>
      <vt:lpstr>перечень!Заголовки_для_печати</vt:lpstr>
      <vt:lpstr>'на 01.12.2015'!Область_печати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Коптеева Елена Анатольевна</cp:lastModifiedBy>
  <cp:lastPrinted>2015-12-03T09:16:01Z</cp:lastPrinted>
  <dcterms:created xsi:type="dcterms:W3CDTF">2011-12-13T05:34:09Z</dcterms:created>
  <dcterms:modified xsi:type="dcterms:W3CDTF">2015-12-10T09:53:18Z</dcterms:modified>
</cp:coreProperties>
</file>